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65" yWindow="-270" windowWidth="14340" windowHeight="11265" tabRatio="665"/>
  </bookViews>
  <sheets>
    <sheet name="КС " sheetId="14" r:id="rId1"/>
  </sheets>
  <externalReferences>
    <externalReference r:id="rId2"/>
    <externalReference r:id="rId3"/>
    <externalReference r:id="rId4"/>
  </externalReferences>
  <definedNames>
    <definedName name="_xlnm._FilterDatabase" localSheetId="0" hidden="1">'КС '!$A$6:$FU$290</definedName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блок" localSheetId="0">'[2]1D_Gorin'!#REF!</definedName>
    <definedName name="блок">'[2]1D_Gorin'!#REF!</definedName>
    <definedName name="_xlnm.Print_Titles" localSheetId="0">'КС '!$B:$B,'КС '!$1:$4</definedName>
    <definedName name="_xlnm.Print_Area" localSheetId="0">'КС '!$A$2:$BC$291</definedName>
  </definedNames>
  <calcPr calcId="145621"/>
</workbook>
</file>

<file path=xl/calcChain.xml><?xml version="1.0" encoding="utf-8"?>
<calcChain xmlns="http://schemas.openxmlformats.org/spreadsheetml/2006/main">
  <c r="S289" i="14" l="1"/>
  <c r="S288" i="14"/>
  <c r="S287" i="14"/>
  <c r="S286" i="14"/>
  <c r="S285" i="14"/>
  <c r="S284" i="14"/>
  <c r="S283" i="14"/>
  <c r="S282" i="14"/>
  <c r="S281" i="14"/>
  <c r="S280" i="14"/>
  <c r="S279" i="14"/>
  <c r="S277" i="14" s="1"/>
  <c r="S278" i="14"/>
  <c r="S276" i="14"/>
  <c r="S275" i="14"/>
  <c r="S274" i="14"/>
  <c r="S273" i="14"/>
  <c r="S272" i="14"/>
  <c r="S271" i="14"/>
  <c r="S270" i="14" s="1"/>
  <c r="S269" i="14"/>
  <c r="S268" i="14"/>
  <c r="S267" i="14"/>
  <c r="S266" i="14"/>
  <c r="S265" i="14"/>
  <c r="S264" i="14"/>
  <c r="S263" i="14"/>
  <c r="S262" i="14"/>
  <c r="S261" i="14"/>
  <c r="S259" i="14"/>
  <c r="S258" i="14"/>
  <c r="S257" i="14"/>
  <c r="S256" i="14"/>
  <c r="S255" i="14"/>
  <c r="S254" i="14"/>
  <c r="S253" i="14" s="1"/>
  <c r="S252" i="14"/>
  <c r="S251" i="14"/>
  <c r="S249" i="14"/>
  <c r="S248" i="14"/>
  <c r="S247" i="14"/>
  <c r="S246" i="14"/>
  <c r="S245" i="14"/>
  <c r="S244" i="14"/>
  <c r="S243" i="14"/>
  <c r="S242" i="14"/>
  <c r="S241" i="14"/>
  <c r="S240" i="14"/>
  <c r="S239" i="14"/>
  <c r="S238" i="14"/>
  <c r="S237" i="14"/>
  <c r="S236" i="14"/>
  <c r="S235" i="14"/>
  <c r="S234" i="14"/>
  <c r="S233" i="14"/>
  <c r="S232" i="14"/>
  <c r="S231" i="14" s="1"/>
  <c r="S230" i="14"/>
  <c r="S229" i="14"/>
  <c r="S228" i="14"/>
  <c r="S227" i="14"/>
  <c r="S226" i="14"/>
  <c r="S225" i="14"/>
  <c r="S224" i="14"/>
  <c r="S223" i="14"/>
  <c r="S222" i="14"/>
  <c r="S221" i="14"/>
  <c r="S220" i="14"/>
  <c r="S219" i="14"/>
  <c r="S218" i="14"/>
  <c r="S217" i="14"/>
  <c r="S216" i="14"/>
  <c r="S215" i="14"/>
  <c r="S214" i="14"/>
  <c r="S213" i="14"/>
  <c r="S212" i="14"/>
  <c r="S211" i="14"/>
  <c r="S210" i="14"/>
  <c r="S209" i="14"/>
  <c r="S208" i="14"/>
  <c r="S207" i="14"/>
  <c r="S205" i="14"/>
  <c r="S204" i="14"/>
  <c r="S203" i="14"/>
  <c r="S202" i="14"/>
  <c r="S201" i="14"/>
  <c r="S200" i="14"/>
  <c r="S199" i="14"/>
  <c r="S198" i="14"/>
  <c r="S197" i="14"/>
  <c r="S196" i="14"/>
  <c r="S195" i="14"/>
  <c r="S194" i="14"/>
  <c r="S193" i="14"/>
  <c r="S192" i="14"/>
  <c r="S191" i="14"/>
  <c r="S190" i="14"/>
  <c r="S189" i="14"/>
  <c r="S188" i="14"/>
  <c r="S187" i="14"/>
  <c r="S186" i="14"/>
  <c r="S185" i="14"/>
  <c r="S184" i="14"/>
  <c r="S183" i="14"/>
  <c r="S182" i="14" s="1"/>
  <c r="S181" i="14"/>
  <c r="S180" i="14"/>
  <c r="S179" i="14"/>
  <c r="S178" i="14"/>
  <c r="S177" i="14"/>
  <c r="S176" i="14"/>
  <c r="S175" i="14"/>
  <c r="S174" i="14"/>
  <c r="S173" i="14"/>
  <c r="S172" i="14"/>
  <c r="S171" i="14"/>
  <c r="S168" i="14" s="1"/>
  <c r="S170" i="14"/>
  <c r="S169" i="14"/>
  <c r="S167" i="14"/>
  <c r="S166" i="14"/>
  <c r="S165" i="14"/>
  <c r="S164" i="14"/>
  <c r="S163" i="14"/>
  <c r="S162" i="14"/>
  <c r="S161" i="14"/>
  <c r="S159" i="14"/>
  <c r="S158" i="14"/>
  <c r="S157" i="14" s="1"/>
  <c r="S156" i="14"/>
  <c r="S155" i="14"/>
  <c r="S154" i="14"/>
  <c r="S153" i="14"/>
  <c r="S152" i="14"/>
  <c r="S151" i="14"/>
  <c r="S150" i="14"/>
  <c r="S149" i="14"/>
  <c r="S148" i="14"/>
  <c r="S147" i="14"/>
  <c r="S145" i="14"/>
  <c r="S144" i="14"/>
  <c r="S143" i="14"/>
  <c r="S142" i="14"/>
  <c r="S141" i="14" s="1"/>
  <c r="S140" i="14"/>
  <c r="S139" i="14"/>
  <c r="S138" i="14"/>
  <c r="S137" i="14"/>
  <c r="S136" i="14"/>
  <c r="S135" i="14"/>
  <c r="S133" i="14"/>
  <c r="S132" i="14"/>
  <c r="S131" i="14"/>
  <c r="S130" i="14"/>
  <c r="S129" i="14"/>
  <c r="S128" i="14"/>
  <c r="S126" i="14" s="1"/>
  <c r="S127" i="14"/>
  <c r="S125" i="14"/>
  <c r="S124" i="14"/>
  <c r="S123" i="14"/>
  <c r="S122" i="14"/>
  <c r="S121" i="14"/>
  <c r="S120" i="14"/>
  <c r="S119" i="14"/>
  <c r="S118" i="14"/>
  <c r="S117" i="14"/>
  <c r="S115" i="14"/>
  <c r="S114" i="14"/>
  <c r="S112" i="14" s="1"/>
  <c r="S113" i="14"/>
  <c r="S111" i="14"/>
  <c r="S110" i="14"/>
  <c r="S109" i="14"/>
  <c r="S108" i="14"/>
  <c r="S107" i="14"/>
  <c r="S106" i="14"/>
  <c r="S105" i="14"/>
  <c r="S103" i="14" s="1"/>
  <c r="S104" i="14"/>
  <c r="S102" i="14"/>
  <c r="S101" i="14"/>
  <c r="S100" i="14"/>
  <c r="S99" i="14"/>
  <c r="S98" i="14"/>
  <c r="S97" i="14"/>
  <c r="S96" i="14"/>
  <c r="S95" i="14"/>
  <c r="S94" i="14"/>
  <c r="S93" i="14"/>
  <c r="S91" i="14"/>
  <c r="S90" i="14"/>
  <c r="S89" i="14"/>
  <c r="S88" i="14"/>
  <c r="S87" i="14"/>
  <c r="S86" i="14"/>
  <c r="S85" i="14"/>
  <c r="S84" i="14"/>
  <c r="S83" i="14"/>
  <c r="S82" i="14"/>
  <c r="S81" i="14"/>
  <c r="S80" i="14"/>
  <c r="S79" i="14"/>
  <c r="S77" i="14" s="1"/>
  <c r="S78" i="14"/>
  <c r="S76" i="14"/>
  <c r="S75" i="14"/>
  <c r="S74" i="14"/>
  <c r="S73" i="14"/>
  <c r="S72" i="14"/>
  <c r="S71" i="14"/>
  <c r="S70" i="14" s="1"/>
  <c r="S69" i="14"/>
  <c r="S68" i="14"/>
  <c r="S67" i="14"/>
  <c r="S66" i="14"/>
  <c r="S65" i="14"/>
  <c r="S64" i="14"/>
  <c r="S63" i="14"/>
  <c r="S60" i="14" s="1"/>
  <c r="S62" i="14"/>
  <c r="S61" i="14"/>
  <c r="S59" i="14"/>
  <c r="S58" i="14"/>
  <c r="S57" i="14"/>
  <c r="S56" i="14"/>
  <c r="S55" i="14"/>
  <c r="S54" i="14"/>
  <c r="S53" i="14"/>
  <c r="S50" i="14" s="1"/>
  <c r="S52" i="14"/>
  <c r="S51" i="14"/>
  <c r="S49" i="14"/>
  <c r="S48" i="14"/>
  <c r="S47" i="14"/>
  <c r="S46" i="14" s="1"/>
  <c r="S45" i="14"/>
  <c r="S44" i="14"/>
  <c r="S43" i="14"/>
  <c r="S42" i="14"/>
  <c r="S40" i="14" s="1"/>
  <c r="S41" i="14"/>
  <c r="S30" i="14"/>
  <c r="S31" i="14"/>
  <c r="S32" i="14"/>
  <c r="S33" i="14"/>
  <c r="S34" i="14"/>
  <c r="S35" i="14"/>
  <c r="S36" i="14"/>
  <c r="S37" i="14"/>
  <c r="S38" i="14"/>
  <c r="S39" i="14"/>
  <c r="S29" i="14"/>
  <c r="S8" i="14"/>
  <c r="S27" i="14"/>
  <c r="S26" i="14"/>
  <c r="S25" i="14"/>
  <c r="S24" i="14"/>
  <c r="S23" i="14"/>
  <c r="S22" i="14"/>
  <c r="S21" i="14"/>
  <c r="S20" i="14"/>
  <c r="S19" i="14"/>
  <c r="S18" i="14"/>
  <c r="S17" i="14"/>
  <c r="S16" i="14"/>
  <c r="S15" i="14"/>
  <c r="S14" i="14"/>
  <c r="S13" i="14"/>
  <c r="S12" i="14"/>
  <c r="S11" i="14"/>
  <c r="S10" i="14"/>
  <c r="S9" i="14"/>
  <c r="R277" i="14"/>
  <c r="R270" i="14"/>
  <c r="S260" i="14"/>
  <c r="R260" i="14"/>
  <c r="R253" i="14"/>
  <c r="S250" i="14"/>
  <c r="R250" i="14"/>
  <c r="R231" i="14"/>
  <c r="S206" i="14"/>
  <c r="R206" i="14"/>
  <c r="R182" i="14"/>
  <c r="R168" i="14"/>
  <c r="S160" i="14"/>
  <c r="R160" i="14"/>
  <c r="R157" i="14"/>
  <c r="S146" i="14"/>
  <c r="R146" i="14"/>
  <c r="R141" i="14"/>
  <c r="S134" i="14"/>
  <c r="R134" i="14"/>
  <c r="R126" i="14"/>
  <c r="S116" i="14"/>
  <c r="R116" i="14"/>
  <c r="R112" i="14"/>
  <c r="R103" i="14"/>
  <c r="S92" i="14"/>
  <c r="R92" i="14"/>
  <c r="R77" i="14"/>
  <c r="R70" i="14"/>
  <c r="R60" i="14"/>
  <c r="R50" i="14"/>
  <c r="R46" i="14"/>
  <c r="R40" i="14"/>
  <c r="R28" i="14"/>
  <c r="R8" i="14"/>
  <c r="R290" i="14" s="1"/>
  <c r="S28" i="14" l="1"/>
  <c r="AZ277" i="14"/>
  <c r="AZ270" i="14"/>
  <c r="AZ260" i="14"/>
  <c r="AZ253" i="14"/>
  <c r="AZ250" i="14"/>
  <c r="AZ231" i="14"/>
  <c r="AZ206" i="14"/>
  <c r="AZ182" i="14"/>
  <c r="AZ168" i="14"/>
  <c r="AZ160" i="14"/>
  <c r="AZ157" i="14"/>
  <c r="AZ146" i="14"/>
  <c r="AZ141" i="14"/>
  <c r="AZ134" i="14"/>
  <c r="AZ126" i="14"/>
  <c r="AZ116" i="14"/>
  <c r="AZ112" i="14"/>
  <c r="AZ104" i="14"/>
  <c r="AZ103" i="14"/>
  <c r="AZ92" i="14"/>
  <c r="AZ77" i="14"/>
  <c r="AZ70" i="14"/>
  <c r="AZ60" i="14"/>
  <c r="AZ50" i="14"/>
  <c r="AZ46" i="14"/>
  <c r="AZ40" i="14"/>
  <c r="AZ28" i="14"/>
  <c r="AZ8" i="14"/>
  <c r="AK172" i="14" l="1"/>
  <c r="AK170" i="14"/>
  <c r="AK169" i="14"/>
  <c r="AP211" i="14" l="1"/>
  <c r="AP137" i="14"/>
  <c r="AP64" i="14"/>
  <c r="U170" i="14" l="1"/>
  <c r="U171" i="14"/>
  <c r="U172" i="14"/>
  <c r="U169" i="14"/>
  <c r="AI180" i="14" l="1"/>
  <c r="AI179" i="14"/>
  <c r="AI178" i="14"/>
  <c r="AI177" i="14"/>
  <c r="AI176" i="14"/>
  <c r="AI170" i="14"/>
  <c r="AI171" i="14"/>
  <c r="AI172" i="14"/>
  <c r="AI169" i="14"/>
  <c r="AI167" i="14"/>
  <c r="AI166" i="14"/>
  <c r="AI165" i="14"/>
  <c r="AI164" i="14"/>
  <c r="AI163" i="14"/>
  <c r="AI162" i="14"/>
  <c r="AI161" i="14"/>
  <c r="AI159" i="14"/>
  <c r="AI158" i="14"/>
  <c r="AI156" i="14"/>
  <c r="AI155" i="14"/>
  <c r="AI154" i="14"/>
  <c r="AI153" i="14"/>
  <c r="AI152" i="14"/>
  <c r="AI151" i="14"/>
  <c r="AI150" i="14"/>
  <c r="AI149" i="14"/>
  <c r="AI148" i="14"/>
  <c r="AI147" i="14"/>
  <c r="AI145" i="14"/>
  <c r="AI144" i="14"/>
  <c r="AI143" i="14"/>
  <c r="AI142" i="14"/>
  <c r="AI140" i="14"/>
  <c r="AI139" i="14"/>
  <c r="AI138" i="14"/>
  <c r="AI137" i="14"/>
  <c r="AI136" i="14"/>
  <c r="AI135" i="14"/>
  <c r="AI133" i="14"/>
  <c r="AI132" i="14"/>
  <c r="AI131" i="14"/>
  <c r="AI130" i="14"/>
  <c r="AI129" i="14"/>
  <c r="AI128" i="14"/>
  <c r="AI127" i="14"/>
  <c r="AI125" i="14"/>
  <c r="AI124" i="14"/>
  <c r="AI123" i="14"/>
  <c r="AI122" i="14"/>
  <c r="AI121" i="14"/>
  <c r="AI120" i="14"/>
  <c r="AI119" i="14"/>
  <c r="AI118" i="14"/>
  <c r="AI117" i="14"/>
  <c r="AI115" i="14"/>
  <c r="AI114" i="14"/>
  <c r="AI113" i="14"/>
  <c r="AI111" i="14"/>
  <c r="AI110" i="14"/>
  <c r="AI109" i="14"/>
  <c r="AI108" i="14"/>
  <c r="AI107" i="14"/>
  <c r="AI106" i="14"/>
  <c r="AI105" i="14"/>
  <c r="AI104" i="14"/>
  <c r="AI102" i="14"/>
  <c r="AI101" i="14"/>
  <c r="AI100" i="14"/>
  <c r="AI99" i="14"/>
  <c r="AI98" i="14"/>
  <c r="AI97" i="14"/>
  <c r="AI96" i="14"/>
  <c r="AI95" i="14"/>
  <c r="AI94" i="14"/>
  <c r="AI93" i="14"/>
  <c r="AI91" i="14"/>
  <c r="AI90" i="14"/>
  <c r="AI89" i="14"/>
  <c r="AI88" i="14"/>
  <c r="AI87" i="14"/>
  <c r="AI86" i="14"/>
  <c r="AI85" i="14"/>
  <c r="AI84" i="14"/>
  <c r="AI83" i="14"/>
  <c r="AI82" i="14"/>
  <c r="AI81" i="14"/>
  <c r="AI80" i="14"/>
  <c r="AI79" i="14"/>
  <c r="AI78" i="14"/>
  <c r="AI76" i="14"/>
  <c r="AI75" i="14"/>
  <c r="AI74" i="14"/>
  <c r="AI73" i="14"/>
  <c r="AI72" i="14"/>
  <c r="AI71" i="14"/>
  <c r="AI69" i="14"/>
  <c r="AI68" i="14"/>
  <c r="AI67" i="14"/>
  <c r="AI66" i="14"/>
  <c r="AI65" i="14"/>
  <c r="AI64" i="14"/>
  <c r="AI63" i="14"/>
  <c r="AI62" i="14"/>
  <c r="AI61" i="14"/>
  <c r="AI59" i="14"/>
  <c r="AI58" i="14"/>
  <c r="AI57" i="14"/>
  <c r="AI56" i="14"/>
  <c r="AI55" i="14"/>
  <c r="AI54" i="14"/>
  <c r="AI53" i="14"/>
  <c r="AI52" i="14"/>
  <c r="AI51" i="14"/>
  <c r="AI49" i="14"/>
  <c r="AI48" i="14"/>
  <c r="AI47" i="14"/>
  <c r="AI45" i="14"/>
  <c r="AI44" i="14"/>
  <c r="AI43" i="14"/>
  <c r="AI42" i="14"/>
  <c r="AI41" i="14"/>
  <c r="AI39" i="14"/>
  <c r="AI38" i="14"/>
  <c r="AI37" i="14"/>
  <c r="AI36" i="14"/>
  <c r="AI35" i="14"/>
  <c r="AI34" i="14"/>
  <c r="AI33" i="14"/>
  <c r="AI32" i="14"/>
  <c r="AI31" i="14"/>
  <c r="AI30" i="14"/>
  <c r="AI29" i="14"/>
  <c r="AI27" i="14"/>
  <c r="AI26" i="14"/>
  <c r="AI25" i="14"/>
  <c r="AI24" i="14"/>
  <c r="AI23" i="14"/>
  <c r="AI22" i="14"/>
  <c r="AI21" i="14"/>
  <c r="AI20" i="14"/>
  <c r="AI19" i="14"/>
  <c r="AI18" i="14"/>
  <c r="AI17" i="14"/>
  <c r="AI16" i="14"/>
  <c r="AI15" i="14"/>
  <c r="AI14" i="14"/>
  <c r="AI13" i="14"/>
  <c r="AI12" i="14"/>
  <c r="AI11" i="14"/>
  <c r="AI10" i="14"/>
  <c r="Y180" i="14"/>
  <c r="Y179" i="14"/>
  <c r="Y178" i="14"/>
  <c r="Y177" i="14"/>
  <c r="Y176" i="14"/>
  <c r="Y170" i="14"/>
  <c r="Y171" i="14"/>
  <c r="Y172" i="14"/>
  <c r="Y167" i="14"/>
  <c r="Y166" i="14"/>
  <c r="Y165" i="14"/>
  <c r="Y164" i="14"/>
  <c r="Y163" i="14"/>
  <c r="Y162" i="14"/>
  <c r="Y161" i="14"/>
  <c r="Y159" i="14"/>
  <c r="Y158" i="14"/>
  <c r="Y156" i="14"/>
  <c r="Y155" i="14"/>
  <c r="Y154" i="14"/>
  <c r="Y153" i="14"/>
  <c r="Y152" i="14"/>
  <c r="Y151" i="14"/>
  <c r="Y150" i="14"/>
  <c r="Y149" i="14"/>
  <c r="Y148" i="14"/>
  <c r="Y147" i="14"/>
  <c r="Y145" i="14"/>
  <c r="Y144" i="14"/>
  <c r="Y143" i="14"/>
  <c r="Y142" i="14"/>
  <c r="Y140" i="14"/>
  <c r="Y139" i="14"/>
  <c r="Y138" i="14"/>
  <c r="Y137" i="14"/>
  <c r="Y136" i="14"/>
  <c r="Y135" i="14"/>
  <c r="Y133" i="14"/>
  <c r="Y132" i="14"/>
  <c r="Y131" i="14"/>
  <c r="Y130" i="14"/>
  <c r="Y129" i="14"/>
  <c r="Y128" i="14"/>
  <c r="Y127" i="14"/>
  <c r="Y125" i="14"/>
  <c r="Y124" i="14"/>
  <c r="Y123" i="14"/>
  <c r="Y122" i="14"/>
  <c r="Y121" i="14"/>
  <c r="Y120" i="14"/>
  <c r="Y119" i="14"/>
  <c r="Y118" i="14"/>
  <c r="Y117" i="14"/>
  <c r="Y115" i="14"/>
  <c r="Y114" i="14"/>
  <c r="Y113" i="14"/>
  <c r="Y111" i="14"/>
  <c r="Y110" i="14"/>
  <c r="Y109" i="14"/>
  <c r="Y108" i="14"/>
  <c r="Y107" i="14"/>
  <c r="Y106" i="14"/>
  <c r="Y105" i="14"/>
  <c r="Y104" i="14"/>
  <c r="Y102" i="14"/>
  <c r="Y101" i="14"/>
  <c r="Y100" i="14"/>
  <c r="Y99" i="14"/>
  <c r="Y98" i="14"/>
  <c r="Y97" i="14"/>
  <c r="Y96" i="14"/>
  <c r="Y95" i="14"/>
  <c r="Y94" i="14"/>
  <c r="Y93" i="14"/>
  <c r="Y91" i="14"/>
  <c r="Y90" i="14"/>
  <c r="Y89" i="14"/>
  <c r="Y88" i="14"/>
  <c r="Y87" i="14"/>
  <c r="Y86" i="14"/>
  <c r="Y85" i="14"/>
  <c r="Y84" i="14"/>
  <c r="Y83" i="14"/>
  <c r="Y82" i="14"/>
  <c r="Y81" i="14"/>
  <c r="Y80" i="14"/>
  <c r="Y79" i="14"/>
  <c r="Y78" i="14"/>
  <c r="Y76" i="14"/>
  <c r="Y75" i="14"/>
  <c r="Y74" i="14"/>
  <c r="Y73" i="14"/>
  <c r="Y72" i="14"/>
  <c r="Y71" i="14"/>
  <c r="Y69" i="14"/>
  <c r="Y68" i="14"/>
  <c r="Y67" i="14"/>
  <c r="Y66" i="14"/>
  <c r="Y65" i="14"/>
  <c r="Y64" i="14"/>
  <c r="Y63" i="14"/>
  <c r="Y62" i="14"/>
  <c r="Y61" i="14"/>
  <c r="Y59" i="14"/>
  <c r="Y58" i="14"/>
  <c r="Y57" i="14"/>
  <c r="Y56" i="14"/>
  <c r="Y55" i="14"/>
  <c r="Y54" i="14"/>
  <c r="Y53" i="14"/>
  <c r="Y52" i="14"/>
  <c r="Y51" i="14"/>
  <c r="Y49" i="14"/>
  <c r="Y48" i="14"/>
  <c r="Y47" i="14"/>
  <c r="Y45" i="14"/>
  <c r="Y44" i="14"/>
  <c r="Y43" i="14"/>
  <c r="Y42" i="14"/>
  <c r="Y41" i="14"/>
  <c r="Y39" i="14"/>
  <c r="Y38" i="14"/>
  <c r="Y37" i="14"/>
  <c r="Y36" i="14"/>
  <c r="Y35" i="14"/>
  <c r="Y34" i="14"/>
  <c r="Y33" i="14"/>
  <c r="Y32" i="14"/>
  <c r="Y31" i="14"/>
  <c r="Y30" i="14"/>
  <c r="Y29" i="14"/>
  <c r="Y27" i="14"/>
  <c r="Y26" i="14"/>
  <c r="Y25" i="14"/>
  <c r="Y24" i="14"/>
  <c r="Y23" i="14"/>
  <c r="Y22" i="14"/>
  <c r="Y21" i="14"/>
  <c r="Y20" i="14"/>
  <c r="Y19" i="14"/>
  <c r="Y18" i="14"/>
  <c r="Y17" i="14"/>
  <c r="Y16" i="14"/>
  <c r="Y15" i="14"/>
  <c r="Y14" i="14"/>
  <c r="Y13" i="14"/>
  <c r="Y12" i="14"/>
  <c r="Y11" i="14"/>
  <c r="Y10" i="14"/>
  <c r="U289" i="14"/>
  <c r="U288" i="14"/>
  <c r="U287" i="14"/>
  <c r="U286" i="14"/>
  <c r="U285" i="14"/>
  <c r="U284" i="14"/>
  <c r="U283" i="14"/>
  <c r="U282" i="14"/>
  <c r="U281" i="14"/>
  <c r="U280" i="14"/>
  <c r="U279" i="14"/>
  <c r="U278" i="14"/>
  <c r="U276" i="14"/>
  <c r="U275" i="14"/>
  <c r="U274" i="14"/>
  <c r="U273" i="14"/>
  <c r="U272" i="14"/>
  <c r="U271" i="14"/>
  <c r="U269" i="14"/>
  <c r="U268" i="14"/>
  <c r="U267" i="14"/>
  <c r="U266" i="14"/>
  <c r="U265" i="14"/>
  <c r="U264" i="14"/>
  <c r="U263" i="14"/>
  <c r="U262" i="14"/>
  <c r="U261" i="14"/>
  <c r="U259" i="14"/>
  <c r="U258" i="14"/>
  <c r="U257" i="14"/>
  <c r="U256" i="14"/>
  <c r="U255" i="14"/>
  <c r="U254" i="14"/>
  <c r="U252" i="14"/>
  <c r="U251" i="14"/>
  <c r="U249" i="14"/>
  <c r="U248" i="14"/>
  <c r="U247" i="14"/>
  <c r="U246" i="14"/>
  <c r="U245" i="14"/>
  <c r="U244" i="14"/>
  <c r="U243" i="14"/>
  <c r="U242" i="14"/>
  <c r="U241" i="14"/>
  <c r="U240" i="14"/>
  <c r="U239" i="14"/>
  <c r="U238" i="14"/>
  <c r="U237" i="14"/>
  <c r="U236" i="14"/>
  <c r="U235" i="14"/>
  <c r="U234" i="14"/>
  <c r="U233" i="14"/>
  <c r="U232" i="14"/>
  <c r="U230" i="14"/>
  <c r="U229" i="14"/>
  <c r="U228" i="14"/>
  <c r="U227" i="14"/>
  <c r="U226" i="14"/>
  <c r="U225" i="14"/>
  <c r="U224" i="14"/>
  <c r="U223" i="14"/>
  <c r="U222" i="14"/>
  <c r="U221" i="14"/>
  <c r="U220" i="14"/>
  <c r="U219" i="14"/>
  <c r="U218" i="14"/>
  <c r="U217" i="14"/>
  <c r="U216" i="14"/>
  <c r="U215" i="14"/>
  <c r="U214" i="14"/>
  <c r="U213" i="14"/>
  <c r="U212" i="14"/>
  <c r="U211" i="14"/>
  <c r="U210" i="14"/>
  <c r="U209" i="14"/>
  <c r="U208" i="14"/>
  <c r="U207" i="14"/>
  <c r="U205" i="14"/>
  <c r="U204" i="14"/>
  <c r="U203" i="14"/>
  <c r="U202" i="14"/>
  <c r="U201" i="14"/>
  <c r="U200" i="14"/>
  <c r="U199" i="14"/>
  <c r="U198" i="14"/>
  <c r="U197" i="14"/>
  <c r="U196" i="14"/>
  <c r="U195" i="14"/>
  <c r="U194" i="14"/>
  <c r="U193" i="14"/>
  <c r="U192" i="14"/>
  <c r="U191" i="14"/>
  <c r="U190" i="14"/>
  <c r="U189" i="14"/>
  <c r="U188" i="14"/>
  <c r="U187" i="14"/>
  <c r="U186" i="14"/>
  <c r="U185" i="14"/>
  <c r="U184" i="14"/>
  <c r="U183" i="14"/>
  <c r="U181" i="14"/>
  <c r="U175" i="14"/>
  <c r="U174" i="14"/>
  <c r="U173" i="14"/>
  <c r="U180" i="14"/>
  <c r="U179" i="14"/>
  <c r="U178" i="14"/>
  <c r="U177" i="14"/>
  <c r="U176" i="14"/>
  <c r="U167" i="14" l="1"/>
  <c r="U166" i="14"/>
  <c r="U165" i="14"/>
  <c r="U164" i="14"/>
  <c r="U163" i="14"/>
  <c r="U162" i="14"/>
  <c r="U161" i="14"/>
  <c r="U159" i="14"/>
  <c r="U158" i="14"/>
  <c r="U156" i="14"/>
  <c r="U155" i="14"/>
  <c r="U154" i="14"/>
  <c r="U153" i="14"/>
  <c r="U152" i="14"/>
  <c r="U151" i="14"/>
  <c r="U150" i="14"/>
  <c r="U149" i="14"/>
  <c r="U148" i="14"/>
  <c r="U147" i="14"/>
  <c r="U145" i="14"/>
  <c r="U144" i="14"/>
  <c r="U143" i="14"/>
  <c r="U142" i="14"/>
  <c r="U140" i="14"/>
  <c r="U139" i="14"/>
  <c r="U138" i="14"/>
  <c r="U137" i="14"/>
  <c r="U136" i="14"/>
  <c r="U135" i="14"/>
  <c r="U133" i="14"/>
  <c r="U132" i="14"/>
  <c r="U131" i="14"/>
  <c r="U130" i="14"/>
  <c r="U129" i="14"/>
  <c r="U128" i="14"/>
  <c r="U127" i="14"/>
  <c r="U125" i="14"/>
  <c r="U124" i="14"/>
  <c r="U123" i="14"/>
  <c r="U122" i="14"/>
  <c r="U121" i="14"/>
  <c r="U120" i="14"/>
  <c r="U119" i="14"/>
  <c r="U118" i="14"/>
  <c r="U117" i="14"/>
  <c r="U115" i="14"/>
  <c r="U114" i="14"/>
  <c r="U113" i="14"/>
  <c r="U111" i="14"/>
  <c r="U110" i="14"/>
  <c r="U109" i="14"/>
  <c r="U108" i="14"/>
  <c r="U107" i="14"/>
  <c r="U106" i="14"/>
  <c r="U105" i="14"/>
  <c r="U104" i="14"/>
  <c r="U102" i="14"/>
  <c r="U101" i="14"/>
  <c r="U100" i="14"/>
  <c r="U99" i="14"/>
  <c r="U98" i="14"/>
  <c r="U97" i="14"/>
  <c r="U96" i="14"/>
  <c r="U95" i="14"/>
  <c r="U94" i="14"/>
  <c r="U93" i="14"/>
  <c r="U91" i="14"/>
  <c r="U90" i="14"/>
  <c r="U89" i="14"/>
  <c r="U88" i="14"/>
  <c r="U87" i="14"/>
  <c r="U86" i="14"/>
  <c r="U85" i="14"/>
  <c r="U84" i="14"/>
  <c r="U83" i="14"/>
  <c r="U82" i="14"/>
  <c r="U81" i="14"/>
  <c r="U80" i="14"/>
  <c r="U79" i="14"/>
  <c r="U78" i="14"/>
  <c r="U76" i="14"/>
  <c r="U75" i="14"/>
  <c r="U74" i="14"/>
  <c r="U73" i="14"/>
  <c r="U72" i="14"/>
  <c r="U71" i="14"/>
  <c r="U69" i="14"/>
  <c r="U68" i="14"/>
  <c r="U67" i="14"/>
  <c r="U66" i="14"/>
  <c r="U65" i="14"/>
  <c r="U64" i="14"/>
  <c r="U63" i="14"/>
  <c r="U62" i="14"/>
  <c r="U61" i="14"/>
  <c r="U59" i="14"/>
  <c r="U58" i="14"/>
  <c r="U57" i="14"/>
  <c r="U56" i="14"/>
  <c r="U55" i="14"/>
  <c r="U54" i="14"/>
  <c r="U53" i="14"/>
  <c r="U52" i="14"/>
  <c r="U51" i="14"/>
  <c r="U49" i="14"/>
  <c r="U48" i="14"/>
  <c r="U47" i="14"/>
  <c r="U45" i="14"/>
  <c r="U44" i="14"/>
  <c r="U43" i="14"/>
  <c r="U42" i="14"/>
  <c r="U41" i="14"/>
  <c r="U39" i="14"/>
  <c r="U38" i="14"/>
  <c r="U37" i="14"/>
  <c r="U36" i="14"/>
  <c r="U35" i="14"/>
  <c r="U34" i="14"/>
  <c r="U33" i="14"/>
  <c r="U32" i="14"/>
  <c r="U31" i="14"/>
  <c r="U30" i="14"/>
  <c r="U29" i="14"/>
  <c r="U27" i="14"/>
  <c r="U26" i="14"/>
  <c r="U25" i="14"/>
  <c r="U24" i="14"/>
  <c r="U23" i="14"/>
  <c r="U22" i="14"/>
  <c r="U21" i="14"/>
  <c r="U20" i="14"/>
  <c r="U19" i="14"/>
  <c r="U18" i="14"/>
  <c r="U17" i="14"/>
  <c r="U16" i="14"/>
  <c r="U15" i="14"/>
  <c r="U14" i="14"/>
  <c r="U13" i="14"/>
  <c r="U12" i="14"/>
  <c r="U11" i="14"/>
  <c r="U10" i="14"/>
  <c r="AO289" i="14"/>
  <c r="AO288" i="14"/>
  <c r="AO287" i="14"/>
  <c r="AO286" i="14"/>
  <c r="AO285" i="14"/>
  <c r="AO284" i="14"/>
  <c r="AO283" i="14"/>
  <c r="AO282" i="14"/>
  <c r="AO281" i="14"/>
  <c r="AO280" i="14"/>
  <c r="AO279" i="14"/>
  <c r="AO278" i="14"/>
  <c r="AO276" i="14"/>
  <c r="AO275" i="14"/>
  <c r="AO274" i="14"/>
  <c r="AO273" i="14"/>
  <c r="AO272" i="14"/>
  <c r="AO271" i="14"/>
  <c r="AO261" i="14"/>
  <c r="AO269" i="14"/>
  <c r="AO268" i="14"/>
  <c r="AO267" i="14"/>
  <c r="AO266" i="14"/>
  <c r="AO265" i="14"/>
  <c r="AO264" i="14"/>
  <c r="AO263" i="14"/>
  <c r="AO262" i="14"/>
  <c r="AO259" i="14"/>
  <c r="AO258" i="14"/>
  <c r="AO257" i="14"/>
  <c r="AO256" i="14"/>
  <c r="AO255" i="14"/>
  <c r="AO254" i="14"/>
  <c r="AO252" i="14"/>
  <c r="AO251" i="14"/>
  <c r="AO249" i="14"/>
  <c r="AO248" i="14"/>
  <c r="AO247" i="14"/>
  <c r="AO246" i="14"/>
  <c r="AO245" i="14"/>
  <c r="AO244" i="14"/>
  <c r="AO243" i="14"/>
  <c r="AO242" i="14"/>
  <c r="AO241" i="14"/>
  <c r="AO240" i="14"/>
  <c r="AO239" i="14"/>
  <c r="AO238" i="14"/>
  <c r="AO237" i="14"/>
  <c r="AO236" i="14"/>
  <c r="AO235" i="14"/>
  <c r="AO234" i="14"/>
  <c r="AO233" i="14"/>
  <c r="AO232" i="14"/>
  <c r="AO230" i="14"/>
  <c r="AO229" i="14"/>
  <c r="AO228" i="14"/>
  <c r="AO227" i="14"/>
  <c r="AO226" i="14"/>
  <c r="AO225" i="14"/>
  <c r="AO224" i="14"/>
  <c r="AO223" i="14"/>
  <c r="AO222" i="14"/>
  <c r="AO221" i="14"/>
  <c r="AO220" i="14"/>
  <c r="AO219" i="14"/>
  <c r="AO218" i="14"/>
  <c r="AO217" i="14"/>
  <c r="AO216" i="14"/>
  <c r="AO215" i="14"/>
  <c r="AO214" i="14"/>
  <c r="AO213" i="14"/>
  <c r="AO212" i="14"/>
  <c r="AO211" i="14"/>
  <c r="AO210" i="14"/>
  <c r="AO209" i="14"/>
  <c r="AO208" i="14"/>
  <c r="AO207" i="14"/>
  <c r="AO205" i="14"/>
  <c r="AO204" i="14"/>
  <c r="AO203" i="14"/>
  <c r="AO202" i="14"/>
  <c r="AO201" i="14"/>
  <c r="AO200" i="14"/>
  <c r="AO199" i="14"/>
  <c r="AO198" i="14"/>
  <c r="AO197" i="14"/>
  <c r="AO196" i="14"/>
  <c r="AO195" i="14"/>
  <c r="AO194" i="14"/>
  <c r="AO193" i="14"/>
  <c r="AO192" i="14"/>
  <c r="AO191" i="14"/>
  <c r="AO190" i="14"/>
  <c r="AO189" i="14"/>
  <c r="AO188" i="14"/>
  <c r="AO187" i="14"/>
  <c r="AO186" i="14"/>
  <c r="AO185" i="14"/>
  <c r="AO184" i="14"/>
  <c r="AO183" i="14"/>
  <c r="AO181" i="14"/>
  <c r="AO175" i="14"/>
  <c r="AO174" i="14"/>
  <c r="AO173" i="14"/>
  <c r="AO180" i="14"/>
  <c r="AO179" i="14"/>
  <c r="AO178" i="14"/>
  <c r="AO177" i="14"/>
  <c r="AO176" i="14"/>
  <c r="AO172" i="14"/>
  <c r="AO171" i="14"/>
  <c r="AO170" i="14"/>
  <c r="AO169" i="14"/>
  <c r="AO167" i="14"/>
  <c r="AO166" i="14"/>
  <c r="AO165" i="14"/>
  <c r="AO164" i="14"/>
  <c r="AO163" i="14"/>
  <c r="AO162" i="14"/>
  <c r="AO161" i="14"/>
  <c r="AO159" i="14"/>
  <c r="AO158" i="14"/>
  <c r="AO156" i="14"/>
  <c r="AO155" i="14"/>
  <c r="AO154" i="14"/>
  <c r="AO153" i="14"/>
  <c r="AO152" i="14"/>
  <c r="AO151" i="14"/>
  <c r="AO150" i="14"/>
  <c r="AO149" i="14"/>
  <c r="AO148" i="14"/>
  <c r="AO147" i="14"/>
  <c r="AO145" i="14"/>
  <c r="AO144" i="14"/>
  <c r="AO143" i="14"/>
  <c r="AO142" i="14"/>
  <c r="AO140" i="14"/>
  <c r="AO139" i="14"/>
  <c r="AO138" i="14"/>
  <c r="AO137" i="14"/>
  <c r="AO136" i="14"/>
  <c r="AO135" i="14"/>
  <c r="AO133" i="14"/>
  <c r="AO132" i="14"/>
  <c r="AO131" i="14"/>
  <c r="AO130" i="14"/>
  <c r="AO129" i="14"/>
  <c r="AO128" i="14"/>
  <c r="AO127" i="14"/>
  <c r="AO125" i="14"/>
  <c r="AO124" i="14"/>
  <c r="AO123" i="14"/>
  <c r="AO122" i="14"/>
  <c r="AO121" i="14"/>
  <c r="AO120" i="14"/>
  <c r="AO119" i="14"/>
  <c r="AO118" i="14"/>
  <c r="AO117" i="14"/>
  <c r="AO115" i="14"/>
  <c r="AO114" i="14"/>
  <c r="AO113" i="14"/>
  <c r="AO111" i="14"/>
  <c r="AO110" i="14"/>
  <c r="AO109" i="14"/>
  <c r="AO108" i="14"/>
  <c r="AO107" i="14"/>
  <c r="AO106" i="14"/>
  <c r="AO105" i="14"/>
  <c r="AO104" i="14"/>
  <c r="AO102" i="14"/>
  <c r="AO101" i="14"/>
  <c r="AO100" i="14"/>
  <c r="AO99" i="14"/>
  <c r="AO98" i="14"/>
  <c r="AO97" i="14"/>
  <c r="AO96" i="14"/>
  <c r="AO95" i="14"/>
  <c r="AO94" i="14"/>
  <c r="AO93" i="14"/>
  <c r="AO91" i="14"/>
  <c r="AO90" i="14"/>
  <c r="AO89" i="14"/>
  <c r="AO88" i="14"/>
  <c r="AO87" i="14"/>
  <c r="AO86" i="14"/>
  <c r="AO85" i="14"/>
  <c r="AO84" i="14"/>
  <c r="AO83" i="14"/>
  <c r="AO82" i="14"/>
  <c r="AO81" i="14"/>
  <c r="AO80" i="14"/>
  <c r="AO79" i="14"/>
  <c r="AO78" i="14"/>
  <c r="AO76" i="14"/>
  <c r="AO75" i="14"/>
  <c r="AO74" i="14"/>
  <c r="AO73" i="14"/>
  <c r="AO72" i="14"/>
  <c r="AO71" i="14"/>
  <c r="AO69" i="14"/>
  <c r="AO68" i="14"/>
  <c r="AO67" i="14"/>
  <c r="AO66" i="14"/>
  <c r="AO65" i="14"/>
  <c r="AO64" i="14"/>
  <c r="AO63" i="14"/>
  <c r="AO62" i="14"/>
  <c r="AO61" i="14"/>
  <c r="AO59" i="14"/>
  <c r="AO58" i="14"/>
  <c r="AO57" i="14"/>
  <c r="AO56" i="14"/>
  <c r="AO55" i="14"/>
  <c r="AO54" i="14"/>
  <c r="AO53" i="14"/>
  <c r="AO52" i="14"/>
  <c r="AO51" i="14"/>
  <c r="AO49" i="14"/>
  <c r="AO48" i="14"/>
  <c r="AO47" i="14"/>
  <c r="AO45" i="14"/>
  <c r="AO44" i="14"/>
  <c r="AO43" i="14"/>
  <c r="AO42" i="14"/>
  <c r="AO41" i="14"/>
  <c r="AO39" i="14"/>
  <c r="AO38" i="14"/>
  <c r="AO37" i="14"/>
  <c r="AO36" i="14"/>
  <c r="AO35" i="14"/>
  <c r="AO34" i="14"/>
  <c r="AO33" i="14"/>
  <c r="AO32" i="14"/>
  <c r="AO31" i="14"/>
  <c r="AO30" i="14"/>
  <c r="AO29" i="14"/>
  <c r="AO27" i="14"/>
  <c r="AO26" i="14"/>
  <c r="AO25" i="14"/>
  <c r="AO24" i="14"/>
  <c r="AO23" i="14"/>
  <c r="AO22" i="14"/>
  <c r="AO21" i="14"/>
  <c r="AO20" i="14"/>
  <c r="AO19" i="14"/>
  <c r="AO18" i="14"/>
  <c r="AO17" i="14"/>
  <c r="AO16" i="14"/>
  <c r="AO15" i="14"/>
  <c r="AO14" i="14"/>
  <c r="AO13" i="14"/>
  <c r="AO12" i="14"/>
  <c r="AO11" i="14"/>
  <c r="AO10" i="14"/>
  <c r="AO9" i="14"/>
  <c r="AM289" i="14"/>
  <c r="AM288" i="14"/>
  <c r="AM287" i="14"/>
  <c r="AM286" i="14"/>
  <c r="AM285" i="14"/>
  <c r="AM284" i="14"/>
  <c r="AM283" i="14"/>
  <c r="AM282" i="14"/>
  <c r="AM281" i="14"/>
  <c r="AM280" i="14"/>
  <c r="AM279" i="14"/>
  <c r="AM278" i="14"/>
  <c r="AM276" i="14"/>
  <c r="AM275" i="14"/>
  <c r="AM274" i="14"/>
  <c r="AM273" i="14"/>
  <c r="AM272" i="14"/>
  <c r="AM271" i="14"/>
  <c r="AM269" i="14"/>
  <c r="AM268" i="14"/>
  <c r="AM267" i="14"/>
  <c r="AM266" i="14"/>
  <c r="AM265" i="14"/>
  <c r="AM264" i="14"/>
  <c r="AM263" i="14"/>
  <c r="AM262" i="14"/>
  <c r="AM261" i="14"/>
  <c r="AM259" i="14"/>
  <c r="AM258" i="14"/>
  <c r="AM257" i="14"/>
  <c r="AM256" i="14"/>
  <c r="AM255" i="14"/>
  <c r="AM254" i="14"/>
  <c r="AM252" i="14"/>
  <c r="AM251" i="14"/>
  <c r="AM249" i="14"/>
  <c r="AM248" i="14"/>
  <c r="AM247" i="14"/>
  <c r="AM246" i="14"/>
  <c r="AM245" i="14"/>
  <c r="AM244" i="14"/>
  <c r="AM243" i="14"/>
  <c r="AM242" i="14"/>
  <c r="AM241" i="14"/>
  <c r="AM240" i="14"/>
  <c r="AM239" i="14"/>
  <c r="AM238" i="14"/>
  <c r="AM237" i="14"/>
  <c r="AM236" i="14"/>
  <c r="AM235" i="14"/>
  <c r="AM234" i="14"/>
  <c r="AM233" i="14"/>
  <c r="AM232" i="14"/>
  <c r="AM230" i="14"/>
  <c r="AM229" i="14"/>
  <c r="AM228" i="14"/>
  <c r="AM227" i="14"/>
  <c r="AM226" i="14"/>
  <c r="AM225" i="14"/>
  <c r="AM224" i="14"/>
  <c r="AM223" i="14"/>
  <c r="AM222" i="14"/>
  <c r="AM221" i="14"/>
  <c r="AM220" i="14"/>
  <c r="AM219" i="14"/>
  <c r="AM218" i="14"/>
  <c r="AM217" i="14"/>
  <c r="AM216" i="14"/>
  <c r="AM215" i="14"/>
  <c r="AM214" i="14"/>
  <c r="AM213" i="14"/>
  <c r="AM212" i="14"/>
  <c r="AM211" i="14"/>
  <c r="AM210" i="14"/>
  <c r="AM209" i="14"/>
  <c r="AM208" i="14"/>
  <c r="AM207" i="14"/>
  <c r="AM205" i="14"/>
  <c r="AM204" i="14"/>
  <c r="AM203" i="14"/>
  <c r="AM202" i="14"/>
  <c r="AM201" i="14"/>
  <c r="AM200" i="14"/>
  <c r="AM199" i="14"/>
  <c r="AM198" i="14"/>
  <c r="AM197" i="14"/>
  <c r="AM196" i="14"/>
  <c r="AM195" i="14"/>
  <c r="AM194" i="14"/>
  <c r="AM193" i="14"/>
  <c r="AM192" i="14"/>
  <c r="AM191" i="14"/>
  <c r="AM190" i="14"/>
  <c r="AM189" i="14"/>
  <c r="AM188" i="14"/>
  <c r="AM187" i="14"/>
  <c r="AM186" i="14"/>
  <c r="AM185" i="14"/>
  <c r="AM184" i="14"/>
  <c r="AM183" i="14"/>
  <c r="AM181" i="14"/>
  <c r="AM175" i="14"/>
  <c r="AM174" i="14"/>
  <c r="AM173" i="14"/>
  <c r="AM167" i="14"/>
  <c r="AM166" i="14"/>
  <c r="AM165" i="14"/>
  <c r="AM164" i="14"/>
  <c r="AM163" i="14"/>
  <c r="AM162" i="14"/>
  <c r="AM161" i="14"/>
  <c r="AM159" i="14"/>
  <c r="AM158" i="14"/>
  <c r="AM156" i="14"/>
  <c r="AM155" i="14"/>
  <c r="AM154" i="14"/>
  <c r="AM153" i="14"/>
  <c r="AM152" i="14"/>
  <c r="AM151" i="14"/>
  <c r="AM150" i="14"/>
  <c r="AM149" i="14"/>
  <c r="AM148" i="14"/>
  <c r="AM147" i="14"/>
  <c r="AM145" i="14"/>
  <c r="AM144" i="14"/>
  <c r="AM143" i="14"/>
  <c r="AM142" i="14"/>
  <c r="AM140" i="14"/>
  <c r="AM139" i="14"/>
  <c r="AM138" i="14"/>
  <c r="AM137" i="14"/>
  <c r="AM136" i="14"/>
  <c r="AM135" i="14"/>
  <c r="AM133" i="14"/>
  <c r="AM132" i="14"/>
  <c r="AM131" i="14"/>
  <c r="AM130" i="14"/>
  <c r="AM129" i="14"/>
  <c r="AM128" i="14"/>
  <c r="AM127" i="14"/>
  <c r="AM125" i="14"/>
  <c r="AM124" i="14"/>
  <c r="AM123" i="14"/>
  <c r="AM122" i="14"/>
  <c r="AM121" i="14"/>
  <c r="AM120" i="14"/>
  <c r="AM119" i="14"/>
  <c r="AM118" i="14"/>
  <c r="AM117" i="14"/>
  <c r="AM115" i="14"/>
  <c r="AM114" i="14"/>
  <c r="AM113" i="14"/>
  <c r="AM111" i="14"/>
  <c r="AM110" i="14"/>
  <c r="AM109" i="14"/>
  <c r="AM108" i="14"/>
  <c r="AM107" i="14"/>
  <c r="AM106" i="14"/>
  <c r="AM105" i="14"/>
  <c r="AM104" i="14"/>
  <c r="AM102" i="14"/>
  <c r="AM101" i="14"/>
  <c r="AM100" i="14"/>
  <c r="AM99" i="14"/>
  <c r="AM98" i="14"/>
  <c r="AM97" i="14"/>
  <c r="AM96" i="14"/>
  <c r="AM95" i="14"/>
  <c r="AM94" i="14"/>
  <c r="AM93" i="14"/>
  <c r="AM91" i="14"/>
  <c r="AM90" i="14"/>
  <c r="AM89" i="14"/>
  <c r="AM88" i="14"/>
  <c r="AM87" i="14"/>
  <c r="AM86" i="14"/>
  <c r="AM85" i="14"/>
  <c r="AM84" i="14"/>
  <c r="AM83" i="14"/>
  <c r="AM82" i="14"/>
  <c r="AM81" i="14"/>
  <c r="AM80" i="14"/>
  <c r="AM79" i="14"/>
  <c r="AM78" i="14"/>
  <c r="AM76" i="14"/>
  <c r="AM75" i="14"/>
  <c r="AM74" i="14"/>
  <c r="AM73" i="14"/>
  <c r="AM72" i="14"/>
  <c r="AM71" i="14"/>
  <c r="AM69" i="14"/>
  <c r="AM68" i="14"/>
  <c r="AM67" i="14"/>
  <c r="AM66" i="14"/>
  <c r="AM65" i="14"/>
  <c r="AM64" i="14"/>
  <c r="AM63" i="14"/>
  <c r="AM62" i="14"/>
  <c r="AM61" i="14"/>
  <c r="AM59" i="14"/>
  <c r="AM58" i="14"/>
  <c r="AM57" i="14"/>
  <c r="AM56" i="14"/>
  <c r="AM55" i="14"/>
  <c r="AM54" i="14"/>
  <c r="AM53" i="14"/>
  <c r="AM52" i="14"/>
  <c r="AM51" i="14"/>
  <c r="AM49" i="14"/>
  <c r="AM48" i="14"/>
  <c r="AM47" i="14"/>
  <c r="AM45" i="14"/>
  <c r="AM44" i="14"/>
  <c r="AM43" i="14"/>
  <c r="AM42" i="14"/>
  <c r="AM41" i="14"/>
  <c r="AM39" i="14"/>
  <c r="AM38" i="14"/>
  <c r="AM37" i="14"/>
  <c r="AM36" i="14"/>
  <c r="AM35" i="14"/>
  <c r="AM34" i="14"/>
  <c r="AM33" i="14"/>
  <c r="AM32" i="14"/>
  <c r="AM31" i="14"/>
  <c r="AM30" i="14"/>
  <c r="AM29" i="14"/>
  <c r="AM27" i="14"/>
  <c r="AM26" i="14"/>
  <c r="AM25" i="14"/>
  <c r="AM24" i="14"/>
  <c r="AM23" i="14"/>
  <c r="AM22" i="14"/>
  <c r="AM21" i="14"/>
  <c r="AM20" i="14"/>
  <c r="AM19" i="14"/>
  <c r="AM18" i="14"/>
  <c r="AM17" i="14"/>
  <c r="AM16" i="14"/>
  <c r="AM15" i="14"/>
  <c r="AM14" i="14"/>
  <c r="AM13" i="14"/>
  <c r="AM12" i="14"/>
  <c r="AM11" i="14"/>
  <c r="AM10" i="14"/>
  <c r="AM180" i="14"/>
  <c r="AM179" i="14"/>
  <c r="AM178" i="14"/>
  <c r="AM177" i="14"/>
  <c r="AM176" i="14"/>
  <c r="AM171" i="14"/>
  <c r="AM172" i="14"/>
  <c r="AM170" i="14"/>
  <c r="AM169" i="14"/>
  <c r="AM9" i="14"/>
  <c r="BC289" i="14"/>
  <c r="BC288" i="14"/>
  <c r="BC287" i="14"/>
  <c r="BC286" i="14"/>
  <c r="BC285" i="14"/>
  <c r="BC284" i="14"/>
  <c r="BC283" i="14"/>
  <c r="BC282" i="14"/>
  <c r="BC281" i="14"/>
  <c r="BC280" i="14"/>
  <c r="BC279" i="14"/>
  <c r="BC278" i="14"/>
  <c r="BC276" i="14"/>
  <c r="BC275" i="14"/>
  <c r="BC274" i="14"/>
  <c r="BC273" i="14"/>
  <c r="BC272" i="14"/>
  <c r="BC271" i="14"/>
  <c r="BC269" i="14"/>
  <c r="BC268" i="14"/>
  <c r="BC267" i="14"/>
  <c r="BC266" i="14"/>
  <c r="BC265" i="14"/>
  <c r="BC264" i="14"/>
  <c r="BC263" i="14"/>
  <c r="BC262" i="14"/>
  <c r="BC261" i="14"/>
  <c r="BC259" i="14"/>
  <c r="BC258" i="14"/>
  <c r="BC257" i="14"/>
  <c r="BC256" i="14"/>
  <c r="BC255" i="14"/>
  <c r="BC254" i="14"/>
  <c r="BC252" i="14"/>
  <c r="BC251" i="14"/>
  <c r="BC249" i="14"/>
  <c r="BC248" i="14"/>
  <c r="BC247" i="14"/>
  <c r="BC246" i="14"/>
  <c r="BC245" i="14"/>
  <c r="BC244" i="14"/>
  <c r="BC243" i="14"/>
  <c r="BC242" i="14"/>
  <c r="BC241" i="14"/>
  <c r="BC240" i="14"/>
  <c r="BC239" i="14"/>
  <c r="BC238" i="14"/>
  <c r="BC237" i="14"/>
  <c r="BC236" i="14"/>
  <c r="BC235" i="14"/>
  <c r="BC234" i="14"/>
  <c r="BC233" i="14"/>
  <c r="BC232" i="14"/>
  <c r="BC230" i="14"/>
  <c r="BC229" i="14"/>
  <c r="BC228" i="14"/>
  <c r="BC227" i="14"/>
  <c r="BC226" i="14"/>
  <c r="BC225" i="14"/>
  <c r="BC224" i="14"/>
  <c r="BC223" i="14"/>
  <c r="BC222" i="14"/>
  <c r="BC221" i="14"/>
  <c r="BC220" i="14"/>
  <c r="BC219" i="14"/>
  <c r="BC218" i="14"/>
  <c r="BC217" i="14"/>
  <c r="BC216" i="14"/>
  <c r="BC215" i="14"/>
  <c r="BC214" i="14"/>
  <c r="BC213" i="14"/>
  <c r="BC212" i="14"/>
  <c r="BC211" i="14"/>
  <c r="BC210" i="14"/>
  <c r="BC209" i="14"/>
  <c r="BC208" i="14"/>
  <c r="BC207" i="14"/>
  <c r="BC205" i="14"/>
  <c r="BC204" i="14"/>
  <c r="BC203" i="14"/>
  <c r="BC202" i="14"/>
  <c r="BC201" i="14"/>
  <c r="BC200" i="14"/>
  <c r="BC199" i="14"/>
  <c r="BC198" i="14"/>
  <c r="BC197" i="14"/>
  <c r="BC196" i="14"/>
  <c r="BC195" i="14"/>
  <c r="BC194" i="14"/>
  <c r="BC193" i="14"/>
  <c r="BC192" i="14"/>
  <c r="BC191" i="14"/>
  <c r="BC190" i="14"/>
  <c r="BC189" i="14"/>
  <c r="BC188" i="14"/>
  <c r="BC187" i="14"/>
  <c r="BC186" i="14"/>
  <c r="BC185" i="14"/>
  <c r="BC184" i="14"/>
  <c r="BC183" i="14"/>
  <c r="BC181" i="14"/>
  <c r="BC175" i="14"/>
  <c r="BC174" i="14"/>
  <c r="BC173" i="14"/>
  <c r="BC167" i="14"/>
  <c r="BC166" i="14"/>
  <c r="BC165" i="14"/>
  <c r="BC164" i="14"/>
  <c r="BC163" i="14"/>
  <c r="BC162" i="14"/>
  <c r="BC161" i="14"/>
  <c r="BC159" i="14"/>
  <c r="BC158" i="14"/>
  <c r="BC156" i="14"/>
  <c r="BC155" i="14"/>
  <c r="BC154" i="14"/>
  <c r="BC153" i="14"/>
  <c r="BC152" i="14"/>
  <c r="BC151" i="14"/>
  <c r="BC150" i="14"/>
  <c r="BC149" i="14"/>
  <c r="BC148" i="14"/>
  <c r="BC147" i="14"/>
  <c r="BC145" i="14"/>
  <c r="BC144" i="14"/>
  <c r="BC143" i="14"/>
  <c r="BC142" i="14"/>
  <c r="BC140" i="14"/>
  <c r="BC139" i="14"/>
  <c r="BC138" i="14"/>
  <c r="BC137" i="14"/>
  <c r="BC136" i="14"/>
  <c r="BC135" i="14"/>
  <c r="BC133" i="14"/>
  <c r="BC132" i="14"/>
  <c r="BC131" i="14"/>
  <c r="BC130" i="14"/>
  <c r="BC129" i="14"/>
  <c r="BC128" i="14"/>
  <c r="BC127" i="14"/>
  <c r="BC125" i="14"/>
  <c r="BC124" i="14"/>
  <c r="BC123" i="14"/>
  <c r="BC122" i="14"/>
  <c r="BC121" i="14"/>
  <c r="BC120" i="14"/>
  <c r="BC119" i="14"/>
  <c r="BC118" i="14"/>
  <c r="BC117" i="14"/>
  <c r="BC115" i="14"/>
  <c r="BC114" i="14"/>
  <c r="BC113" i="14"/>
  <c r="BC111" i="14"/>
  <c r="BC110" i="14"/>
  <c r="BC109" i="14"/>
  <c r="BC108" i="14"/>
  <c r="BC107" i="14"/>
  <c r="BC106" i="14"/>
  <c r="BC105" i="14"/>
  <c r="BC104" i="14"/>
  <c r="BC102" i="14"/>
  <c r="BC101" i="14"/>
  <c r="BC100" i="14"/>
  <c r="BC99" i="14"/>
  <c r="BC98" i="14"/>
  <c r="BC97" i="14"/>
  <c r="BC96" i="14"/>
  <c r="BC95" i="14"/>
  <c r="BC94" i="14"/>
  <c r="BC93" i="14"/>
  <c r="BC91" i="14"/>
  <c r="BC90" i="14"/>
  <c r="BC89" i="14"/>
  <c r="BC88" i="14"/>
  <c r="BC87" i="14"/>
  <c r="BC86" i="14"/>
  <c r="BC85" i="14"/>
  <c r="BC84" i="14"/>
  <c r="BC83" i="14"/>
  <c r="BC82" i="14"/>
  <c r="BC81" i="14"/>
  <c r="BC80" i="14"/>
  <c r="BC79" i="14"/>
  <c r="BC78" i="14"/>
  <c r="BC76" i="14"/>
  <c r="BC75" i="14"/>
  <c r="BC74" i="14"/>
  <c r="BC73" i="14"/>
  <c r="BC72" i="14"/>
  <c r="BC71" i="14"/>
  <c r="BC69" i="14"/>
  <c r="BC68" i="14"/>
  <c r="BC67" i="14"/>
  <c r="BC66" i="14"/>
  <c r="BC65" i="14"/>
  <c r="BC64" i="14"/>
  <c r="BC63" i="14"/>
  <c r="BC62" i="14"/>
  <c r="BC61" i="14"/>
  <c r="BC59" i="14"/>
  <c r="BC58" i="14"/>
  <c r="BC57" i="14"/>
  <c r="BC56" i="14"/>
  <c r="BC55" i="14"/>
  <c r="BC54" i="14"/>
  <c r="BC53" i="14"/>
  <c r="BC52" i="14"/>
  <c r="BC51" i="14"/>
  <c r="BC49" i="14"/>
  <c r="BC48" i="14"/>
  <c r="BC47" i="14"/>
  <c r="BC45" i="14"/>
  <c r="BC44" i="14"/>
  <c r="BC43" i="14"/>
  <c r="BC42" i="14"/>
  <c r="BC41" i="14"/>
  <c r="BC39" i="14"/>
  <c r="BC38" i="14"/>
  <c r="BC37" i="14"/>
  <c r="BC36" i="14"/>
  <c r="BC35" i="14"/>
  <c r="BC34" i="14"/>
  <c r="BC33" i="14"/>
  <c r="BC32" i="14"/>
  <c r="BC31" i="14"/>
  <c r="BC30" i="14"/>
  <c r="BC29" i="14"/>
  <c r="BC27" i="14"/>
  <c r="BC26" i="14"/>
  <c r="BC25" i="14"/>
  <c r="BC24" i="14"/>
  <c r="BC23" i="14"/>
  <c r="BC22" i="14"/>
  <c r="BC21" i="14"/>
  <c r="BC20" i="14"/>
  <c r="BC19" i="14"/>
  <c r="BC18" i="14"/>
  <c r="BC17" i="14"/>
  <c r="BC16" i="14"/>
  <c r="BC15" i="14"/>
  <c r="BC14" i="14"/>
  <c r="BC13" i="14"/>
  <c r="BC11" i="14"/>
  <c r="BC10" i="14"/>
  <c r="BC180" i="14"/>
  <c r="BC179" i="14"/>
  <c r="BC178" i="14"/>
  <c r="BC177" i="14"/>
  <c r="BC176" i="14"/>
  <c r="BC170" i="14"/>
  <c r="BC171" i="14"/>
  <c r="BC172" i="14"/>
  <c r="BC169" i="14"/>
  <c r="BC9" i="14"/>
  <c r="U70" i="14" l="1"/>
  <c r="U60" i="14"/>
  <c r="U50" i="14"/>
  <c r="U46" i="14"/>
  <c r="U40" i="14"/>
  <c r="U28" i="14"/>
  <c r="AI289" i="14" l="1"/>
  <c r="AI288" i="14"/>
  <c r="AI287" i="14"/>
  <c r="AI286" i="14"/>
  <c r="AI285" i="14"/>
  <c r="AI284" i="14"/>
  <c r="AI283" i="14"/>
  <c r="AI282" i="14"/>
  <c r="AI281" i="14"/>
  <c r="AI280" i="14"/>
  <c r="AI279" i="14"/>
  <c r="AI278" i="14"/>
  <c r="AI276" i="14"/>
  <c r="AI275" i="14"/>
  <c r="AI274" i="14"/>
  <c r="AI273" i="14"/>
  <c r="AI272" i="14"/>
  <c r="AI271" i="14"/>
  <c r="AI269" i="14"/>
  <c r="AI268" i="14"/>
  <c r="AI267" i="14"/>
  <c r="AI266" i="14"/>
  <c r="AI265" i="14"/>
  <c r="AI264" i="14"/>
  <c r="AI263" i="14"/>
  <c r="AI262" i="14"/>
  <c r="AI261" i="14"/>
  <c r="AI259" i="14"/>
  <c r="AI258" i="14"/>
  <c r="AI257" i="14"/>
  <c r="AI256" i="14"/>
  <c r="AI255" i="14"/>
  <c r="AI254" i="14"/>
  <c r="AI252" i="14"/>
  <c r="AI251" i="14"/>
  <c r="AI249" i="14"/>
  <c r="AI248" i="14"/>
  <c r="AI247" i="14"/>
  <c r="AI246" i="14"/>
  <c r="AI245" i="14"/>
  <c r="AI244" i="14"/>
  <c r="AI243" i="14"/>
  <c r="AI242" i="14"/>
  <c r="AI241" i="14"/>
  <c r="AI240" i="14"/>
  <c r="AI239" i="14"/>
  <c r="AI238" i="14"/>
  <c r="AI237" i="14"/>
  <c r="AI236" i="14"/>
  <c r="AI235" i="14"/>
  <c r="AI234" i="14"/>
  <c r="AI233" i="14"/>
  <c r="AI232" i="14"/>
  <c r="AI230" i="14"/>
  <c r="AI229" i="14"/>
  <c r="AI228" i="14"/>
  <c r="AI227" i="14"/>
  <c r="AI226" i="14"/>
  <c r="AI225" i="14"/>
  <c r="AI224" i="14"/>
  <c r="AI223" i="14"/>
  <c r="AI222" i="14"/>
  <c r="AI221" i="14"/>
  <c r="AI220" i="14"/>
  <c r="AI219" i="14"/>
  <c r="AI218" i="14"/>
  <c r="AI217" i="14"/>
  <c r="AI216" i="14"/>
  <c r="AI215" i="14"/>
  <c r="AI214" i="14"/>
  <c r="AI213" i="14"/>
  <c r="AI212" i="14"/>
  <c r="AI211" i="14"/>
  <c r="AI210" i="14"/>
  <c r="AI209" i="14"/>
  <c r="AI208" i="14"/>
  <c r="AI207" i="14"/>
  <c r="AI205" i="14"/>
  <c r="AI204" i="14"/>
  <c r="AI203" i="14"/>
  <c r="AI202" i="14"/>
  <c r="AI201" i="14"/>
  <c r="AI200" i="14"/>
  <c r="AI199" i="14"/>
  <c r="AI198" i="14"/>
  <c r="AI197" i="14"/>
  <c r="AI196" i="14"/>
  <c r="AI195" i="14"/>
  <c r="AI194" i="14"/>
  <c r="AI193" i="14"/>
  <c r="AI192" i="14"/>
  <c r="AI191" i="14"/>
  <c r="AI190" i="14"/>
  <c r="AI189" i="14"/>
  <c r="AI188" i="14"/>
  <c r="AI187" i="14"/>
  <c r="AI186" i="14"/>
  <c r="AI185" i="14"/>
  <c r="AI184" i="14"/>
  <c r="AI183" i="14"/>
  <c r="AI181" i="14"/>
  <c r="AI175" i="14"/>
  <c r="AI174" i="14"/>
  <c r="AI173" i="14"/>
  <c r="AI9" i="14"/>
  <c r="Y289" i="14"/>
  <c r="Y288" i="14"/>
  <c r="Y287" i="14"/>
  <c r="Y286" i="14"/>
  <c r="Y285" i="14"/>
  <c r="Y284" i="14"/>
  <c r="Y283" i="14"/>
  <c r="Y282" i="14"/>
  <c r="Y281" i="14"/>
  <c r="Y280" i="14"/>
  <c r="Y279" i="14"/>
  <c r="Y278" i="14"/>
  <c r="Y276" i="14"/>
  <c r="Y275" i="14"/>
  <c r="Y274" i="14"/>
  <c r="Y273" i="14"/>
  <c r="Y272" i="14"/>
  <c r="Y271" i="14"/>
  <c r="Y269" i="14"/>
  <c r="Y268" i="14"/>
  <c r="Y267" i="14"/>
  <c r="Y266" i="14"/>
  <c r="Y265" i="14"/>
  <c r="Y264" i="14"/>
  <c r="Y263" i="14"/>
  <c r="Y262" i="14"/>
  <c r="Y261" i="14"/>
  <c r="Y259" i="14"/>
  <c r="Y258" i="14"/>
  <c r="Y257" i="14"/>
  <c r="Y256" i="14"/>
  <c r="Y255" i="14"/>
  <c r="Y254" i="14"/>
  <c r="Y252" i="14"/>
  <c r="Y251" i="14"/>
  <c r="Y249" i="14"/>
  <c r="Y248" i="14"/>
  <c r="Y247" i="14"/>
  <c r="Y246" i="14"/>
  <c r="Y245" i="14"/>
  <c r="Y244" i="14"/>
  <c r="Y243" i="14"/>
  <c r="Y242" i="14"/>
  <c r="Y241" i="14"/>
  <c r="Y240" i="14"/>
  <c r="Y239" i="14"/>
  <c r="Y238" i="14"/>
  <c r="Y237" i="14"/>
  <c r="Y236" i="14"/>
  <c r="Y235" i="14"/>
  <c r="Y234" i="14"/>
  <c r="Y233" i="14"/>
  <c r="Y232" i="14"/>
  <c r="Y230" i="14"/>
  <c r="Y229" i="14"/>
  <c r="Y228" i="14"/>
  <c r="Y227" i="14"/>
  <c r="Y226" i="14"/>
  <c r="Y225" i="14"/>
  <c r="Y224" i="14"/>
  <c r="Y223" i="14"/>
  <c r="Y222" i="14"/>
  <c r="Y221" i="14"/>
  <c r="Y220" i="14"/>
  <c r="Y219" i="14"/>
  <c r="Y218" i="14"/>
  <c r="Y217" i="14"/>
  <c r="Y216" i="14"/>
  <c r="Y215" i="14"/>
  <c r="Y214" i="14"/>
  <c r="Y213" i="14"/>
  <c r="Y212" i="14"/>
  <c r="Y211" i="14"/>
  <c r="Y210" i="14"/>
  <c r="Y209" i="14"/>
  <c r="Y208" i="14"/>
  <c r="Y207" i="14"/>
  <c r="Y205" i="14"/>
  <c r="Y204" i="14"/>
  <c r="Y203" i="14"/>
  <c r="Y202" i="14"/>
  <c r="Y201" i="14"/>
  <c r="Y200" i="14"/>
  <c r="Y199" i="14"/>
  <c r="Y198" i="14"/>
  <c r="Y197" i="14"/>
  <c r="Y196" i="14"/>
  <c r="Y195" i="14"/>
  <c r="Y194" i="14"/>
  <c r="Y193" i="14"/>
  <c r="Y192" i="14"/>
  <c r="Y191" i="14"/>
  <c r="Y190" i="14"/>
  <c r="Y189" i="14"/>
  <c r="Y188" i="14"/>
  <c r="Y187" i="14"/>
  <c r="Y186" i="14"/>
  <c r="Y185" i="14"/>
  <c r="Y184" i="14"/>
  <c r="Y183" i="14"/>
  <c r="Y181" i="14"/>
  <c r="Y169" i="14"/>
  <c r="Y175" i="14"/>
  <c r="Y174" i="14"/>
  <c r="Y173" i="14"/>
  <c r="Y9" i="14"/>
  <c r="U9" i="14"/>
  <c r="U8" i="14" s="1"/>
  <c r="AU172" i="14" l="1"/>
  <c r="AU289" i="14"/>
  <c r="AU288" i="14"/>
  <c r="AU287" i="14"/>
  <c r="AU286" i="14"/>
  <c r="AU285" i="14"/>
  <c r="AU284" i="14"/>
  <c r="AU283" i="14"/>
  <c r="AU282" i="14"/>
  <c r="AU281" i="14"/>
  <c r="AU280" i="14"/>
  <c r="AU279" i="14"/>
  <c r="AU278" i="14"/>
  <c r="AU276" i="14"/>
  <c r="AU275" i="14"/>
  <c r="AU274" i="14"/>
  <c r="AU273" i="14"/>
  <c r="AU272" i="14"/>
  <c r="AU271" i="14"/>
  <c r="AU269" i="14"/>
  <c r="AU268" i="14"/>
  <c r="AU267" i="14"/>
  <c r="AU266" i="14"/>
  <c r="AU265" i="14"/>
  <c r="AU264" i="14"/>
  <c r="AU263" i="14"/>
  <c r="AU262" i="14"/>
  <c r="AU261" i="14"/>
  <c r="AU259" i="14"/>
  <c r="AU258" i="14"/>
  <c r="AU257" i="14"/>
  <c r="AU256" i="14"/>
  <c r="AU255" i="14"/>
  <c r="AU254" i="14"/>
  <c r="AU252" i="14"/>
  <c r="AU251" i="14"/>
  <c r="AU249" i="14"/>
  <c r="AU248" i="14"/>
  <c r="AU247" i="14"/>
  <c r="AU246" i="14"/>
  <c r="AU245" i="14"/>
  <c r="AU244" i="14"/>
  <c r="AU243" i="14"/>
  <c r="AU242" i="14"/>
  <c r="AU241" i="14"/>
  <c r="AU240" i="14"/>
  <c r="AU239" i="14"/>
  <c r="AU238" i="14"/>
  <c r="AU237" i="14"/>
  <c r="AU236" i="14"/>
  <c r="AU235" i="14"/>
  <c r="AU234" i="14"/>
  <c r="AU233" i="14"/>
  <c r="AU232" i="14"/>
  <c r="AU230" i="14"/>
  <c r="AU229" i="14"/>
  <c r="AU228" i="14"/>
  <c r="AU227" i="14"/>
  <c r="AU226" i="14"/>
  <c r="AU225" i="14"/>
  <c r="AU224" i="14"/>
  <c r="AU223" i="14"/>
  <c r="AU222" i="14"/>
  <c r="AU221" i="14"/>
  <c r="AU220" i="14"/>
  <c r="AU219" i="14"/>
  <c r="AU218" i="14"/>
  <c r="AU217" i="14"/>
  <c r="AU216" i="14"/>
  <c r="AU215" i="14"/>
  <c r="AU214" i="14"/>
  <c r="AU213" i="14"/>
  <c r="AU212" i="14"/>
  <c r="AU211" i="14"/>
  <c r="AU210" i="14"/>
  <c r="AU209" i="14"/>
  <c r="AU208" i="14"/>
  <c r="AU207" i="14"/>
  <c r="AU205" i="14"/>
  <c r="AU204" i="14"/>
  <c r="AU203" i="14"/>
  <c r="AU202" i="14"/>
  <c r="AU201" i="14"/>
  <c r="AU200" i="14"/>
  <c r="AU199" i="14"/>
  <c r="AU198" i="14"/>
  <c r="AU197" i="14"/>
  <c r="AU196" i="14"/>
  <c r="AU195" i="14"/>
  <c r="AU194" i="14"/>
  <c r="AU193" i="14"/>
  <c r="AU192" i="14"/>
  <c r="AU191" i="14"/>
  <c r="AU190" i="14"/>
  <c r="AU189" i="14"/>
  <c r="AU188" i="14"/>
  <c r="AU187" i="14"/>
  <c r="AU186" i="14"/>
  <c r="AU185" i="14"/>
  <c r="AU184" i="14"/>
  <c r="AU183" i="14"/>
  <c r="AU167" i="14"/>
  <c r="AU166" i="14"/>
  <c r="AU165" i="14"/>
  <c r="AU164" i="14"/>
  <c r="AU163" i="14"/>
  <c r="AU162" i="14"/>
  <c r="AU161" i="14"/>
  <c r="AU159" i="14"/>
  <c r="AU158" i="14"/>
  <c r="AU156" i="14"/>
  <c r="AU155" i="14"/>
  <c r="AU154" i="14"/>
  <c r="AU153" i="14"/>
  <c r="AU152" i="14"/>
  <c r="AU151" i="14"/>
  <c r="AU150" i="14"/>
  <c r="AU149" i="14"/>
  <c r="AU148" i="14"/>
  <c r="AU147" i="14"/>
  <c r="AU145" i="14"/>
  <c r="AU144" i="14"/>
  <c r="AU143" i="14"/>
  <c r="AU142" i="14"/>
  <c r="AU140" i="14"/>
  <c r="AU139" i="14"/>
  <c r="AU138" i="14"/>
  <c r="AU137" i="14"/>
  <c r="AU136" i="14"/>
  <c r="AU135" i="14"/>
  <c r="AU115" i="14"/>
  <c r="AU114" i="14"/>
  <c r="AU113" i="14"/>
  <c r="AU111" i="14"/>
  <c r="AU110" i="14"/>
  <c r="AU109" i="14"/>
  <c r="AU108" i="14"/>
  <c r="AU107" i="14"/>
  <c r="AU106" i="14"/>
  <c r="AU105" i="14"/>
  <c r="AU104" i="14"/>
  <c r="AU102" i="14"/>
  <c r="AU101" i="14"/>
  <c r="AU100" i="14"/>
  <c r="AU99" i="14"/>
  <c r="AU98" i="14"/>
  <c r="AU97" i="14"/>
  <c r="AU96" i="14"/>
  <c r="AU95" i="14"/>
  <c r="AU94" i="14"/>
  <c r="AU93" i="14"/>
  <c r="AU91" i="14"/>
  <c r="AU90" i="14"/>
  <c r="AU89" i="14"/>
  <c r="AU88" i="14"/>
  <c r="AU87" i="14"/>
  <c r="AU86" i="14"/>
  <c r="AU85" i="14"/>
  <c r="AU84" i="14"/>
  <c r="AU83" i="14"/>
  <c r="AU82" i="14"/>
  <c r="AU81" i="14"/>
  <c r="AU80" i="14"/>
  <c r="AU79" i="14"/>
  <c r="AU78" i="14"/>
  <c r="AU76" i="14"/>
  <c r="AU75" i="14"/>
  <c r="AU74" i="14"/>
  <c r="AU73" i="14"/>
  <c r="AU72" i="14"/>
  <c r="AU71" i="14"/>
  <c r="AU69" i="14"/>
  <c r="AU68" i="14"/>
  <c r="AU67" i="14"/>
  <c r="AU66" i="14"/>
  <c r="AU65" i="14"/>
  <c r="AU64" i="14"/>
  <c r="AU63" i="14"/>
  <c r="AU62" i="14"/>
  <c r="AU61" i="14"/>
  <c r="AU59" i="14"/>
  <c r="AU58" i="14"/>
  <c r="AU57" i="14"/>
  <c r="AU56" i="14"/>
  <c r="AU55" i="14"/>
  <c r="AU54" i="14"/>
  <c r="AU53" i="14"/>
  <c r="AU52" i="14"/>
  <c r="AU51" i="14"/>
  <c r="AU49" i="14"/>
  <c r="AU48" i="14"/>
  <c r="AU47" i="14"/>
  <c r="AU45" i="14"/>
  <c r="AU44" i="14"/>
  <c r="AU43" i="14"/>
  <c r="AU42" i="14"/>
  <c r="AU41" i="14"/>
  <c r="AU39" i="14"/>
  <c r="AU38" i="14"/>
  <c r="AU37" i="14"/>
  <c r="AU36" i="14"/>
  <c r="AU35" i="14"/>
  <c r="AU34" i="14"/>
  <c r="AU33" i="14"/>
  <c r="AU32" i="14"/>
  <c r="AU31" i="14"/>
  <c r="AU30" i="14"/>
  <c r="AU29" i="14"/>
  <c r="AU27" i="14"/>
  <c r="AU26" i="14"/>
  <c r="AU25" i="14"/>
  <c r="AU24" i="14"/>
  <c r="AU23" i="14"/>
  <c r="AU22" i="14"/>
  <c r="AU21" i="14"/>
  <c r="AU20" i="14"/>
  <c r="AU19" i="14"/>
  <c r="AU18" i="14"/>
  <c r="AU17" i="14"/>
  <c r="AU16" i="14"/>
  <c r="AU15" i="14"/>
  <c r="AU14" i="14"/>
  <c r="AU13" i="14"/>
  <c r="AU12" i="14"/>
  <c r="AU11" i="14"/>
  <c r="AU10" i="14"/>
  <c r="AT277" i="14" l="1"/>
  <c r="AT270" i="14"/>
  <c r="AT260" i="14"/>
  <c r="AT250" i="14"/>
  <c r="AT231" i="14"/>
  <c r="AT206" i="14"/>
  <c r="AT182" i="14"/>
  <c r="AT168" i="14"/>
  <c r="AT160" i="14"/>
  <c r="AT157" i="14"/>
  <c r="AT146" i="14"/>
  <c r="AT141" i="14"/>
  <c r="AT134" i="14"/>
  <c r="AT126" i="14"/>
  <c r="AT116" i="14"/>
  <c r="AT112" i="14"/>
  <c r="AT103" i="14"/>
  <c r="AT92" i="14"/>
  <c r="AT77" i="14"/>
  <c r="AT70" i="14"/>
  <c r="AT60" i="14"/>
  <c r="AT50" i="14"/>
  <c r="AT46" i="14"/>
  <c r="AT40" i="14"/>
  <c r="AT28" i="14"/>
  <c r="AT8" i="14"/>
  <c r="AU9" i="14"/>
  <c r="AU112" i="14"/>
  <c r="AU117" i="14"/>
  <c r="AU118" i="14"/>
  <c r="AU119" i="14"/>
  <c r="AU120" i="14"/>
  <c r="AU121" i="14"/>
  <c r="AU122" i="14"/>
  <c r="AU123" i="14"/>
  <c r="AU124" i="14"/>
  <c r="AU125" i="14"/>
  <c r="AU127" i="14"/>
  <c r="AU128" i="14"/>
  <c r="AU129" i="14"/>
  <c r="AU130" i="14"/>
  <c r="AU131" i="14"/>
  <c r="AU132" i="14"/>
  <c r="AU133" i="14"/>
  <c r="AU169" i="14"/>
  <c r="AU170" i="14"/>
  <c r="AU171" i="14"/>
  <c r="AU173" i="14"/>
  <c r="AU174" i="14"/>
  <c r="AU175" i="14"/>
  <c r="AU176" i="14"/>
  <c r="AU177" i="14"/>
  <c r="AU178" i="14"/>
  <c r="AU179" i="14"/>
  <c r="AU180" i="14"/>
  <c r="AU181" i="14"/>
  <c r="AU270" i="14"/>
  <c r="AT290" i="14" l="1"/>
  <c r="AU250" i="14"/>
  <c r="AU253" i="14"/>
  <c r="AU231" i="14"/>
  <c r="AU206" i="14"/>
  <c r="AU168" i="14"/>
  <c r="AU157" i="14"/>
  <c r="AU146" i="14"/>
  <c r="AU134" i="14"/>
  <c r="AU126" i="14"/>
  <c r="AU116" i="14"/>
  <c r="AU60" i="14"/>
  <c r="AU46" i="14"/>
  <c r="AU103" i="14"/>
  <c r="AU77" i="14"/>
  <c r="AU50" i="14"/>
  <c r="AU40" i="14"/>
  <c r="AU260" i="14"/>
  <c r="AU160" i="14"/>
  <c r="AU141" i="14"/>
  <c r="AU277" i="14"/>
  <c r="AU182" i="14"/>
  <c r="AU92" i="14"/>
  <c r="AU70" i="14"/>
  <c r="AU28" i="14"/>
  <c r="AY180" i="14" l="1"/>
  <c r="AY179" i="14"/>
  <c r="AY178" i="14"/>
  <c r="AY177" i="14"/>
  <c r="AY176" i="14"/>
  <c r="AY172" i="14"/>
  <c r="AY171" i="14"/>
  <c r="AY170" i="14"/>
  <c r="AW180" i="14"/>
  <c r="AW179" i="14"/>
  <c r="AW178" i="14"/>
  <c r="AW177" i="14"/>
  <c r="AW176" i="14"/>
  <c r="AW172" i="14"/>
  <c r="AW171" i="14"/>
  <c r="AW170" i="14"/>
  <c r="AW169" i="14"/>
  <c r="AS180" i="14"/>
  <c r="AS179" i="14"/>
  <c r="AS178" i="14"/>
  <c r="AS177" i="14"/>
  <c r="AS176" i="14"/>
  <c r="AS172" i="14"/>
  <c r="AS171" i="14"/>
  <c r="AS170" i="14"/>
  <c r="AS169" i="14"/>
  <c r="AQ180" i="14"/>
  <c r="AQ179" i="14"/>
  <c r="AQ178" i="14"/>
  <c r="AQ177" i="14"/>
  <c r="AQ176" i="14"/>
  <c r="AQ172" i="14"/>
  <c r="AQ171" i="14"/>
  <c r="AQ170" i="14"/>
  <c r="AB288" i="14" l="1"/>
  <c r="AE288" i="14"/>
  <c r="BA180" i="14" l="1"/>
  <c r="BA179" i="14"/>
  <c r="BA178" i="14"/>
  <c r="BA177" i="14"/>
  <c r="BA176" i="14"/>
  <c r="BA172" i="14"/>
  <c r="BA171" i="14"/>
  <c r="BA170" i="14"/>
  <c r="BA169" i="14"/>
  <c r="AY169" i="14"/>
  <c r="AY173" i="14"/>
  <c r="AY174" i="14"/>
  <c r="AY175" i="14"/>
  <c r="AQ169" i="14"/>
  <c r="AK180" i="14"/>
  <c r="AK179" i="14"/>
  <c r="AK178" i="14"/>
  <c r="AK177" i="14"/>
  <c r="AK176" i="14"/>
  <c r="AK171" i="14"/>
  <c r="AN270" i="14" l="1"/>
  <c r="AN260" i="14"/>
  <c r="AN253" i="14"/>
  <c r="AN250" i="14"/>
  <c r="AN231" i="14"/>
  <c r="AN206" i="14"/>
  <c r="AN182" i="14"/>
  <c r="AN168" i="14"/>
  <c r="AN160" i="14"/>
  <c r="AN157" i="14"/>
  <c r="AN146" i="14"/>
  <c r="AN141" i="14"/>
  <c r="AN134" i="14"/>
  <c r="AN126" i="14"/>
  <c r="AN116" i="14"/>
  <c r="AN112" i="14"/>
  <c r="AN92" i="14"/>
  <c r="AN77" i="14"/>
  <c r="AN60" i="14"/>
  <c r="AN50" i="14"/>
  <c r="AN46" i="14"/>
  <c r="AN40" i="14"/>
  <c r="AN28" i="14"/>
  <c r="AK289" i="14" l="1"/>
  <c r="AK287" i="14"/>
  <c r="AK286" i="14"/>
  <c r="AK285" i="14"/>
  <c r="AK284" i="14"/>
  <c r="AK283" i="14"/>
  <c r="AK282" i="14"/>
  <c r="AK281" i="14"/>
  <c r="AK280" i="14"/>
  <c r="AK279" i="14"/>
  <c r="AK278" i="14"/>
  <c r="AK276" i="14"/>
  <c r="AK275" i="14"/>
  <c r="AK274" i="14"/>
  <c r="AK273" i="14"/>
  <c r="AK272" i="14"/>
  <c r="AK271" i="14"/>
  <c r="AK269" i="14"/>
  <c r="AK268" i="14"/>
  <c r="AK267" i="14"/>
  <c r="AK266" i="14"/>
  <c r="AK265" i="14"/>
  <c r="AK264" i="14"/>
  <c r="AK263" i="14"/>
  <c r="AK262" i="14"/>
  <c r="AK261" i="14"/>
  <c r="AK259" i="14"/>
  <c r="AK258" i="14"/>
  <c r="AK257" i="14"/>
  <c r="AK256" i="14"/>
  <c r="AK255" i="14"/>
  <c r="AK254" i="14"/>
  <c r="AK252" i="14"/>
  <c r="AK251" i="14"/>
  <c r="AK249" i="14"/>
  <c r="AK248" i="14"/>
  <c r="AK247" i="14"/>
  <c r="AK246" i="14"/>
  <c r="AK245" i="14"/>
  <c r="AK244" i="14"/>
  <c r="AK243" i="14"/>
  <c r="AK242" i="14"/>
  <c r="AK241" i="14"/>
  <c r="AK240" i="14"/>
  <c r="AK239" i="14"/>
  <c r="AK238" i="14"/>
  <c r="AK237" i="14"/>
  <c r="AK236" i="14"/>
  <c r="AK235" i="14"/>
  <c r="AK233" i="14"/>
  <c r="AK232" i="14"/>
  <c r="AK230" i="14"/>
  <c r="AK229" i="14"/>
  <c r="AK228" i="14"/>
  <c r="AK227" i="14"/>
  <c r="AK226" i="14"/>
  <c r="AK225" i="14"/>
  <c r="AK224" i="14"/>
  <c r="AK223" i="14"/>
  <c r="AK222" i="14"/>
  <c r="AK221" i="14"/>
  <c r="AK220" i="14"/>
  <c r="AK219" i="14"/>
  <c r="AK218" i="14"/>
  <c r="AK217" i="14"/>
  <c r="AK216" i="14"/>
  <c r="AK215" i="14"/>
  <c r="AK214" i="14"/>
  <c r="AK213" i="14"/>
  <c r="AK212" i="14"/>
  <c r="AK211" i="14"/>
  <c r="AK210" i="14"/>
  <c r="AK209" i="14"/>
  <c r="AK208" i="14"/>
  <c r="AK207" i="14"/>
  <c r="AK205" i="14"/>
  <c r="AK204" i="14"/>
  <c r="AK203" i="14"/>
  <c r="AK202" i="14"/>
  <c r="AK201" i="14"/>
  <c r="AK200" i="14"/>
  <c r="AK199" i="14"/>
  <c r="AK198" i="14"/>
  <c r="AK197" i="14"/>
  <c r="AK196" i="14"/>
  <c r="AK195" i="14"/>
  <c r="AK194" i="14"/>
  <c r="AK193" i="14"/>
  <c r="AK192" i="14"/>
  <c r="AK191" i="14"/>
  <c r="AK190" i="14"/>
  <c r="AK189" i="14"/>
  <c r="AK188" i="14"/>
  <c r="AK187" i="14"/>
  <c r="AK186" i="14"/>
  <c r="AK185" i="14"/>
  <c r="AK184" i="14"/>
  <c r="AK183" i="14"/>
  <c r="AK181" i="14"/>
  <c r="AK175" i="14"/>
  <c r="AK174" i="14"/>
  <c r="AK173" i="14"/>
  <c r="AK167" i="14"/>
  <c r="AK166" i="14"/>
  <c r="AK165" i="14"/>
  <c r="AK164" i="14"/>
  <c r="AK163" i="14"/>
  <c r="AK162" i="14"/>
  <c r="AK161" i="14"/>
  <c r="AK159" i="14"/>
  <c r="AK158" i="14"/>
  <c r="AK156" i="14"/>
  <c r="AK155" i="14"/>
  <c r="AK154" i="14"/>
  <c r="AK153" i="14"/>
  <c r="AK152" i="14"/>
  <c r="AK151" i="14"/>
  <c r="AK150" i="14"/>
  <c r="AK149" i="14"/>
  <c r="AK148" i="14"/>
  <c r="AK147" i="14"/>
  <c r="AK145" i="14"/>
  <c r="AK144" i="14"/>
  <c r="AK143" i="14"/>
  <c r="AK142" i="14"/>
  <c r="AK140" i="14"/>
  <c r="AK139" i="14"/>
  <c r="AK138" i="14"/>
  <c r="AK137" i="14"/>
  <c r="AK136" i="14"/>
  <c r="AK135" i="14"/>
  <c r="AK133" i="14"/>
  <c r="AK132" i="14"/>
  <c r="AK131" i="14"/>
  <c r="AK130" i="14"/>
  <c r="AK129" i="14"/>
  <c r="AK128" i="14"/>
  <c r="AK127" i="14"/>
  <c r="AK125" i="14"/>
  <c r="AK124" i="14"/>
  <c r="AK123" i="14"/>
  <c r="AK122" i="14"/>
  <c r="AK121" i="14"/>
  <c r="AK120" i="14"/>
  <c r="AK119" i="14"/>
  <c r="AK118" i="14"/>
  <c r="AK117" i="14"/>
  <c r="AK115" i="14"/>
  <c r="AK114" i="14"/>
  <c r="AK113" i="14"/>
  <c r="AK111" i="14"/>
  <c r="AK110" i="14"/>
  <c r="AK109" i="14"/>
  <c r="AK108" i="14"/>
  <c r="AK107" i="14"/>
  <c r="AK106" i="14"/>
  <c r="AK105" i="14"/>
  <c r="AK104" i="14"/>
  <c r="AK102" i="14"/>
  <c r="AK101" i="14"/>
  <c r="AK100" i="14"/>
  <c r="AK99" i="14"/>
  <c r="AK98" i="14"/>
  <c r="AK97" i="14"/>
  <c r="AK96" i="14"/>
  <c r="AK95" i="14"/>
  <c r="AK94" i="14"/>
  <c r="AK93" i="14"/>
  <c r="AK91" i="14"/>
  <c r="AK90" i="14"/>
  <c r="AK89" i="14"/>
  <c r="AK88" i="14"/>
  <c r="AK87" i="14"/>
  <c r="AK86" i="14"/>
  <c r="AK85" i="14"/>
  <c r="AK84" i="14"/>
  <c r="AK83" i="14"/>
  <c r="AK82" i="14"/>
  <c r="AK81" i="14"/>
  <c r="AK80" i="14"/>
  <c r="AK79" i="14"/>
  <c r="AK78" i="14"/>
  <c r="AK76" i="14"/>
  <c r="AK75" i="14"/>
  <c r="AK74" i="14"/>
  <c r="AK73" i="14"/>
  <c r="AK72" i="14"/>
  <c r="AK71" i="14"/>
  <c r="AK69" i="14"/>
  <c r="AK68" i="14"/>
  <c r="AK67" i="14"/>
  <c r="AK66" i="14"/>
  <c r="AK65" i="14"/>
  <c r="AK64" i="14"/>
  <c r="AK63" i="14"/>
  <c r="AK62" i="14"/>
  <c r="AK61" i="14"/>
  <c r="AK59" i="14"/>
  <c r="AK58" i="14"/>
  <c r="AK57" i="14"/>
  <c r="AK56" i="14"/>
  <c r="AK55" i="14"/>
  <c r="AK54" i="14"/>
  <c r="AK53" i="14"/>
  <c r="AK52" i="14"/>
  <c r="AK51" i="14"/>
  <c r="AK49" i="14"/>
  <c r="AK48" i="14"/>
  <c r="AK47" i="14"/>
  <c r="AK45" i="14"/>
  <c r="AK44" i="14"/>
  <c r="AK43" i="14"/>
  <c r="AK42" i="14"/>
  <c r="AK41" i="14"/>
  <c r="AK39" i="14"/>
  <c r="AK38" i="14"/>
  <c r="AK37" i="14"/>
  <c r="AK36" i="14"/>
  <c r="AK35" i="14"/>
  <c r="AK34" i="14"/>
  <c r="AK33" i="14"/>
  <c r="AK32" i="14"/>
  <c r="AK31" i="14"/>
  <c r="AK30" i="14"/>
  <c r="AK29" i="14"/>
  <c r="AK27" i="14"/>
  <c r="AK26" i="14"/>
  <c r="AK25" i="14"/>
  <c r="AK24" i="14"/>
  <c r="AK21" i="14"/>
  <c r="AK20" i="14"/>
  <c r="AK19" i="14"/>
  <c r="AK16" i="14"/>
  <c r="AK15" i="14"/>
  <c r="AK14" i="14"/>
  <c r="AK13" i="14"/>
  <c r="AK11" i="14"/>
  <c r="AK10" i="14"/>
  <c r="AO231" i="14" l="1"/>
  <c r="AO206" i="14"/>
  <c r="AH277" i="14"/>
  <c r="AH270" i="14"/>
  <c r="AH260" i="14"/>
  <c r="AH253" i="14"/>
  <c r="AH250" i="14"/>
  <c r="AH231" i="14"/>
  <c r="AH206" i="14"/>
  <c r="AH182" i="14"/>
  <c r="AH168" i="14"/>
  <c r="AH160" i="14"/>
  <c r="AH157" i="14"/>
  <c r="AH146" i="14"/>
  <c r="AH141" i="14"/>
  <c r="AH134" i="14"/>
  <c r="AH126" i="14"/>
  <c r="AH116" i="14"/>
  <c r="AH112" i="14"/>
  <c r="AH103" i="14"/>
  <c r="AH92" i="14"/>
  <c r="AH77" i="14"/>
  <c r="AH70" i="14"/>
  <c r="AH60" i="14"/>
  <c r="AH50" i="14"/>
  <c r="AH46" i="14"/>
  <c r="AH40" i="14"/>
  <c r="AH28" i="14"/>
  <c r="X277" i="14"/>
  <c r="X270" i="14"/>
  <c r="X260" i="14"/>
  <c r="X253" i="14"/>
  <c r="X250" i="14"/>
  <c r="X231" i="14"/>
  <c r="X206" i="14"/>
  <c r="X182" i="14"/>
  <c r="X168" i="14"/>
  <c r="X160" i="14"/>
  <c r="X157" i="14"/>
  <c r="X146" i="14"/>
  <c r="X141" i="14"/>
  <c r="X134" i="14"/>
  <c r="X126" i="14"/>
  <c r="X116" i="14"/>
  <c r="X112" i="14"/>
  <c r="X103" i="14"/>
  <c r="X92" i="14"/>
  <c r="X77" i="14"/>
  <c r="X70" i="14"/>
  <c r="X60" i="14"/>
  <c r="X50" i="14"/>
  <c r="X46" i="14"/>
  <c r="X40" i="14"/>
  <c r="X28" i="14"/>
  <c r="BB277" i="14" l="1"/>
  <c r="AX277" i="14"/>
  <c r="AV277" i="14"/>
  <c r="AR277" i="14"/>
  <c r="AP277" i="14"/>
  <c r="AO277" i="14"/>
  <c r="AM277" i="14"/>
  <c r="AL277" i="14"/>
  <c r="AK277" i="14"/>
  <c r="AJ277" i="14"/>
  <c r="AF277" i="14"/>
  <c r="AC277" i="14"/>
  <c r="Z277" i="14"/>
  <c r="Y277" i="14"/>
  <c r="V277" i="14"/>
  <c r="U277" i="14"/>
  <c r="T277" i="14"/>
  <c r="BB270" i="14"/>
  <c r="AX270" i="14"/>
  <c r="AV270" i="14"/>
  <c r="AR270" i="14"/>
  <c r="AP270" i="14"/>
  <c r="AO270" i="14"/>
  <c r="AM270" i="14"/>
  <c r="AL270" i="14"/>
  <c r="AK270" i="14"/>
  <c r="AJ270" i="14"/>
  <c r="AF270" i="14"/>
  <c r="AC270" i="14"/>
  <c r="Z270" i="14"/>
  <c r="Y270" i="14"/>
  <c r="V270" i="14"/>
  <c r="U270" i="14"/>
  <c r="T270" i="14"/>
  <c r="BB260" i="14"/>
  <c r="AX260" i="14"/>
  <c r="AV260" i="14"/>
  <c r="AR260" i="14"/>
  <c r="AP260" i="14"/>
  <c r="AO260" i="14"/>
  <c r="AM260" i="14"/>
  <c r="AL260" i="14"/>
  <c r="AK260" i="14"/>
  <c r="AJ260" i="14"/>
  <c r="AF260" i="14"/>
  <c r="AC260" i="14"/>
  <c r="Z260" i="14"/>
  <c r="Y260" i="14"/>
  <c r="V260" i="14"/>
  <c r="U260" i="14"/>
  <c r="T260" i="14"/>
  <c r="BB253" i="14"/>
  <c r="AX253" i="14"/>
  <c r="AV253" i="14"/>
  <c r="AR253" i="14"/>
  <c r="AP253" i="14"/>
  <c r="AO253" i="14"/>
  <c r="AM253" i="14"/>
  <c r="AL253" i="14"/>
  <c r="AK253" i="14"/>
  <c r="AJ253" i="14"/>
  <c r="AF253" i="14"/>
  <c r="AC253" i="14"/>
  <c r="Z253" i="14"/>
  <c r="Y253" i="14"/>
  <c r="V253" i="14"/>
  <c r="U253" i="14"/>
  <c r="T253" i="14"/>
  <c r="BB250" i="14"/>
  <c r="AX250" i="14"/>
  <c r="AV250" i="14"/>
  <c r="AR250" i="14"/>
  <c r="AP250" i="14"/>
  <c r="AO250" i="14"/>
  <c r="AM250" i="14"/>
  <c r="AL250" i="14"/>
  <c r="AK250" i="14"/>
  <c r="AJ250" i="14"/>
  <c r="AF250" i="14"/>
  <c r="AC250" i="14"/>
  <c r="Z250" i="14"/>
  <c r="Y250" i="14"/>
  <c r="V250" i="14"/>
  <c r="U250" i="14"/>
  <c r="T250" i="14"/>
  <c r="BB231" i="14"/>
  <c r="AX231" i="14"/>
  <c r="AV231" i="14"/>
  <c r="AR231" i="14"/>
  <c r="AP231" i="14"/>
  <c r="AM231" i="14"/>
  <c r="AL231" i="14"/>
  <c r="AF231" i="14"/>
  <c r="AC231" i="14"/>
  <c r="Z231" i="14"/>
  <c r="Y231" i="14"/>
  <c r="V231" i="14"/>
  <c r="U231" i="14"/>
  <c r="T231" i="14"/>
  <c r="BB206" i="14"/>
  <c r="AX206" i="14"/>
  <c r="AV206" i="14"/>
  <c r="AR206" i="14"/>
  <c r="AP206" i="14"/>
  <c r="AM206" i="14"/>
  <c r="AL206" i="14"/>
  <c r="AK206" i="14"/>
  <c r="AJ206" i="14"/>
  <c r="AF206" i="14"/>
  <c r="AC206" i="14"/>
  <c r="Z206" i="14"/>
  <c r="Y206" i="14"/>
  <c r="V206" i="14"/>
  <c r="U206" i="14"/>
  <c r="T206" i="14"/>
  <c r="BB182" i="14"/>
  <c r="AX182" i="14"/>
  <c r="AV182" i="14"/>
  <c r="AR182" i="14"/>
  <c r="AP182" i="14"/>
  <c r="AO182" i="14"/>
  <c r="AM182" i="14"/>
  <c r="AL182" i="14"/>
  <c r="AK182" i="14"/>
  <c r="AJ182" i="14"/>
  <c r="AF182" i="14"/>
  <c r="AC182" i="14"/>
  <c r="Z182" i="14"/>
  <c r="Y182" i="14"/>
  <c r="V182" i="14"/>
  <c r="U182" i="14"/>
  <c r="T182" i="14"/>
  <c r="BB168" i="14"/>
  <c r="AX168" i="14"/>
  <c r="AV168" i="14"/>
  <c r="AR168" i="14"/>
  <c r="AP168" i="14"/>
  <c r="AO168" i="14"/>
  <c r="AM168" i="14"/>
  <c r="AL168" i="14"/>
  <c r="AK168" i="14"/>
  <c r="AJ168" i="14"/>
  <c r="AF168" i="14"/>
  <c r="AC168" i="14"/>
  <c r="Z168" i="14"/>
  <c r="Y168" i="14"/>
  <c r="V168" i="14"/>
  <c r="U168" i="14"/>
  <c r="T168" i="14"/>
  <c r="BB160" i="14"/>
  <c r="AX160" i="14"/>
  <c r="AV160" i="14"/>
  <c r="AR160" i="14"/>
  <c r="AP160" i="14"/>
  <c r="AO160" i="14"/>
  <c r="AM160" i="14"/>
  <c r="AL160" i="14"/>
  <c r="AK160" i="14"/>
  <c r="AJ160" i="14"/>
  <c r="AF160" i="14"/>
  <c r="AC160" i="14"/>
  <c r="Z160" i="14"/>
  <c r="Y160" i="14"/>
  <c r="V160" i="14"/>
  <c r="U160" i="14"/>
  <c r="T160" i="14"/>
  <c r="BB157" i="14"/>
  <c r="AX157" i="14"/>
  <c r="AV157" i="14"/>
  <c r="AR157" i="14"/>
  <c r="AP157" i="14"/>
  <c r="AO157" i="14"/>
  <c r="AM157" i="14"/>
  <c r="AL157" i="14"/>
  <c r="AK157" i="14"/>
  <c r="AJ157" i="14"/>
  <c r="AF157" i="14"/>
  <c r="AC157" i="14"/>
  <c r="Z157" i="14"/>
  <c r="Y157" i="14"/>
  <c r="V157" i="14"/>
  <c r="U157" i="14"/>
  <c r="T157" i="14"/>
  <c r="BB146" i="14"/>
  <c r="AX146" i="14"/>
  <c r="AV146" i="14"/>
  <c r="AR146" i="14"/>
  <c r="AP146" i="14"/>
  <c r="AO146" i="14"/>
  <c r="AM146" i="14"/>
  <c r="AL146" i="14"/>
  <c r="AK146" i="14"/>
  <c r="AJ146" i="14"/>
  <c r="AF146" i="14"/>
  <c r="AC146" i="14"/>
  <c r="Z146" i="14"/>
  <c r="Y146" i="14"/>
  <c r="V146" i="14"/>
  <c r="U146" i="14"/>
  <c r="T146" i="14"/>
  <c r="BB141" i="14"/>
  <c r="AX141" i="14"/>
  <c r="AV141" i="14"/>
  <c r="AR141" i="14"/>
  <c r="AP141" i="14"/>
  <c r="AO141" i="14"/>
  <c r="AM141" i="14"/>
  <c r="AL141" i="14"/>
  <c r="AK141" i="14"/>
  <c r="AJ141" i="14"/>
  <c r="AF141" i="14"/>
  <c r="AC141" i="14"/>
  <c r="Z141" i="14"/>
  <c r="Y141" i="14"/>
  <c r="V141" i="14"/>
  <c r="U141" i="14"/>
  <c r="T141" i="14"/>
  <c r="BB134" i="14"/>
  <c r="AX134" i="14"/>
  <c r="AV134" i="14"/>
  <c r="AR134" i="14"/>
  <c r="AO134" i="14"/>
  <c r="AM134" i="14"/>
  <c r="AL134" i="14"/>
  <c r="AK134" i="14"/>
  <c r="AJ134" i="14"/>
  <c r="AF134" i="14"/>
  <c r="AC134" i="14"/>
  <c r="Z134" i="14"/>
  <c r="Y134" i="14"/>
  <c r="V134" i="14"/>
  <c r="U134" i="14"/>
  <c r="T134" i="14"/>
  <c r="BB126" i="14"/>
  <c r="AX126" i="14"/>
  <c r="AV126" i="14"/>
  <c r="AR126" i="14"/>
  <c r="AP126" i="14"/>
  <c r="AO126" i="14"/>
  <c r="AM126" i="14"/>
  <c r="AL126" i="14"/>
  <c r="AK126" i="14"/>
  <c r="AJ126" i="14"/>
  <c r="AF126" i="14"/>
  <c r="AC126" i="14"/>
  <c r="Z126" i="14"/>
  <c r="Y126" i="14"/>
  <c r="V126" i="14"/>
  <c r="U126" i="14"/>
  <c r="T126" i="14"/>
  <c r="BB116" i="14"/>
  <c r="AX116" i="14"/>
  <c r="AV116" i="14"/>
  <c r="AR116" i="14"/>
  <c r="AP116" i="14"/>
  <c r="AO116" i="14"/>
  <c r="AM116" i="14"/>
  <c r="AL116" i="14"/>
  <c r="AK116" i="14"/>
  <c r="AJ116" i="14"/>
  <c r="AF116" i="14"/>
  <c r="AC116" i="14"/>
  <c r="Z116" i="14"/>
  <c r="Y116" i="14"/>
  <c r="V116" i="14"/>
  <c r="U116" i="14"/>
  <c r="T116" i="14"/>
  <c r="BB112" i="14"/>
  <c r="AX112" i="14"/>
  <c r="AV112" i="14"/>
  <c r="AR112" i="14"/>
  <c r="AP112" i="14"/>
  <c r="AO112" i="14"/>
  <c r="AM112" i="14"/>
  <c r="AL112" i="14"/>
  <c r="AK112" i="14"/>
  <c r="AJ112" i="14"/>
  <c r="AF112" i="14"/>
  <c r="AC112" i="14"/>
  <c r="Z112" i="14"/>
  <c r="Y112" i="14"/>
  <c r="V112" i="14"/>
  <c r="U112" i="14"/>
  <c r="T112" i="14"/>
  <c r="BB103" i="14"/>
  <c r="AX103" i="14"/>
  <c r="AV103" i="14"/>
  <c r="AR103" i="14"/>
  <c r="AP103" i="14"/>
  <c r="AO103" i="14"/>
  <c r="AM103" i="14"/>
  <c r="AL103" i="14"/>
  <c r="AK103" i="14"/>
  <c r="AJ103" i="14"/>
  <c r="AF103" i="14"/>
  <c r="AC103" i="14"/>
  <c r="Z103" i="14"/>
  <c r="Y103" i="14"/>
  <c r="V103" i="14"/>
  <c r="U103" i="14"/>
  <c r="T103" i="14"/>
  <c r="BB92" i="14"/>
  <c r="AX92" i="14"/>
  <c r="AV92" i="14"/>
  <c r="AR92" i="14"/>
  <c r="AP92" i="14"/>
  <c r="AO92" i="14"/>
  <c r="AM92" i="14"/>
  <c r="AL92" i="14"/>
  <c r="AK92" i="14"/>
  <c r="AJ92" i="14"/>
  <c r="AF92" i="14"/>
  <c r="AC92" i="14"/>
  <c r="Z92" i="14"/>
  <c r="Y92" i="14"/>
  <c r="V92" i="14"/>
  <c r="U92" i="14"/>
  <c r="T92" i="14"/>
  <c r="BB77" i="14"/>
  <c r="AX77" i="14"/>
  <c r="AV77" i="14"/>
  <c r="AR77" i="14"/>
  <c r="AP77" i="14"/>
  <c r="AO77" i="14"/>
  <c r="AM77" i="14"/>
  <c r="AL77" i="14"/>
  <c r="AK77" i="14"/>
  <c r="AJ77" i="14"/>
  <c r="AF77" i="14"/>
  <c r="AC77" i="14"/>
  <c r="Z77" i="14"/>
  <c r="Y77" i="14"/>
  <c r="V77" i="14"/>
  <c r="U77" i="14"/>
  <c r="T77" i="14"/>
  <c r="BB70" i="14"/>
  <c r="AX70" i="14"/>
  <c r="AV70" i="14"/>
  <c r="AR70" i="14"/>
  <c r="AP70" i="14"/>
  <c r="AO70" i="14"/>
  <c r="AM70" i="14"/>
  <c r="AL70" i="14"/>
  <c r="AK70" i="14"/>
  <c r="AJ70" i="14"/>
  <c r="AF70" i="14"/>
  <c r="AC70" i="14"/>
  <c r="Z70" i="14"/>
  <c r="Y70" i="14"/>
  <c r="V70" i="14"/>
  <c r="T70" i="14"/>
  <c r="BB60" i="14"/>
  <c r="AX60" i="14"/>
  <c r="AV60" i="14"/>
  <c r="AR60" i="14"/>
  <c r="AP60" i="14"/>
  <c r="AO60" i="14"/>
  <c r="AM60" i="14"/>
  <c r="AL60" i="14"/>
  <c r="AK60" i="14"/>
  <c r="AJ60" i="14"/>
  <c r="AF60" i="14"/>
  <c r="AC60" i="14"/>
  <c r="Z60" i="14"/>
  <c r="Y60" i="14"/>
  <c r="V60" i="14"/>
  <c r="T60" i="14"/>
  <c r="BB50" i="14"/>
  <c r="AX50" i="14"/>
  <c r="AV50" i="14"/>
  <c r="AR50" i="14"/>
  <c r="AP50" i="14"/>
  <c r="AO50" i="14"/>
  <c r="AM50" i="14"/>
  <c r="AL50" i="14"/>
  <c r="AK50" i="14"/>
  <c r="AJ50" i="14"/>
  <c r="AF50" i="14"/>
  <c r="AC50" i="14"/>
  <c r="Z50" i="14"/>
  <c r="Y50" i="14"/>
  <c r="V50" i="14"/>
  <c r="T50" i="14"/>
  <c r="BB46" i="14"/>
  <c r="AX46" i="14"/>
  <c r="AV46" i="14"/>
  <c r="AR46" i="14"/>
  <c r="AP46" i="14"/>
  <c r="AO46" i="14"/>
  <c r="AM46" i="14"/>
  <c r="AL46" i="14"/>
  <c r="AK46" i="14"/>
  <c r="AJ46" i="14"/>
  <c r="AF46" i="14"/>
  <c r="AC46" i="14"/>
  <c r="Z46" i="14"/>
  <c r="Y46" i="14"/>
  <c r="V46" i="14"/>
  <c r="T46" i="14"/>
  <c r="BB40" i="14"/>
  <c r="AX40" i="14"/>
  <c r="AV40" i="14"/>
  <c r="AR40" i="14"/>
  <c r="AP40" i="14"/>
  <c r="AO40" i="14"/>
  <c r="AM40" i="14"/>
  <c r="AL40" i="14"/>
  <c r="AK40" i="14"/>
  <c r="AJ40" i="14"/>
  <c r="AF40" i="14"/>
  <c r="AC40" i="14"/>
  <c r="Z40" i="14"/>
  <c r="Y40" i="14"/>
  <c r="V40" i="14"/>
  <c r="T40" i="14"/>
  <c r="BB28" i="14"/>
  <c r="AX28" i="14"/>
  <c r="AV28" i="14"/>
  <c r="AR28" i="14"/>
  <c r="AP28" i="14"/>
  <c r="AO28" i="14"/>
  <c r="AM28" i="14"/>
  <c r="AL28" i="14"/>
  <c r="AK28" i="14"/>
  <c r="AJ28" i="14"/>
  <c r="AF28" i="14"/>
  <c r="AC28" i="14"/>
  <c r="Z28" i="14"/>
  <c r="Y28" i="14"/>
  <c r="V28" i="14"/>
  <c r="T28" i="14"/>
  <c r="U290" i="14" l="1"/>
  <c r="BC206" i="14"/>
  <c r="BC231" i="14"/>
  <c r="BC253" i="14"/>
  <c r="BC182" i="14"/>
  <c r="BC277" i="14"/>
  <c r="BC270" i="14"/>
  <c r="BC40" i="14"/>
  <c r="BC50" i="14"/>
  <c r="BC103" i="14"/>
  <c r="BC112" i="14"/>
  <c r="BC126" i="14"/>
  <c r="BC168" i="14"/>
  <c r="BC28" i="14"/>
  <c r="BC46" i="14"/>
  <c r="BC60" i="14"/>
  <c r="BC141" i="14"/>
  <c r="BC146" i="14"/>
  <c r="BC160" i="14"/>
  <c r="BC250" i="14"/>
  <c r="BC260" i="14"/>
  <c r="BC116" i="14"/>
  <c r="BC134" i="14"/>
  <c r="BC157" i="14"/>
  <c r="BC77" i="14"/>
  <c r="BC70" i="14"/>
  <c r="BC92" i="14"/>
  <c r="BA289" i="14"/>
  <c r="BA287" i="14"/>
  <c r="BA286" i="14"/>
  <c r="BA285" i="14"/>
  <c r="BA284" i="14"/>
  <c r="BA283" i="14"/>
  <c r="BA282" i="14"/>
  <c r="BA281" i="14"/>
  <c r="BA280" i="14"/>
  <c r="BA279" i="14"/>
  <c r="BA278" i="14"/>
  <c r="BA276" i="14"/>
  <c r="BA275" i="14"/>
  <c r="BA274" i="14"/>
  <c r="BA273" i="14"/>
  <c r="BA272" i="14"/>
  <c r="BA271" i="14"/>
  <c r="BA269" i="14"/>
  <c r="BA268" i="14"/>
  <c r="BA267" i="14"/>
  <c r="BA266" i="14"/>
  <c r="BA265" i="14"/>
  <c r="BA264" i="14"/>
  <c r="BA263" i="14"/>
  <c r="BA262" i="14"/>
  <c r="BA261" i="14"/>
  <c r="BA259" i="14"/>
  <c r="BA258" i="14"/>
  <c r="BA257" i="14"/>
  <c r="BA256" i="14"/>
  <c r="BA255" i="14"/>
  <c r="BA254" i="14"/>
  <c r="BA252" i="14"/>
  <c r="BA251" i="14"/>
  <c r="BA249" i="14"/>
  <c r="BA248" i="14"/>
  <c r="BA247" i="14"/>
  <c r="BA246" i="14"/>
  <c r="BA245" i="14"/>
  <c r="BA244" i="14"/>
  <c r="BA243" i="14"/>
  <c r="BA242" i="14"/>
  <c r="BA241" i="14"/>
  <c r="BA240" i="14"/>
  <c r="BA239" i="14"/>
  <c r="BA238" i="14"/>
  <c r="BA237" i="14"/>
  <c r="BA236" i="14"/>
  <c r="BA235" i="14"/>
  <c r="BA234" i="14"/>
  <c r="BA233" i="14"/>
  <c r="BA232" i="14"/>
  <c r="BA230" i="14"/>
  <c r="BA229" i="14"/>
  <c r="BA228" i="14"/>
  <c r="BA227" i="14"/>
  <c r="BA226" i="14"/>
  <c r="BA225" i="14"/>
  <c r="BA224" i="14"/>
  <c r="BA223" i="14"/>
  <c r="BA222" i="14"/>
  <c r="BA221" i="14"/>
  <c r="BA220" i="14"/>
  <c r="BA219" i="14"/>
  <c r="BA218" i="14"/>
  <c r="BA217" i="14"/>
  <c r="BA216" i="14"/>
  <c r="BA215" i="14"/>
  <c r="BA214" i="14"/>
  <c r="BA213" i="14"/>
  <c r="BA212" i="14"/>
  <c r="BA211" i="14"/>
  <c r="BA210" i="14"/>
  <c r="BA209" i="14"/>
  <c r="BA208" i="14"/>
  <c r="BA207" i="14"/>
  <c r="BA205" i="14"/>
  <c r="BA204" i="14"/>
  <c r="BA203" i="14"/>
  <c r="BA202" i="14"/>
  <c r="BA201" i="14"/>
  <c r="BA200" i="14"/>
  <c r="BA199" i="14"/>
  <c r="BA198" i="14"/>
  <c r="BA197" i="14"/>
  <c r="BA196" i="14"/>
  <c r="BA195" i="14"/>
  <c r="BA194" i="14"/>
  <c r="BA193" i="14"/>
  <c r="BA192" i="14"/>
  <c r="BA191" i="14"/>
  <c r="BA190" i="14"/>
  <c r="BA189" i="14"/>
  <c r="BA188" i="14"/>
  <c r="BA187" i="14"/>
  <c r="BA186" i="14"/>
  <c r="BA185" i="14"/>
  <c r="BA184" i="14"/>
  <c r="BA183" i="14"/>
  <c r="BA181" i="14"/>
  <c r="BA175" i="14"/>
  <c r="BA174" i="14"/>
  <c r="BA173" i="14"/>
  <c r="BA167" i="14"/>
  <c r="BA166" i="14"/>
  <c r="BA165" i="14"/>
  <c r="BA164" i="14"/>
  <c r="BA163" i="14"/>
  <c r="BA162" i="14"/>
  <c r="BA161" i="14"/>
  <c r="BA159" i="14"/>
  <c r="BA158" i="14"/>
  <c r="BA156" i="14"/>
  <c r="BA155" i="14"/>
  <c r="BA154" i="14"/>
  <c r="BA153" i="14"/>
  <c r="BA152" i="14"/>
  <c r="BA151" i="14"/>
  <c r="BA150" i="14"/>
  <c r="BA149" i="14"/>
  <c r="BA148" i="14"/>
  <c r="BA147" i="14"/>
  <c r="BA145" i="14"/>
  <c r="BA144" i="14"/>
  <c r="BA143" i="14"/>
  <c r="BA142" i="14"/>
  <c r="BA140" i="14"/>
  <c r="BA139" i="14"/>
  <c r="BA138" i="14"/>
  <c r="BA137" i="14"/>
  <c r="BA136" i="14"/>
  <c r="BA135" i="14"/>
  <c r="BA133" i="14"/>
  <c r="BA132" i="14"/>
  <c r="BA131" i="14"/>
  <c r="BA130" i="14"/>
  <c r="BA129" i="14"/>
  <c r="BA128" i="14"/>
  <c r="BA127" i="14"/>
  <c r="BA125" i="14"/>
  <c r="BA124" i="14"/>
  <c r="BA123" i="14"/>
  <c r="BA122" i="14"/>
  <c r="BA121" i="14"/>
  <c r="BA120" i="14"/>
  <c r="BA119" i="14"/>
  <c r="BA118" i="14"/>
  <c r="BA117" i="14"/>
  <c r="BA115" i="14"/>
  <c r="BA114" i="14"/>
  <c r="BA113" i="14"/>
  <c r="BA111" i="14"/>
  <c r="BA110" i="14"/>
  <c r="BA109" i="14"/>
  <c r="BA108" i="14"/>
  <c r="BA107" i="14"/>
  <c r="BA106" i="14"/>
  <c r="BA105" i="14"/>
  <c r="BA104" i="14"/>
  <c r="BA102" i="14"/>
  <c r="BA101" i="14"/>
  <c r="BA100" i="14"/>
  <c r="BA99" i="14"/>
  <c r="BA98" i="14"/>
  <c r="BA97" i="14"/>
  <c r="BA96" i="14"/>
  <c r="BA95" i="14"/>
  <c r="BA94" i="14"/>
  <c r="BA93" i="14"/>
  <c r="BA91" i="14"/>
  <c r="BA90" i="14"/>
  <c r="BA89" i="14"/>
  <c r="BA88" i="14"/>
  <c r="BA87" i="14"/>
  <c r="BA86" i="14"/>
  <c r="BA85" i="14"/>
  <c r="BA84" i="14"/>
  <c r="BA83" i="14"/>
  <c r="BA82" i="14"/>
  <c r="BA81" i="14"/>
  <c r="BA80" i="14"/>
  <c r="BA79" i="14"/>
  <c r="BA78" i="14"/>
  <c r="BA76" i="14"/>
  <c r="BA75" i="14"/>
  <c r="BA74" i="14"/>
  <c r="BA73" i="14"/>
  <c r="BA72" i="14"/>
  <c r="BA71" i="14"/>
  <c r="BA69" i="14"/>
  <c r="BA68" i="14"/>
  <c r="BA67" i="14"/>
  <c r="BA66" i="14"/>
  <c r="BA65" i="14"/>
  <c r="BA64" i="14"/>
  <c r="BA63" i="14"/>
  <c r="BA62" i="14"/>
  <c r="BA61" i="14"/>
  <c r="BA59" i="14"/>
  <c r="BA58" i="14"/>
  <c r="BA57" i="14"/>
  <c r="BA56" i="14"/>
  <c r="BA55" i="14"/>
  <c r="BA54" i="14"/>
  <c r="BA53" i="14"/>
  <c r="BA52" i="14"/>
  <c r="BA51" i="14"/>
  <c r="BA49" i="14"/>
  <c r="BA48" i="14"/>
  <c r="BA47" i="14"/>
  <c r="BA45" i="14"/>
  <c r="BA44" i="14"/>
  <c r="BA43" i="14"/>
  <c r="BA42" i="14"/>
  <c r="BA41" i="14"/>
  <c r="BA39" i="14"/>
  <c r="BA38" i="14"/>
  <c r="BA37" i="14"/>
  <c r="BA36" i="14"/>
  <c r="BA35" i="14"/>
  <c r="BA34" i="14"/>
  <c r="BA33" i="14"/>
  <c r="BA32" i="14"/>
  <c r="BA31" i="14"/>
  <c r="BA30" i="14"/>
  <c r="BA29" i="14"/>
  <c r="BA27" i="14"/>
  <c r="BA26" i="14"/>
  <c r="BA25" i="14"/>
  <c r="BA24" i="14"/>
  <c r="BA23" i="14"/>
  <c r="BA22" i="14"/>
  <c r="BA21" i="14"/>
  <c r="BA20" i="14"/>
  <c r="BA19" i="14"/>
  <c r="BA18" i="14"/>
  <c r="BA17" i="14"/>
  <c r="BA16" i="14"/>
  <c r="BA15" i="14"/>
  <c r="BA14" i="14"/>
  <c r="BA13" i="14"/>
  <c r="BA12" i="14"/>
  <c r="BA11" i="14"/>
  <c r="BA10" i="14"/>
  <c r="BA9" i="14"/>
  <c r="AY289" i="14"/>
  <c r="AY287" i="14"/>
  <c r="AY286" i="14"/>
  <c r="AY285" i="14"/>
  <c r="AY284" i="14"/>
  <c r="AY283" i="14"/>
  <c r="AY282" i="14"/>
  <c r="AY281" i="14"/>
  <c r="AY280" i="14"/>
  <c r="AY279" i="14"/>
  <c r="AY278" i="14"/>
  <c r="AY276" i="14"/>
  <c r="AY275" i="14"/>
  <c r="AY274" i="14"/>
  <c r="AY273" i="14"/>
  <c r="AY272" i="14"/>
  <c r="AY271" i="14"/>
  <c r="AY269" i="14"/>
  <c r="AY268" i="14"/>
  <c r="AY267" i="14"/>
  <c r="AY266" i="14"/>
  <c r="AY265" i="14"/>
  <c r="AY264" i="14"/>
  <c r="AY263" i="14"/>
  <c r="AY262" i="14"/>
  <c r="AY261" i="14"/>
  <c r="AY259" i="14"/>
  <c r="AY258" i="14"/>
  <c r="AY257" i="14"/>
  <c r="AY256" i="14"/>
  <c r="AY255" i="14"/>
  <c r="AY254" i="14"/>
  <c r="AY252" i="14"/>
  <c r="AY251" i="14"/>
  <c r="AY249" i="14"/>
  <c r="AY248" i="14"/>
  <c r="AY247" i="14"/>
  <c r="AY246" i="14"/>
  <c r="AY245" i="14"/>
  <c r="AY244" i="14"/>
  <c r="AY243" i="14"/>
  <c r="AY242" i="14"/>
  <c r="AY241" i="14"/>
  <c r="AY240" i="14"/>
  <c r="AY239" i="14"/>
  <c r="AY238" i="14"/>
  <c r="AY237" i="14"/>
  <c r="AY236" i="14"/>
  <c r="AY235" i="14"/>
  <c r="AY234" i="14"/>
  <c r="AY233" i="14"/>
  <c r="AY232" i="14"/>
  <c r="AY230" i="14"/>
  <c r="AY229" i="14"/>
  <c r="AY228" i="14"/>
  <c r="AY227" i="14"/>
  <c r="AY226" i="14"/>
  <c r="AY225" i="14"/>
  <c r="AY224" i="14"/>
  <c r="AY223" i="14"/>
  <c r="AY222" i="14"/>
  <c r="AY221" i="14"/>
  <c r="AY220" i="14"/>
  <c r="AY219" i="14"/>
  <c r="AY218" i="14"/>
  <c r="AY217" i="14"/>
  <c r="AY216" i="14"/>
  <c r="AY215" i="14"/>
  <c r="AY214" i="14"/>
  <c r="AY213" i="14"/>
  <c r="AY212" i="14"/>
  <c r="AY211" i="14"/>
  <c r="AY210" i="14"/>
  <c r="AY209" i="14"/>
  <c r="AY208" i="14"/>
  <c r="AY207" i="14"/>
  <c r="AY205" i="14"/>
  <c r="AY204" i="14"/>
  <c r="AY203" i="14"/>
  <c r="AY202" i="14"/>
  <c r="AY201" i="14"/>
  <c r="AY200" i="14"/>
  <c r="AY199" i="14"/>
  <c r="AY198" i="14"/>
  <c r="AY197" i="14"/>
  <c r="AY196" i="14"/>
  <c r="AY195" i="14"/>
  <c r="AY194" i="14"/>
  <c r="AY193" i="14"/>
  <c r="AY192" i="14"/>
  <c r="AY191" i="14"/>
  <c r="AY190" i="14"/>
  <c r="AY189" i="14"/>
  <c r="AY188" i="14"/>
  <c r="AY187" i="14"/>
  <c r="AY186" i="14"/>
  <c r="AY185" i="14"/>
  <c r="AY184" i="14"/>
  <c r="AY183" i="14"/>
  <c r="AY181" i="14"/>
  <c r="AY168" i="14" s="1"/>
  <c r="AY167" i="14"/>
  <c r="AY166" i="14"/>
  <c r="AY165" i="14"/>
  <c r="AY164" i="14"/>
  <c r="AY163" i="14"/>
  <c r="AY162" i="14"/>
  <c r="AY161" i="14"/>
  <c r="AY159" i="14"/>
  <c r="AY158" i="14"/>
  <c r="AY156" i="14"/>
  <c r="AY155" i="14"/>
  <c r="AY154" i="14"/>
  <c r="AY153" i="14"/>
  <c r="AY152" i="14"/>
  <c r="AY151" i="14"/>
  <c r="AY150" i="14"/>
  <c r="AY149" i="14"/>
  <c r="AY148" i="14"/>
  <c r="AY147" i="14"/>
  <c r="AY145" i="14"/>
  <c r="AY144" i="14"/>
  <c r="AY143" i="14"/>
  <c r="AY142" i="14"/>
  <c r="AY140" i="14"/>
  <c r="AY139" i="14"/>
  <c r="AY138" i="14"/>
  <c r="AY137" i="14"/>
  <c r="AY136" i="14"/>
  <c r="AY135" i="14"/>
  <c r="AY133" i="14"/>
  <c r="AY132" i="14"/>
  <c r="AY131" i="14"/>
  <c r="AY130" i="14"/>
  <c r="AY129" i="14"/>
  <c r="AY128" i="14"/>
  <c r="AY127" i="14"/>
  <c r="AY125" i="14"/>
  <c r="AY124" i="14"/>
  <c r="AY123" i="14"/>
  <c r="AY122" i="14"/>
  <c r="AY121" i="14"/>
  <c r="AY120" i="14"/>
  <c r="AY119" i="14"/>
  <c r="AY118" i="14"/>
  <c r="AY117" i="14"/>
  <c r="AY115" i="14"/>
  <c r="AY114" i="14"/>
  <c r="AY113" i="14"/>
  <c r="AY111" i="14"/>
  <c r="AY110" i="14"/>
  <c r="AY109" i="14"/>
  <c r="AY108" i="14"/>
  <c r="AY107" i="14"/>
  <c r="AY106" i="14"/>
  <c r="AY105" i="14"/>
  <c r="AY104" i="14"/>
  <c r="AY102" i="14"/>
  <c r="AY101" i="14"/>
  <c r="AY100" i="14"/>
  <c r="AY99" i="14"/>
  <c r="AY98" i="14"/>
  <c r="AY97" i="14"/>
  <c r="AY96" i="14"/>
  <c r="AY95" i="14"/>
  <c r="AY94" i="14"/>
  <c r="AY93" i="14"/>
  <c r="AY91" i="14"/>
  <c r="AY90" i="14"/>
  <c r="AY89" i="14"/>
  <c r="AY88" i="14"/>
  <c r="AY87" i="14"/>
  <c r="AY86" i="14"/>
  <c r="AY85" i="14"/>
  <c r="AY84" i="14"/>
  <c r="AY83" i="14"/>
  <c r="AY82" i="14"/>
  <c r="AY81" i="14"/>
  <c r="AY80" i="14"/>
  <c r="AY79" i="14"/>
  <c r="AY78" i="14"/>
  <c r="AY76" i="14"/>
  <c r="AY75" i="14"/>
  <c r="AY74" i="14"/>
  <c r="AY73" i="14"/>
  <c r="AY72" i="14"/>
  <c r="AY71" i="14"/>
  <c r="AY69" i="14"/>
  <c r="AY68" i="14"/>
  <c r="AY67" i="14"/>
  <c r="AY66" i="14"/>
  <c r="AY65" i="14"/>
  <c r="AY64" i="14"/>
  <c r="AY63" i="14"/>
  <c r="AY62" i="14"/>
  <c r="AY61" i="14"/>
  <c r="AY59" i="14"/>
  <c r="AY58" i="14"/>
  <c r="AY57" i="14"/>
  <c r="AY56" i="14"/>
  <c r="AY55" i="14"/>
  <c r="AY54" i="14"/>
  <c r="AY53" i="14"/>
  <c r="AY52" i="14"/>
  <c r="AY51" i="14"/>
  <c r="AY49" i="14"/>
  <c r="AY48" i="14"/>
  <c r="AY47" i="14"/>
  <c r="AY45" i="14"/>
  <c r="AY44" i="14"/>
  <c r="AY43" i="14"/>
  <c r="AY42" i="14"/>
  <c r="AY41" i="14"/>
  <c r="AY39" i="14"/>
  <c r="AY38" i="14"/>
  <c r="AY37" i="14"/>
  <c r="AY36" i="14"/>
  <c r="AY35" i="14"/>
  <c r="AY34" i="14"/>
  <c r="AY33" i="14"/>
  <c r="AY32" i="14"/>
  <c r="AY31" i="14"/>
  <c r="AY30" i="14"/>
  <c r="AY29" i="14"/>
  <c r="AY27" i="14"/>
  <c r="AY26" i="14"/>
  <c r="AY25" i="14"/>
  <c r="AY24" i="14"/>
  <c r="AY23" i="14"/>
  <c r="AY22" i="14"/>
  <c r="AY21" i="14"/>
  <c r="AY20" i="14"/>
  <c r="AY19" i="14"/>
  <c r="AY18" i="14"/>
  <c r="AY17" i="14"/>
  <c r="AY16" i="14"/>
  <c r="AY15" i="14"/>
  <c r="AY14" i="14"/>
  <c r="AY13" i="14"/>
  <c r="AY12" i="14"/>
  <c r="AY11" i="14"/>
  <c r="AY10" i="14"/>
  <c r="AY9" i="14"/>
  <c r="AW289" i="14"/>
  <c r="AW287" i="14"/>
  <c r="AW286" i="14"/>
  <c r="AW285" i="14"/>
  <c r="AW284" i="14"/>
  <c r="AW283" i="14"/>
  <c r="AW282" i="14"/>
  <c r="AW281" i="14"/>
  <c r="AW280" i="14"/>
  <c r="AW279" i="14"/>
  <c r="AW278" i="14"/>
  <c r="AW276" i="14"/>
  <c r="AW275" i="14"/>
  <c r="AW274" i="14"/>
  <c r="AW273" i="14"/>
  <c r="AW272" i="14"/>
  <c r="AW271" i="14"/>
  <c r="AW269" i="14"/>
  <c r="AW268" i="14"/>
  <c r="AW267" i="14"/>
  <c r="AW266" i="14"/>
  <c r="AW265" i="14"/>
  <c r="AW264" i="14"/>
  <c r="AW263" i="14"/>
  <c r="AW262" i="14"/>
  <c r="AW261" i="14"/>
  <c r="AW259" i="14"/>
  <c r="AW258" i="14"/>
  <c r="AW257" i="14"/>
  <c r="AW256" i="14"/>
  <c r="AW255" i="14"/>
  <c r="AW254" i="14"/>
  <c r="AW252" i="14"/>
  <c r="AW251" i="14"/>
  <c r="AW249" i="14"/>
  <c r="AW248" i="14"/>
  <c r="AW247" i="14"/>
  <c r="AW246" i="14"/>
  <c r="AW245" i="14"/>
  <c r="AW244" i="14"/>
  <c r="AW243" i="14"/>
  <c r="AW242" i="14"/>
  <c r="AW241" i="14"/>
  <c r="AW240" i="14"/>
  <c r="AW239" i="14"/>
  <c r="AW238" i="14"/>
  <c r="AW237" i="14"/>
  <c r="AW236" i="14"/>
  <c r="AW235" i="14"/>
  <c r="AW234" i="14"/>
  <c r="AW233" i="14"/>
  <c r="AW232" i="14"/>
  <c r="AW230" i="14"/>
  <c r="AW229" i="14"/>
  <c r="AW228" i="14"/>
  <c r="AW227" i="14"/>
  <c r="AW226" i="14"/>
  <c r="AW225" i="14"/>
  <c r="AW224" i="14"/>
  <c r="AW223" i="14"/>
  <c r="AW222" i="14"/>
  <c r="AW221" i="14"/>
  <c r="AW220" i="14"/>
  <c r="AW219" i="14"/>
  <c r="AW218" i="14"/>
  <c r="AW217" i="14"/>
  <c r="AW216" i="14"/>
  <c r="AW215" i="14"/>
  <c r="AW214" i="14"/>
  <c r="AW213" i="14"/>
  <c r="AW212" i="14"/>
  <c r="AW211" i="14"/>
  <c r="AW210" i="14"/>
  <c r="AW209" i="14"/>
  <c r="AW208" i="14"/>
  <c r="AW207" i="14"/>
  <c r="AW205" i="14"/>
  <c r="AW204" i="14"/>
  <c r="AW203" i="14"/>
  <c r="AW202" i="14"/>
  <c r="AW201" i="14"/>
  <c r="AW200" i="14"/>
  <c r="AW199" i="14"/>
  <c r="AW198" i="14"/>
  <c r="AW197" i="14"/>
  <c r="AW196" i="14"/>
  <c r="AW195" i="14"/>
  <c r="AW194" i="14"/>
  <c r="AW193" i="14"/>
  <c r="AW192" i="14"/>
  <c r="AW191" i="14"/>
  <c r="AW190" i="14"/>
  <c r="AW189" i="14"/>
  <c r="AW188" i="14"/>
  <c r="AW187" i="14"/>
  <c r="AW186" i="14"/>
  <c r="AW185" i="14"/>
  <c r="AW184" i="14"/>
  <c r="AW183" i="14"/>
  <c r="AW181" i="14"/>
  <c r="AW175" i="14"/>
  <c r="AW174" i="14"/>
  <c r="AW173" i="14"/>
  <c r="AW167" i="14"/>
  <c r="AW166" i="14"/>
  <c r="AW165" i="14"/>
  <c r="AW164" i="14"/>
  <c r="AW163" i="14"/>
  <c r="AW162" i="14"/>
  <c r="AW161" i="14"/>
  <c r="AW159" i="14"/>
  <c r="AW158" i="14"/>
  <c r="AW156" i="14"/>
  <c r="AW155" i="14"/>
  <c r="AW154" i="14"/>
  <c r="AW153" i="14"/>
  <c r="AW152" i="14"/>
  <c r="AW151" i="14"/>
  <c r="AW150" i="14"/>
  <c r="AW149" i="14"/>
  <c r="AW148" i="14"/>
  <c r="AW147" i="14"/>
  <c r="AW145" i="14"/>
  <c r="AW144" i="14"/>
  <c r="AW143" i="14"/>
  <c r="AW142" i="14"/>
  <c r="AW140" i="14"/>
  <c r="AW139" i="14"/>
  <c r="AW138" i="14"/>
  <c r="AW137" i="14"/>
  <c r="AW136" i="14"/>
  <c r="AW135" i="14"/>
  <c r="AW133" i="14"/>
  <c r="AW132" i="14"/>
  <c r="AW131" i="14"/>
  <c r="AW130" i="14"/>
  <c r="AW129" i="14"/>
  <c r="AW128" i="14"/>
  <c r="AW127" i="14"/>
  <c r="AW125" i="14"/>
  <c r="AW124" i="14"/>
  <c r="AW123" i="14"/>
  <c r="AW122" i="14"/>
  <c r="AW121" i="14"/>
  <c r="AW120" i="14"/>
  <c r="AW119" i="14"/>
  <c r="AW118" i="14"/>
  <c r="AW117" i="14"/>
  <c r="AW115" i="14"/>
  <c r="AW114" i="14"/>
  <c r="AW113" i="14"/>
  <c r="AW111" i="14"/>
  <c r="AW110" i="14"/>
  <c r="AW109" i="14"/>
  <c r="AW108" i="14"/>
  <c r="AW107" i="14"/>
  <c r="AW106" i="14"/>
  <c r="AW105" i="14"/>
  <c r="AW104" i="14"/>
  <c r="AW102" i="14"/>
  <c r="AW101" i="14"/>
  <c r="AW100" i="14"/>
  <c r="AW99" i="14"/>
  <c r="AW98" i="14"/>
  <c r="AW97" i="14"/>
  <c r="AW96" i="14"/>
  <c r="AW95" i="14"/>
  <c r="AW94" i="14"/>
  <c r="AW93" i="14"/>
  <c r="AW91" i="14"/>
  <c r="AW90" i="14"/>
  <c r="AW89" i="14"/>
  <c r="AW88" i="14"/>
  <c r="AW87" i="14"/>
  <c r="AW86" i="14"/>
  <c r="AW85" i="14"/>
  <c r="AW84" i="14"/>
  <c r="AW83" i="14"/>
  <c r="AW82" i="14"/>
  <c r="AW81" i="14"/>
  <c r="AW80" i="14"/>
  <c r="AW79" i="14"/>
  <c r="AW78" i="14"/>
  <c r="AW76" i="14"/>
  <c r="AW75" i="14"/>
  <c r="AW74" i="14"/>
  <c r="AW73" i="14"/>
  <c r="AW72" i="14"/>
  <c r="AW71" i="14"/>
  <c r="AW69" i="14"/>
  <c r="AW68" i="14"/>
  <c r="AW67" i="14"/>
  <c r="AW66" i="14"/>
  <c r="AW65" i="14"/>
  <c r="AW64" i="14"/>
  <c r="AW63" i="14"/>
  <c r="AW62" i="14"/>
  <c r="AW61" i="14"/>
  <c r="AW59" i="14"/>
  <c r="AW58" i="14"/>
  <c r="AW57" i="14"/>
  <c r="AW56" i="14"/>
  <c r="AW55" i="14"/>
  <c r="AW54" i="14"/>
  <c r="AW53" i="14"/>
  <c r="AW52" i="14"/>
  <c r="AW51" i="14"/>
  <c r="AW49" i="14"/>
  <c r="AW48" i="14"/>
  <c r="AW47" i="14"/>
  <c r="AW45" i="14"/>
  <c r="AW44" i="14"/>
  <c r="AW43" i="14"/>
  <c r="AW42" i="14"/>
  <c r="AW41" i="14"/>
  <c r="AW39" i="14"/>
  <c r="AW38" i="14"/>
  <c r="AW37" i="14"/>
  <c r="AW36" i="14"/>
  <c r="AW35" i="14"/>
  <c r="AW34" i="14"/>
  <c r="AW33" i="14"/>
  <c r="AW32" i="14"/>
  <c r="AW31" i="14"/>
  <c r="AW30" i="14"/>
  <c r="AW29" i="14"/>
  <c r="AW27" i="14"/>
  <c r="AW26" i="14"/>
  <c r="AW25" i="14"/>
  <c r="AW24" i="14"/>
  <c r="AW23" i="14"/>
  <c r="AW22" i="14"/>
  <c r="AW21" i="14"/>
  <c r="AW20" i="14"/>
  <c r="AW19" i="14"/>
  <c r="AW18" i="14"/>
  <c r="AW17" i="14"/>
  <c r="AW16" i="14"/>
  <c r="AW15" i="14"/>
  <c r="AW14" i="14"/>
  <c r="AW13" i="14"/>
  <c r="AW12" i="14"/>
  <c r="AW11" i="14"/>
  <c r="AW10" i="14"/>
  <c r="AW9" i="14"/>
  <c r="AS289" i="14"/>
  <c r="AS287" i="14"/>
  <c r="AS286" i="14"/>
  <c r="AS285" i="14"/>
  <c r="AS284" i="14"/>
  <c r="AS283" i="14"/>
  <c r="AS282" i="14"/>
  <c r="AS281" i="14"/>
  <c r="AS280" i="14"/>
  <c r="AS279" i="14"/>
  <c r="AS278" i="14"/>
  <c r="AS276" i="14"/>
  <c r="AS275" i="14"/>
  <c r="AS274" i="14"/>
  <c r="AS273" i="14"/>
  <c r="AS272" i="14"/>
  <c r="AS271" i="14"/>
  <c r="AS269" i="14"/>
  <c r="AS268" i="14"/>
  <c r="AS267" i="14"/>
  <c r="AS266" i="14"/>
  <c r="AS265" i="14"/>
  <c r="AS264" i="14"/>
  <c r="AS263" i="14"/>
  <c r="AS262" i="14"/>
  <c r="AS261" i="14"/>
  <c r="AS259" i="14"/>
  <c r="AS258" i="14"/>
  <c r="AS257" i="14"/>
  <c r="AS256" i="14"/>
  <c r="AS255" i="14"/>
  <c r="AS254" i="14"/>
  <c r="AS252" i="14"/>
  <c r="AS251" i="14"/>
  <c r="AS249" i="14"/>
  <c r="AS248" i="14"/>
  <c r="AS247" i="14"/>
  <c r="AS246" i="14"/>
  <c r="AS245" i="14"/>
  <c r="AS244" i="14"/>
  <c r="AS243" i="14"/>
  <c r="AS242" i="14"/>
  <c r="AS241" i="14"/>
  <c r="AS240" i="14"/>
  <c r="AS239" i="14"/>
  <c r="AS238" i="14"/>
  <c r="AS237" i="14"/>
  <c r="AS236" i="14"/>
  <c r="AS235" i="14"/>
  <c r="AS234" i="14"/>
  <c r="AS233" i="14"/>
  <c r="AS232" i="14"/>
  <c r="AS230" i="14"/>
  <c r="AS229" i="14"/>
  <c r="AS228" i="14"/>
  <c r="AS227" i="14"/>
  <c r="AS226" i="14"/>
  <c r="AS225" i="14"/>
  <c r="AS224" i="14"/>
  <c r="AS223" i="14"/>
  <c r="AS222" i="14"/>
  <c r="AS221" i="14"/>
  <c r="AS220" i="14"/>
  <c r="AS219" i="14"/>
  <c r="AS218" i="14"/>
  <c r="AS217" i="14"/>
  <c r="AS216" i="14"/>
  <c r="AS215" i="14"/>
  <c r="AS214" i="14"/>
  <c r="AS213" i="14"/>
  <c r="AS212" i="14"/>
  <c r="AS211" i="14"/>
  <c r="AS210" i="14"/>
  <c r="AS209" i="14"/>
  <c r="AS208" i="14"/>
  <c r="AS207" i="14"/>
  <c r="AS205" i="14"/>
  <c r="AS204" i="14"/>
  <c r="AS203" i="14"/>
  <c r="AS202" i="14"/>
  <c r="AS201" i="14"/>
  <c r="AS200" i="14"/>
  <c r="AS199" i="14"/>
  <c r="AS198" i="14"/>
  <c r="AS197" i="14"/>
  <c r="AS196" i="14"/>
  <c r="AS195" i="14"/>
  <c r="AS194" i="14"/>
  <c r="AS193" i="14"/>
  <c r="AS192" i="14"/>
  <c r="AS191" i="14"/>
  <c r="AS190" i="14"/>
  <c r="AS189" i="14"/>
  <c r="AS188" i="14"/>
  <c r="AS187" i="14"/>
  <c r="AS186" i="14"/>
  <c r="AS185" i="14"/>
  <c r="AS184" i="14"/>
  <c r="AS183" i="14"/>
  <c r="AS181" i="14"/>
  <c r="AS175" i="14"/>
  <c r="AS174" i="14"/>
  <c r="AS173" i="14"/>
  <c r="AS167" i="14"/>
  <c r="AS166" i="14"/>
  <c r="AS165" i="14"/>
  <c r="AS164" i="14"/>
  <c r="AS163" i="14"/>
  <c r="AS162" i="14"/>
  <c r="AS161" i="14"/>
  <c r="AS159" i="14"/>
  <c r="AS158" i="14"/>
  <c r="AS156" i="14"/>
  <c r="AS155" i="14"/>
  <c r="AS154" i="14"/>
  <c r="AS153" i="14"/>
  <c r="AS152" i="14"/>
  <c r="AS151" i="14"/>
  <c r="AS150" i="14"/>
  <c r="AS149" i="14"/>
  <c r="AS148" i="14"/>
  <c r="AS147" i="14"/>
  <c r="AS145" i="14"/>
  <c r="AS144" i="14"/>
  <c r="AS143" i="14"/>
  <c r="AS142" i="14"/>
  <c r="AS140" i="14"/>
  <c r="AS139" i="14"/>
  <c r="AS138" i="14"/>
  <c r="AS137" i="14"/>
  <c r="AS136" i="14"/>
  <c r="AS135" i="14"/>
  <c r="AS133" i="14"/>
  <c r="AS132" i="14"/>
  <c r="AS131" i="14"/>
  <c r="AS130" i="14"/>
  <c r="AS129" i="14"/>
  <c r="AS128" i="14"/>
  <c r="AS127" i="14"/>
  <c r="AS125" i="14"/>
  <c r="AS124" i="14"/>
  <c r="AS123" i="14"/>
  <c r="AS122" i="14"/>
  <c r="AS121" i="14"/>
  <c r="AS120" i="14"/>
  <c r="AS119" i="14"/>
  <c r="AS118" i="14"/>
  <c r="AS117" i="14"/>
  <c r="AS115" i="14"/>
  <c r="AS114" i="14"/>
  <c r="AS113" i="14"/>
  <c r="AS111" i="14"/>
  <c r="AS110" i="14"/>
  <c r="AS109" i="14"/>
  <c r="AS108" i="14"/>
  <c r="AS107" i="14"/>
  <c r="AS106" i="14"/>
  <c r="AS105" i="14"/>
  <c r="AS104" i="14"/>
  <c r="AS102" i="14"/>
  <c r="AS101" i="14"/>
  <c r="AS100" i="14"/>
  <c r="AS99" i="14"/>
  <c r="AS98" i="14"/>
  <c r="AS97" i="14"/>
  <c r="AS96" i="14"/>
  <c r="AS95" i="14"/>
  <c r="AS94" i="14"/>
  <c r="AS93" i="14"/>
  <c r="AS91" i="14"/>
  <c r="AS90" i="14"/>
  <c r="AS89" i="14"/>
  <c r="AS88" i="14"/>
  <c r="AS87" i="14"/>
  <c r="AS86" i="14"/>
  <c r="AS85" i="14"/>
  <c r="AS84" i="14"/>
  <c r="AS83" i="14"/>
  <c r="AS82" i="14"/>
  <c r="AS81" i="14"/>
  <c r="AS80" i="14"/>
  <c r="AS79" i="14"/>
  <c r="AS78" i="14"/>
  <c r="AS76" i="14"/>
  <c r="AS75" i="14"/>
  <c r="AS74" i="14"/>
  <c r="AS73" i="14"/>
  <c r="AS72" i="14"/>
  <c r="AS71" i="14"/>
  <c r="AS69" i="14"/>
  <c r="AS68" i="14"/>
  <c r="AS67" i="14"/>
  <c r="AS66" i="14"/>
  <c r="AS65" i="14"/>
  <c r="AS64" i="14"/>
  <c r="AS63" i="14"/>
  <c r="AS62" i="14"/>
  <c r="AS61" i="14"/>
  <c r="AS59" i="14"/>
  <c r="AS58" i="14"/>
  <c r="AS57" i="14"/>
  <c r="AS56" i="14"/>
  <c r="AS55" i="14"/>
  <c r="AS54" i="14"/>
  <c r="AS53" i="14"/>
  <c r="AS52" i="14"/>
  <c r="AS51" i="14"/>
  <c r="AS49" i="14"/>
  <c r="AS48" i="14"/>
  <c r="AS47" i="14"/>
  <c r="AS45" i="14"/>
  <c r="AS44" i="14"/>
  <c r="AS43" i="14"/>
  <c r="AS42" i="14"/>
  <c r="AS41" i="14"/>
  <c r="AS39" i="14"/>
  <c r="AS38" i="14"/>
  <c r="AS37" i="14"/>
  <c r="AS36" i="14"/>
  <c r="AS35" i="14"/>
  <c r="AS34" i="14"/>
  <c r="AS33" i="14"/>
  <c r="AS32" i="14"/>
  <c r="AS31" i="14"/>
  <c r="AS30" i="14"/>
  <c r="AS29" i="14"/>
  <c r="AS27" i="14"/>
  <c r="AS26" i="14"/>
  <c r="AS25" i="14"/>
  <c r="AS24" i="14"/>
  <c r="AS23" i="14"/>
  <c r="AS22" i="14"/>
  <c r="AS21" i="14"/>
  <c r="AS20" i="14"/>
  <c r="AS19" i="14"/>
  <c r="AS18" i="14"/>
  <c r="AS17" i="14"/>
  <c r="AS16" i="14"/>
  <c r="AS15" i="14"/>
  <c r="AS14" i="14"/>
  <c r="AS13" i="14"/>
  <c r="AS11" i="14"/>
  <c r="AS10" i="14"/>
  <c r="AS9" i="14"/>
  <c r="AQ10" i="14"/>
  <c r="AQ11" i="14"/>
  <c r="AQ13" i="14"/>
  <c r="AQ14" i="14"/>
  <c r="AQ15" i="14"/>
  <c r="AQ16" i="14"/>
  <c r="AQ17" i="14"/>
  <c r="AQ18" i="14"/>
  <c r="AQ19" i="14"/>
  <c r="AQ20" i="14"/>
  <c r="AQ21" i="14"/>
  <c r="AQ22" i="14"/>
  <c r="AQ23" i="14"/>
  <c r="AQ24" i="14"/>
  <c r="AQ25" i="14"/>
  <c r="AQ26" i="14"/>
  <c r="AQ27" i="14"/>
  <c r="AQ29" i="14"/>
  <c r="AQ30" i="14"/>
  <c r="AQ31" i="14"/>
  <c r="AQ32" i="14"/>
  <c r="AQ33" i="14"/>
  <c r="AQ34" i="14"/>
  <c r="AQ35" i="14"/>
  <c r="AQ36" i="14"/>
  <c r="AQ37" i="14"/>
  <c r="AQ38" i="14"/>
  <c r="AQ39" i="14"/>
  <c r="AQ41" i="14"/>
  <c r="AQ42" i="14"/>
  <c r="AQ43" i="14"/>
  <c r="AQ44" i="14"/>
  <c r="AQ45" i="14"/>
  <c r="AQ47" i="14"/>
  <c r="AQ48" i="14"/>
  <c r="AQ49" i="14"/>
  <c r="AQ51" i="14"/>
  <c r="AQ52" i="14"/>
  <c r="AQ53" i="14"/>
  <c r="AQ54" i="14"/>
  <c r="AQ55" i="14"/>
  <c r="AQ56" i="14"/>
  <c r="AQ57" i="14"/>
  <c r="AQ58" i="14"/>
  <c r="AQ59" i="14"/>
  <c r="AQ61" i="14"/>
  <c r="AQ62" i="14"/>
  <c r="AQ63" i="14"/>
  <c r="AQ64" i="14"/>
  <c r="AQ65" i="14"/>
  <c r="AQ66" i="14"/>
  <c r="AQ67" i="14"/>
  <c r="AQ68" i="14"/>
  <c r="AQ69" i="14"/>
  <c r="AQ71" i="14"/>
  <c r="AQ72" i="14"/>
  <c r="AQ73" i="14"/>
  <c r="AQ74" i="14"/>
  <c r="AQ75" i="14"/>
  <c r="AQ76" i="14"/>
  <c r="AQ78" i="14"/>
  <c r="AQ79" i="14"/>
  <c r="AQ80" i="14"/>
  <c r="AQ81" i="14"/>
  <c r="AQ82" i="14"/>
  <c r="AQ83" i="14"/>
  <c r="AQ84" i="14"/>
  <c r="AQ85" i="14"/>
  <c r="AQ86" i="14"/>
  <c r="AQ87" i="14"/>
  <c r="AQ88" i="14"/>
  <c r="AQ89" i="14"/>
  <c r="AQ90" i="14"/>
  <c r="AQ91" i="14"/>
  <c r="AQ93" i="14"/>
  <c r="AQ94" i="14"/>
  <c r="AQ95" i="14"/>
  <c r="AQ96" i="14"/>
  <c r="AQ97" i="14"/>
  <c r="AQ98" i="14"/>
  <c r="AQ99" i="14"/>
  <c r="AQ100" i="14"/>
  <c r="AQ101" i="14"/>
  <c r="AQ102" i="14"/>
  <c r="AQ104" i="14"/>
  <c r="AQ105" i="14"/>
  <c r="AQ106" i="14"/>
  <c r="AQ107" i="14"/>
  <c r="AQ108" i="14"/>
  <c r="AQ109" i="14"/>
  <c r="AQ110" i="14"/>
  <c r="AQ111" i="14"/>
  <c r="AQ113" i="14"/>
  <c r="AQ114" i="14"/>
  <c r="AQ115" i="14"/>
  <c r="AQ117" i="14"/>
  <c r="AQ118" i="14"/>
  <c r="AQ119" i="14"/>
  <c r="AQ120" i="14"/>
  <c r="AQ121" i="14"/>
  <c r="AQ122" i="14"/>
  <c r="AQ123" i="14"/>
  <c r="AQ124" i="14"/>
  <c r="AQ125" i="14"/>
  <c r="AQ127" i="14"/>
  <c r="AQ128" i="14"/>
  <c r="AQ129" i="14"/>
  <c r="AQ130" i="14"/>
  <c r="AQ131" i="14"/>
  <c r="AQ132" i="14"/>
  <c r="AQ133" i="14"/>
  <c r="AQ135" i="14"/>
  <c r="AQ136" i="14"/>
  <c r="AQ138" i="14"/>
  <c r="AQ139" i="14"/>
  <c r="AQ140" i="14"/>
  <c r="AQ142" i="14"/>
  <c r="AQ143" i="14"/>
  <c r="AQ144" i="14"/>
  <c r="AQ145" i="14"/>
  <c r="AQ147" i="14"/>
  <c r="AQ148" i="14"/>
  <c r="AQ149" i="14"/>
  <c r="AQ150" i="14"/>
  <c r="AQ151" i="14"/>
  <c r="AQ152" i="14"/>
  <c r="AQ153" i="14"/>
  <c r="AQ154" i="14"/>
  <c r="AQ155" i="14"/>
  <c r="AQ156" i="14"/>
  <c r="AQ158" i="14"/>
  <c r="AQ159" i="14"/>
  <c r="AQ161" i="14"/>
  <c r="AQ162" i="14"/>
  <c r="AQ163" i="14"/>
  <c r="AQ164" i="14"/>
  <c r="AQ165" i="14"/>
  <c r="AQ166" i="14"/>
  <c r="AQ167" i="14"/>
  <c r="AQ173" i="14"/>
  <c r="AQ174" i="14"/>
  <c r="AQ175" i="14"/>
  <c r="AQ181" i="14"/>
  <c r="AQ183" i="14"/>
  <c r="AQ184" i="14"/>
  <c r="AQ185" i="14"/>
  <c r="AQ186" i="14"/>
  <c r="AQ187" i="14"/>
  <c r="AQ188" i="14"/>
  <c r="AQ189" i="14"/>
  <c r="AQ190" i="14"/>
  <c r="AQ191" i="14"/>
  <c r="AQ192" i="14"/>
  <c r="AQ193" i="14"/>
  <c r="AQ194" i="14"/>
  <c r="AQ195" i="14"/>
  <c r="AQ196" i="14"/>
  <c r="AQ197" i="14"/>
  <c r="AQ198" i="14"/>
  <c r="AQ199" i="14"/>
  <c r="AQ200" i="14"/>
  <c r="AQ201" i="14"/>
  <c r="AQ202" i="14"/>
  <c r="AQ203" i="14"/>
  <c r="AQ204" i="14"/>
  <c r="AQ205" i="14"/>
  <c r="AQ207" i="14"/>
  <c r="AQ208" i="14"/>
  <c r="AQ209" i="14"/>
  <c r="AQ210" i="14"/>
  <c r="AQ211" i="14"/>
  <c r="AQ212" i="14"/>
  <c r="AQ213" i="14"/>
  <c r="AQ214" i="14"/>
  <c r="AQ215" i="14"/>
  <c r="AQ216" i="14"/>
  <c r="AQ217" i="14"/>
  <c r="AQ218" i="14"/>
  <c r="AQ219" i="14"/>
  <c r="AQ220" i="14"/>
  <c r="AQ221" i="14"/>
  <c r="AQ222" i="14"/>
  <c r="AQ223" i="14"/>
  <c r="AQ224" i="14"/>
  <c r="AQ225" i="14"/>
  <c r="AQ226" i="14"/>
  <c r="AQ227" i="14"/>
  <c r="AQ228" i="14"/>
  <c r="AQ229" i="14"/>
  <c r="AQ230" i="14"/>
  <c r="AQ232" i="14"/>
  <c r="AQ233" i="14"/>
  <c r="AQ234" i="14"/>
  <c r="AQ235" i="14"/>
  <c r="AQ236" i="14"/>
  <c r="AQ237" i="14"/>
  <c r="AQ238" i="14"/>
  <c r="AQ239" i="14"/>
  <c r="AQ240" i="14"/>
  <c r="AQ241" i="14"/>
  <c r="AQ242" i="14"/>
  <c r="AQ243" i="14"/>
  <c r="AQ244" i="14"/>
  <c r="AQ245" i="14"/>
  <c r="AQ246" i="14"/>
  <c r="AQ247" i="14"/>
  <c r="AQ248" i="14"/>
  <c r="AQ249" i="14"/>
  <c r="AQ251" i="14"/>
  <c r="AQ252" i="14"/>
  <c r="AQ254" i="14"/>
  <c r="AQ255" i="14"/>
  <c r="AQ256" i="14"/>
  <c r="AQ257" i="14"/>
  <c r="AQ258" i="14"/>
  <c r="AQ259" i="14"/>
  <c r="AQ261" i="14"/>
  <c r="AQ262" i="14"/>
  <c r="AQ263" i="14"/>
  <c r="AQ264" i="14"/>
  <c r="AQ265" i="14"/>
  <c r="AQ266" i="14"/>
  <c r="AQ267" i="14"/>
  <c r="AQ268" i="14"/>
  <c r="AQ269" i="14"/>
  <c r="AQ271" i="14"/>
  <c r="AQ272" i="14"/>
  <c r="AQ273" i="14"/>
  <c r="AQ274" i="14"/>
  <c r="AQ275" i="14"/>
  <c r="AQ276" i="14"/>
  <c r="AQ278" i="14"/>
  <c r="AQ279" i="14"/>
  <c r="AQ280" i="14"/>
  <c r="AQ281" i="14"/>
  <c r="AQ282" i="14"/>
  <c r="AQ283" i="14"/>
  <c r="AQ284" i="14"/>
  <c r="AQ285" i="14"/>
  <c r="AQ286" i="14"/>
  <c r="AQ287" i="14"/>
  <c r="AQ289" i="14"/>
  <c r="AQ9" i="14"/>
  <c r="AY112" i="14" l="1"/>
  <c r="BA270" i="14"/>
  <c r="AW250" i="14"/>
  <c r="BA92" i="14"/>
  <c r="AS46" i="14"/>
  <c r="AW112" i="14"/>
  <c r="AW126" i="14"/>
  <c r="AW168" i="14"/>
  <c r="AW182" i="14"/>
  <c r="AW277" i="14"/>
  <c r="AY116" i="14"/>
  <c r="AY270" i="14"/>
  <c r="AY134" i="14"/>
  <c r="AS206" i="14"/>
  <c r="AW116" i="14"/>
  <c r="AW134" i="14"/>
  <c r="AW206" i="14"/>
  <c r="AW231" i="14"/>
  <c r="AY70" i="14"/>
  <c r="AY92" i="14"/>
  <c r="AY250" i="14"/>
  <c r="BA28" i="14"/>
  <c r="BA46" i="14"/>
  <c r="BA60" i="14"/>
  <c r="BA141" i="14"/>
  <c r="BA146" i="14"/>
  <c r="BA160" i="14"/>
  <c r="BA250" i="14"/>
  <c r="AW160" i="14"/>
  <c r="AW260" i="14"/>
  <c r="AY126" i="14"/>
  <c r="AY206" i="14"/>
  <c r="AY231" i="14"/>
  <c r="BA116" i="14"/>
  <c r="BA134" i="14"/>
  <c r="BA157" i="14"/>
  <c r="AW270" i="14"/>
  <c r="AY28" i="14"/>
  <c r="AY46" i="14"/>
  <c r="AY60" i="14"/>
  <c r="AY141" i="14"/>
  <c r="AY146" i="14"/>
  <c r="AY160" i="14"/>
  <c r="BA40" i="14"/>
  <c r="BA50" i="14"/>
  <c r="BA77" i="14"/>
  <c r="BA103" i="14"/>
  <c r="BA112" i="14"/>
  <c r="BA126" i="14"/>
  <c r="BA168" i="14"/>
  <c r="AW157" i="14"/>
  <c r="AW253" i="14"/>
  <c r="AY260" i="14"/>
  <c r="BA260" i="14"/>
  <c r="AS28" i="14"/>
  <c r="AS60" i="14"/>
  <c r="AS141" i="14"/>
  <c r="AS146" i="14"/>
  <c r="AS160" i="14"/>
  <c r="AS182" i="14"/>
  <c r="AW40" i="14"/>
  <c r="AW50" i="14"/>
  <c r="AW77" i="14"/>
  <c r="AW103" i="14"/>
  <c r="AY157" i="14"/>
  <c r="BA70" i="14"/>
  <c r="AQ157" i="14"/>
  <c r="AW28" i="14"/>
  <c r="AW46" i="14"/>
  <c r="AW60" i="14"/>
  <c r="AW141" i="14"/>
  <c r="AW146" i="14"/>
  <c r="AY40" i="14"/>
  <c r="AY50" i="14"/>
  <c r="AY77" i="14"/>
  <c r="AY103" i="14"/>
  <c r="AY253" i="14"/>
  <c r="BA206" i="14"/>
  <c r="BA231" i="14"/>
  <c r="BA253" i="14"/>
  <c r="AQ46" i="14"/>
  <c r="AS157" i="14"/>
  <c r="AS270" i="14"/>
  <c r="AW70" i="14"/>
  <c r="AW92" i="14"/>
  <c r="AY182" i="14"/>
  <c r="AY277" i="14"/>
  <c r="BA182" i="14"/>
  <c r="BA277" i="14"/>
  <c r="AS40" i="14"/>
  <c r="AS50" i="14"/>
  <c r="AS103" i="14"/>
  <c r="AS168" i="14"/>
  <c r="AS231" i="14"/>
  <c r="AQ253" i="14"/>
  <c r="AQ231" i="14"/>
  <c r="AQ206" i="14"/>
  <c r="AQ168" i="14"/>
  <c r="AQ126" i="14"/>
  <c r="AQ112" i="14"/>
  <c r="AQ103" i="14"/>
  <c r="AQ77" i="14"/>
  <c r="AQ50" i="14"/>
  <c r="AQ40" i="14"/>
  <c r="AQ270" i="14"/>
  <c r="AQ116" i="14"/>
  <c r="AQ260" i="14"/>
  <c r="AQ250" i="14"/>
  <c r="AQ92" i="14"/>
  <c r="AQ70" i="14"/>
  <c r="AQ277" i="14"/>
  <c r="AQ182" i="14"/>
  <c r="AQ160" i="14"/>
  <c r="AQ146" i="14"/>
  <c r="AQ141" i="14"/>
  <c r="AQ60" i="14"/>
  <c r="AQ28" i="14"/>
  <c r="AS77" i="14"/>
  <c r="AS112" i="14"/>
  <c r="AS126" i="14"/>
  <c r="AS253" i="14"/>
  <c r="AS277" i="14"/>
  <c r="AS70" i="14"/>
  <c r="AS92" i="14"/>
  <c r="AS250" i="14"/>
  <c r="AS260" i="14"/>
  <c r="AS116" i="14"/>
  <c r="AS134" i="14"/>
  <c r="AK9" i="14"/>
  <c r="AE289" i="14" l="1"/>
  <c r="AE287" i="14"/>
  <c r="AE286" i="14"/>
  <c r="AE285" i="14"/>
  <c r="AE284" i="14"/>
  <c r="AE283" i="14"/>
  <c r="AE282" i="14"/>
  <c r="AE281" i="14"/>
  <c r="AE280" i="14"/>
  <c r="AE279" i="14"/>
  <c r="AE278" i="14"/>
  <c r="AE276" i="14"/>
  <c r="AE275" i="14"/>
  <c r="AE274" i="14"/>
  <c r="AE273" i="14"/>
  <c r="AE272" i="14"/>
  <c r="AE271" i="14"/>
  <c r="AE269" i="14"/>
  <c r="AE268" i="14"/>
  <c r="AE267" i="14"/>
  <c r="AE266" i="14"/>
  <c r="AE265" i="14"/>
  <c r="AE264" i="14"/>
  <c r="AE263" i="14"/>
  <c r="AE262" i="14"/>
  <c r="AE261" i="14"/>
  <c r="AE259" i="14"/>
  <c r="AE258" i="14"/>
  <c r="AE257" i="14"/>
  <c r="AE256" i="14"/>
  <c r="AE255" i="14"/>
  <c r="AE254" i="14"/>
  <c r="AE252" i="14"/>
  <c r="AE251" i="14"/>
  <c r="AE249" i="14"/>
  <c r="AE248" i="14"/>
  <c r="AE247" i="14"/>
  <c r="AE246" i="14"/>
  <c r="AE245" i="14"/>
  <c r="AE244" i="14"/>
  <c r="AE243" i="14"/>
  <c r="AE242" i="14"/>
  <c r="AE241" i="14"/>
  <c r="AE240" i="14"/>
  <c r="AE239" i="14"/>
  <c r="AE238" i="14"/>
  <c r="AE237" i="14"/>
  <c r="AE236" i="14"/>
  <c r="AE235" i="14"/>
  <c r="AE234" i="14"/>
  <c r="AE233" i="14"/>
  <c r="AE232" i="14"/>
  <c r="AE230" i="14"/>
  <c r="AE229" i="14"/>
  <c r="AE228" i="14"/>
  <c r="AE227" i="14"/>
  <c r="AE226" i="14"/>
  <c r="AE225" i="14"/>
  <c r="AE224" i="14"/>
  <c r="AE223" i="14"/>
  <c r="AE222" i="14"/>
  <c r="AE221" i="14"/>
  <c r="AE220" i="14"/>
  <c r="AE219" i="14"/>
  <c r="AE218" i="14"/>
  <c r="AE217" i="14"/>
  <c r="AE216" i="14"/>
  <c r="AE215" i="14"/>
  <c r="AE214" i="14"/>
  <c r="AE213" i="14"/>
  <c r="AE212" i="14"/>
  <c r="AE211" i="14"/>
  <c r="AE210" i="14"/>
  <c r="AE209" i="14"/>
  <c r="AE208" i="14"/>
  <c r="AE207" i="14"/>
  <c r="AE205" i="14"/>
  <c r="AE204" i="14"/>
  <c r="AE203" i="14"/>
  <c r="AE202" i="14"/>
  <c r="AE201" i="14"/>
  <c r="AE200" i="14"/>
  <c r="AE199" i="14"/>
  <c r="AE198" i="14"/>
  <c r="AE197" i="14"/>
  <c r="AE196" i="14"/>
  <c r="AE195" i="14"/>
  <c r="AE194" i="14"/>
  <c r="AE193" i="14"/>
  <c r="AE192" i="14"/>
  <c r="AE191" i="14"/>
  <c r="AE190" i="14"/>
  <c r="AE189" i="14"/>
  <c r="AE188" i="14"/>
  <c r="AE187" i="14"/>
  <c r="AE186" i="14"/>
  <c r="AE185" i="14"/>
  <c r="AE184" i="14"/>
  <c r="AE183" i="14"/>
  <c r="AE181" i="14"/>
  <c r="AE180" i="14"/>
  <c r="AE179" i="14"/>
  <c r="AE178" i="14"/>
  <c r="AE177" i="14"/>
  <c r="AE176" i="14"/>
  <c r="AE175" i="14"/>
  <c r="AE174" i="14"/>
  <c r="AE173" i="14"/>
  <c r="AE172" i="14"/>
  <c r="AE171" i="14"/>
  <c r="AE170" i="14"/>
  <c r="AE169" i="14"/>
  <c r="AE167" i="14"/>
  <c r="AE166" i="14"/>
  <c r="AE165" i="14"/>
  <c r="AE164" i="14"/>
  <c r="AE163" i="14"/>
  <c r="AE162" i="14"/>
  <c r="AE161" i="14"/>
  <c r="AE159" i="14"/>
  <c r="AE158" i="14"/>
  <c r="AE156" i="14"/>
  <c r="AE155" i="14"/>
  <c r="AE154" i="14"/>
  <c r="AE153" i="14"/>
  <c r="AE152" i="14"/>
  <c r="AE151" i="14"/>
  <c r="AE150" i="14"/>
  <c r="AE149" i="14"/>
  <c r="AE148" i="14"/>
  <c r="AE147" i="14"/>
  <c r="AE145" i="14"/>
  <c r="AE144" i="14"/>
  <c r="AE143" i="14"/>
  <c r="AE142" i="14"/>
  <c r="AE140" i="14"/>
  <c r="AE139" i="14"/>
  <c r="AE138" i="14"/>
  <c r="AE137" i="14"/>
  <c r="AE136" i="14"/>
  <c r="AE135" i="14"/>
  <c r="AE133" i="14"/>
  <c r="AE132" i="14"/>
  <c r="AE131" i="14"/>
  <c r="AE130" i="14"/>
  <c r="AE129" i="14"/>
  <c r="AE128" i="14"/>
  <c r="AE127" i="14"/>
  <c r="AE125" i="14"/>
  <c r="AE124" i="14"/>
  <c r="AE123" i="14"/>
  <c r="AE122" i="14"/>
  <c r="AE121" i="14"/>
  <c r="AE120" i="14"/>
  <c r="AE119" i="14"/>
  <c r="AE118" i="14"/>
  <c r="AE117" i="14"/>
  <c r="AE115" i="14"/>
  <c r="AE114" i="14"/>
  <c r="AE113" i="14"/>
  <c r="AE111" i="14"/>
  <c r="AE110" i="14"/>
  <c r="AE109" i="14"/>
  <c r="AE108" i="14"/>
  <c r="AE107" i="14"/>
  <c r="AE106" i="14"/>
  <c r="AE105" i="14"/>
  <c r="AE104" i="14"/>
  <c r="AE102" i="14"/>
  <c r="AE101" i="14"/>
  <c r="AE100" i="14"/>
  <c r="AE99" i="14"/>
  <c r="AE98" i="14"/>
  <c r="AE97" i="14"/>
  <c r="AE96" i="14"/>
  <c r="AE95" i="14"/>
  <c r="AE94" i="14"/>
  <c r="AE93" i="14"/>
  <c r="AE91" i="14"/>
  <c r="AE90" i="14"/>
  <c r="AE89" i="14"/>
  <c r="AE88" i="14"/>
  <c r="AE87" i="14"/>
  <c r="AE86" i="14"/>
  <c r="AE85" i="14"/>
  <c r="AE84" i="14"/>
  <c r="AE83" i="14"/>
  <c r="AE82" i="14"/>
  <c r="AE81" i="14"/>
  <c r="AE80" i="14"/>
  <c r="AE79" i="14"/>
  <c r="AE78" i="14"/>
  <c r="AE76" i="14"/>
  <c r="AE75" i="14"/>
  <c r="AE74" i="14"/>
  <c r="AE73" i="14"/>
  <c r="AE72" i="14"/>
  <c r="AE71" i="14"/>
  <c r="AE69" i="14"/>
  <c r="AE68" i="14"/>
  <c r="AE67" i="14"/>
  <c r="AE66" i="14"/>
  <c r="AE65" i="14"/>
  <c r="AE64" i="14"/>
  <c r="AE63" i="14"/>
  <c r="AE62" i="14"/>
  <c r="AE61" i="14"/>
  <c r="AE59" i="14"/>
  <c r="AE58" i="14"/>
  <c r="AE57" i="14"/>
  <c r="AE56" i="14"/>
  <c r="AE55" i="14"/>
  <c r="AE54" i="14"/>
  <c r="AE53" i="14"/>
  <c r="AE52" i="14"/>
  <c r="AE51" i="14"/>
  <c r="AE49" i="14"/>
  <c r="AE48" i="14"/>
  <c r="AE47" i="14"/>
  <c r="AE45" i="14"/>
  <c r="AE44" i="14"/>
  <c r="AE43" i="14"/>
  <c r="AE42" i="14"/>
  <c r="AE41" i="14"/>
  <c r="AE39" i="14"/>
  <c r="AE38" i="14"/>
  <c r="AE37" i="14"/>
  <c r="AE36" i="14"/>
  <c r="AE35" i="14"/>
  <c r="AE34" i="14"/>
  <c r="AE33" i="14"/>
  <c r="AE32" i="14"/>
  <c r="AE31" i="14"/>
  <c r="AE30" i="14"/>
  <c r="AE29" i="14"/>
  <c r="AE27" i="14"/>
  <c r="AE26" i="14"/>
  <c r="AE25" i="14"/>
  <c r="AE24" i="14"/>
  <c r="AE23" i="14"/>
  <c r="AE22" i="14"/>
  <c r="AE21" i="14"/>
  <c r="AE20" i="14"/>
  <c r="AE19" i="14"/>
  <c r="AE18" i="14"/>
  <c r="AE17" i="14"/>
  <c r="AE16" i="14"/>
  <c r="AE15" i="14"/>
  <c r="AE14" i="14"/>
  <c r="AE13" i="14"/>
  <c r="AE12" i="14"/>
  <c r="AE11" i="14"/>
  <c r="AE10" i="14"/>
  <c r="AE9" i="14"/>
  <c r="AB289" i="14"/>
  <c r="AB287" i="14"/>
  <c r="AB286" i="14"/>
  <c r="AB285" i="14"/>
  <c r="AB284" i="14"/>
  <c r="AB283" i="14"/>
  <c r="AB282" i="14"/>
  <c r="AB281" i="14"/>
  <c r="AB280" i="14"/>
  <c r="AB279" i="14"/>
  <c r="AB278" i="14"/>
  <c r="AB276" i="14"/>
  <c r="AB275" i="14"/>
  <c r="AB274" i="14"/>
  <c r="AB273" i="14"/>
  <c r="AB272" i="14"/>
  <c r="AB271" i="14"/>
  <c r="AB269" i="14"/>
  <c r="AB268" i="14"/>
  <c r="AB267" i="14"/>
  <c r="AB266" i="14"/>
  <c r="AB265" i="14"/>
  <c r="AB264" i="14"/>
  <c r="AB263" i="14"/>
  <c r="AB262" i="14"/>
  <c r="AB261" i="14"/>
  <c r="AB259" i="14"/>
  <c r="AB258" i="14"/>
  <c r="AB257" i="14"/>
  <c r="AB256" i="14"/>
  <c r="AB255" i="14"/>
  <c r="AB254" i="14"/>
  <c r="AB252" i="14"/>
  <c r="AB251" i="14"/>
  <c r="AB249" i="14"/>
  <c r="AB248" i="14"/>
  <c r="AB247" i="14"/>
  <c r="AB246" i="14"/>
  <c r="AB245" i="14"/>
  <c r="AB244" i="14"/>
  <c r="AB243" i="14"/>
  <c r="AB242" i="14"/>
  <c r="AB241" i="14"/>
  <c r="AB240" i="14"/>
  <c r="AB239" i="14"/>
  <c r="AB238" i="14"/>
  <c r="AB237" i="14"/>
  <c r="AB236" i="14"/>
  <c r="AB235" i="14"/>
  <c r="AB234" i="14"/>
  <c r="AB233" i="14"/>
  <c r="AB232" i="14"/>
  <c r="AB230" i="14"/>
  <c r="AB229" i="14"/>
  <c r="AB228" i="14"/>
  <c r="AB227" i="14"/>
  <c r="AB226" i="14"/>
  <c r="AB225" i="14"/>
  <c r="AB224" i="14"/>
  <c r="AB223" i="14"/>
  <c r="AB222" i="14"/>
  <c r="AB221" i="14"/>
  <c r="AB220" i="14"/>
  <c r="AB219" i="14"/>
  <c r="AB218" i="14"/>
  <c r="AB217" i="14"/>
  <c r="AB216" i="14"/>
  <c r="AB215" i="14"/>
  <c r="AB214" i="14"/>
  <c r="AB213" i="14"/>
  <c r="AB212" i="14"/>
  <c r="AB211" i="14"/>
  <c r="AB210" i="14"/>
  <c r="AB209" i="14"/>
  <c r="AB208" i="14"/>
  <c r="AB207" i="14"/>
  <c r="AB205" i="14"/>
  <c r="AB204" i="14"/>
  <c r="AB203" i="14"/>
  <c r="AB202" i="14"/>
  <c r="AB201" i="14"/>
  <c r="AB200" i="14"/>
  <c r="AB199" i="14"/>
  <c r="AB198" i="14"/>
  <c r="AB197" i="14"/>
  <c r="AB196" i="14"/>
  <c r="AB195" i="14"/>
  <c r="AB194" i="14"/>
  <c r="AB193" i="14"/>
  <c r="AB192" i="14"/>
  <c r="AB191" i="14"/>
  <c r="AB190" i="14"/>
  <c r="AB189" i="14"/>
  <c r="AB188" i="14"/>
  <c r="AB187" i="14"/>
  <c r="AB186" i="14"/>
  <c r="AB185" i="14"/>
  <c r="AB184" i="14"/>
  <c r="AB183" i="14"/>
  <c r="AB181" i="14"/>
  <c r="AB180" i="14"/>
  <c r="AB179" i="14"/>
  <c r="AB178" i="14"/>
  <c r="AB177" i="14"/>
  <c r="AB176" i="14"/>
  <c r="AB175" i="14"/>
  <c r="AB174" i="14"/>
  <c r="AB173" i="14"/>
  <c r="AB172" i="14"/>
  <c r="AB171" i="14"/>
  <c r="AB170" i="14"/>
  <c r="AB169" i="14"/>
  <c r="AB167" i="14"/>
  <c r="AB166" i="14"/>
  <c r="AB165" i="14"/>
  <c r="AB164" i="14"/>
  <c r="AB163" i="14"/>
  <c r="AB162" i="14"/>
  <c r="AB161" i="14"/>
  <c r="AB159" i="14"/>
  <c r="AB158" i="14"/>
  <c r="AB156" i="14"/>
  <c r="AB155" i="14"/>
  <c r="AB154" i="14"/>
  <c r="AB153" i="14"/>
  <c r="AB152" i="14"/>
  <c r="AB151" i="14"/>
  <c r="AB150" i="14"/>
  <c r="AB149" i="14"/>
  <c r="AB148" i="14"/>
  <c r="AB147" i="14"/>
  <c r="AB145" i="14"/>
  <c r="AB144" i="14"/>
  <c r="AB143" i="14"/>
  <c r="AB142" i="14"/>
  <c r="AB140" i="14"/>
  <c r="AB139" i="14"/>
  <c r="AB138" i="14"/>
  <c r="AB137" i="14"/>
  <c r="AB136" i="14"/>
  <c r="AB135" i="14"/>
  <c r="AB133" i="14"/>
  <c r="AB132" i="14"/>
  <c r="AB131" i="14"/>
  <c r="AB130" i="14"/>
  <c r="AB129" i="14"/>
  <c r="AB128" i="14"/>
  <c r="AB127" i="14"/>
  <c r="AB125" i="14"/>
  <c r="AB124" i="14"/>
  <c r="AB123" i="14"/>
  <c r="AB122" i="14"/>
  <c r="AB121" i="14"/>
  <c r="AB120" i="14"/>
  <c r="AB119" i="14"/>
  <c r="AB118" i="14"/>
  <c r="AB117" i="14"/>
  <c r="AB115" i="14"/>
  <c r="AB114" i="14"/>
  <c r="AB113" i="14"/>
  <c r="AB111" i="14"/>
  <c r="AB110" i="14"/>
  <c r="AB109" i="14"/>
  <c r="AB108" i="14"/>
  <c r="AB107" i="14"/>
  <c r="AB106" i="14"/>
  <c r="AB105" i="14"/>
  <c r="AB104" i="14"/>
  <c r="AB102" i="14"/>
  <c r="AB101" i="14"/>
  <c r="AB100" i="14"/>
  <c r="AB99" i="14"/>
  <c r="AB98" i="14"/>
  <c r="AB97" i="14"/>
  <c r="AB96" i="14"/>
  <c r="AB95" i="14"/>
  <c r="AB94" i="14"/>
  <c r="AB93" i="14"/>
  <c r="AB91" i="14"/>
  <c r="AB90" i="14"/>
  <c r="AB89" i="14"/>
  <c r="AB88" i="14"/>
  <c r="AB87" i="14"/>
  <c r="AB86" i="14"/>
  <c r="AB85" i="14"/>
  <c r="AB84" i="14"/>
  <c r="AB83" i="14"/>
  <c r="AB82" i="14"/>
  <c r="AB81" i="14"/>
  <c r="AB80" i="14"/>
  <c r="AB79" i="14"/>
  <c r="AB78" i="14"/>
  <c r="AB76" i="14"/>
  <c r="AB75" i="14"/>
  <c r="AB74" i="14"/>
  <c r="AB73" i="14"/>
  <c r="AB72" i="14"/>
  <c r="AB71" i="14"/>
  <c r="AB69" i="14"/>
  <c r="AB68" i="14"/>
  <c r="AB67" i="14"/>
  <c r="AB66" i="14"/>
  <c r="AB65" i="14"/>
  <c r="AB64" i="14"/>
  <c r="AB63" i="14"/>
  <c r="AB62" i="14"/>
  <c r="AB61" i="14"/>
  <c r="AB59" i="14"/>
  <c r="AB58" i="14"/>
  <c r="AB57" i="14"/>
  <c r="AB56" i="14"/>
  <c r="AB55" i="14"/>
  <c r="AB54" i="14"/>
  <c r="AB53" i="14"/>
  <c r="AB52" i="14"/>
  <c r="AB51" i="14"/>
  <c r="AB49" i="14"/>
  <c r="AB48" i="14"/>
  <c r="AB47" i="14"/>
  <c r="AB45" i="14"/>
  <c r="AB44" i="14"/>
  <c r="AB43" i="14"/>
  <c r="AB42" i="14"/>
  <c r="AB41" i="14"/>
  <c r="AB39" i="14"/>
  <c r="AB38" i="14"/>
  <c r="AB37" i="14"/>
  <c r="AB36" i="14"/>
  <c r="AB35" i="14"/>
  <c r="AB34" i="14"/>
  <c r="AB33" i="14"/>
  <c r="AB32" i="14"/>
  <c r="AB31" i="14"/>
  <c r="AB30" i="14"/>
  <c r="AB29" i="14"/>
  <c r="AB27" i="14"/>
  <c r="AB26" i="14"/>
  <c r="AB25" i="14"/>
  <c r="AB24" i="14"/>
  <c r="AB23" i="14"/>
  <c r="AB22" i="14"/>
  <c r="AB21" i="14"/>
  <c r="AB20" i="14"/>
  <c r="AB19" i="14"/>
  <c r="AB18" i="14"/>
  <c r="AB17" i="14"/>
  <c r="AB16" i="14"/>
  <c r="AB15" i="14"/>
  <c r="AB14" i="14"/>
  <c r="AB13" i="14"/>
  <c r="AB12" i="14"/>
  <c r="AB11" i="14"/>
  <c r="AB10" i="14"/>
  <c r="AB9" i="14"/>
  <c r="AB250" i="14" l="1"/>
  <c r="AB260" i="14"/>
  <c r="AE40" i="14"/>
  <c r="AE50" i="14"/>
  <c r="AE92" i="14"/>
  <c r="AE103" i="14"/>
  <c r="AE253" i="14"/>
  <c r="AB157" i="14"/>
  <c r="AB46" i="14"/>
  <c r="AB141" i="14"/>
  <c r="AB277" i="14"/>
  <c r="AE157" i="14"/>
  <c r="AE46" i="14"/>
  <c r="AE141" i="14"/>
  <c r="AE146" i="14"/>
  <c r="AE168" i="14"/>
  <c r="AB103" i="14"/>
  <c r="AB112" i="14"/>
  <c r="AB116" i="14"/>
  <c r="AB126" i="14"/>
  <c r="AB134" i="14"/>
  <c r="AB206" i="14"/>
  <c r="AB231" i="14"/>
  <c r="AE250" i="14"/>
  <c r="AB40" i="14"/>
  <c r="AE112" i="14"/>
  <c r="AB253" i="14"/>
  <c r="AB8" i="14"/>
  <c r="AB182" i="14"/>
  <c r="AE70" i="14"/>
  <c r="AE28" i="14"/>
  <c r="AB70" i="14"/>
  <c r="AB92" i="14"/>
  <c r="AE126" i="14"/>
  <c r="AB270" i="14"/>
  <c r="AE77" i="14"/>
  <c r="AE160" i="14"/>
  <c r="AE277" i="14"/>
  <c r="AB50" i="14"/>
  <c r="AB77" i="14"/>
  <c r="AB168" i="14"/>
  <c r="AE206" i="14"/>
  <c r="AE260" i="14"/>
  <c r="AB146" i="14"/>
  <c r="AB160" i="14"/>
  <c r="AE116" i="14"/>
  <c r="AE270" i="14"/>
  <c r="AE134" i="14"/>
  <c r="AE231" i="14"/>
  <c r="AE182" i="14"/>
  <c r="AE60" i="14"/>
  <c r="AE8" i="14"/>
  <c r="AB28" i="14"/>
  <c r="AB60" i="14"/>
  <c r="AE290" i="14" l="1"/>
  <c r="AB290" i="14"/>
  <c r="AE291" i="14"/>
  <c r="D286" i="14" l="1"/>
  <c r="D285" i="14"/>
  <c r="D284" i="14"/>
  <c r="D283" i="14"/>
  <c r="D282" i="14"/>
  <c r="D281" i="14"/>
  <c r="D279" i="14"/>
  <c r="D278" i="14"/>
  <c r="D277" i="14"/>
  <c r="D272" i="14"/>
  <c r="D271" i="14"/>
  <c r="D270" i="14"/>
  <c r="D268" i="14"/>
  <c r="D267" i="14"/>
  <c r="D266" i="14"/>
  <c r="D264" i="14"/>
  <c r="D263" i="14"/>
  <c r="D261" i="14"/>
  <c r="D260" i="14"/>
  <c r="D259" i="14"/>
  <c r="D258" i="14"/>
  <c r="D257" i="14"/>
  <c r="D256" i="14"/>
  <c r="D254" i="14"/>
  <c r="D253" i="14"/>
  <c r="D252" i="14"/>
  <c r="D251" i="14"/>
  <c r="D250" i="14"/>
  <c r="D249" i="14"/>
  <c r="D248" i="14"/>
  <c r="D247" i="14"/>
  <c r="D244" i="14"/>
  <c r="D243" i="14"/>
  <c r="D241" i="14"/>
  <c r="D240" i="14"/>
  <c r="D239" i="14"/>
  <c r="D238" i="14"/>
  <c r="D236" i="14"/>
  <c r="D235" i="14"/>
  <c r="D234" i="14"/>
  <c r="D233" i="14"/>
  <c r="D231" i="14"/>
  <c r="D230" i="14"/>
  <c r="D229" i="14"/>
  <c r="D227" i="14"/>
  <c r="D226" i="14"/>
  <c r="D225" i="14"/>
  <c r="D224" i="14"/>
  <c r="D223" i="14"/>
  <c r="D222" i="14"/>
  <c r="D221" i="14"/>
  <c r="D220" i="14"/>
  <c r="D219" i="14"/>
  <c r="D218" i="14"/>
  <c r="D216" i="14"/>
  <c r="D215" i="14"/>
  <c r="D214" i="14"/>
  <c r="D213" i="14"/>
  <c r="D212" i="14"/>
  <c r="D211" i="14"/>
  <c r="D210" i="14"/>
  <c r="D207" i="14"/>
  <c r="D206" i="14"/>
  <c r="D201" i="14"/>
  <c r="D200" i="14"/>
  <c r="D199" i="14"/>
  <c r="D198" i="14"/>
  <c r="D196" i="14"/>
  <c r="D192" i="14"/>
  <c r="D191" i="14"/>
  <c r="D190" i="14"/>
  <c r="D187" i="14"/>
  <c r="D186" i="14"/>
  <c r="D185" i="14"/>
  <c r="D184" i="14"/>
  <c r="D183" i="14"/>
  <c r="D182" i="14"/>
  <c r="D181" i="14"/>
  <c r="D180" i="14"/>
  <c r="D179" i="14"/>
  <c r="D178" i="14"/>
  <c r="D177" i="14"/>
  <c r="D174" i="14"/>
  <c r="D173" i="14"/>
  <c r="D172" i="14"/>
  <c r="D171" i="14"/>
  <c r="D170" i="14"/>
  <c r="D169" i="14"/>
  <c r="D168" i="14"/>
  <c r="D167" i="14"/>
  <c r="D166" i="14"/>
  <c r="D165" i="14"/>
  <c r="D164" i="14"/>
  <c r="D161" i="14"/>
  <c r="D160" i="14"/>
  <c r="D157" i="14"/>
  <c r="D156" i="14"/>
  <c r="D155" i="14"/>
  <c r="D154" i="14"/>
  <c r="D153" i="14"/>
  <c r="D152" i="14"/>
  <c r="D151" i="14"/>
  <c r="D150" i="14"/>
  <c r="D149" i="14"/>
  <c r="D148" i="14"/>
  <c r="D147" i="14"/>
  <c r="D146" i="14"/>
  <c r="D145" i="14"/>
  <c r="D144" i="14"/>
  <c r="D142" i="14"/>
  <c r="D141" i="14"/>
  <c r="D140" i="14"/>
  <c r="D139" i="14"/>
  <c r="D138" i="14"/>
  <c r="D137" i="14"/>
  <c r="D136" i="14"/>
  <c r="D135" i="14"/>
  <c r="D134" i="14"/>
  <c r="D133" i="14"/>
  <c r="D132" i="14"/>
  <c r="D131" i="14"/>
  <c r="D130" i="14"/>
  <c r="D129" i="14"/>
  <c r="D128" i="14"/>
  <c r="D127" i="14"/>
  <c r="D126" i="14"/>
  <c r="D125" i="14"/>
  <c r="D124" i="14"/>
  <c r="D123" i="14"/>
  <c r="D122" i="14"/>
  <c r="D120" i="14"/>
  <c r="D119" i="14"/>
  <c r="D118" i="14"/>
  <c r="D117" i="14"/>
  <c r="D116" i="14"/>
  <c r="D115" i="14"/>
  <c r="D114" i="14"/>
  <c r="D113" i="14"/>
  <c r="D112" i="14"/>
  <c r="D111" i="14"/>
  <c r="D108" i="14"/>
  <c r="D107" i="14"/>
  <c r="D106" i="14"/>
  <c r="D105" i="14"/>
  <c r="D104" i="14"/>
  <c r="D103" i="14"/>
  <c r="D102" i="14"/>
  <c r="D101" i="14"/>
  <c r="D100" i="14"/>
  <c r="D99" i="14"/>
  <c r="D98" i="14"/>
  <c r="D97" i="14"/>
  <c r="D96" i="14"/>
  <c r="D95" i="14"/>
  <c r="D94" i="14"/>
  <c r="D93" i="14"/>
  <c r="D92" i="14"/>
  <c r="D91" i="14"/>
  <c r="D89" i="14"/>
  <c r="D86" i="14"/>
  <c r="D85" i="14"/>
  <c r="D84" i="14"/>
  <c r="D82" i="14"/>
  <c r="D80" i="14"/>
  <c r="D78" i="14"/>
  <c r="D77" i="14"/>
  <c r="D76" i="14"/>
  <c r="D75" i="14"/>
  <c r="D74" i="14"/>
  <c r="D70" i="14"/>
  <c r="D69" i="14"/>
  <c r="D66" i="14"/>
  <c r="D64" i="14"/>
  <c r="D62" i="14"/>
  <c r="D61" i="14"/>
  <c r="D60" i="14"/>
  <c r="D59" i="14"/>
  <c r="D57" i="14"/>
  <c r="D53" i="14"/>
  <c r="D51" i="14"/>
  <c r="D50" i="14"/>
  <c r="D49" i="14"/>
  <c r="D48" i="14"/>
  <c r="D47" i="14"/>
  <c r="D46" i="14"/>
  <c r="D45" i="14"/>
  <c r="D44" i="14"/>
  <c r="D41" i="14"/>
  <c r="D40" i="14"/>
  <c r="D38" i="14"/>
  <c r="D35" i="14"/>
  <c r="D33" i="14"/>
  <c r="D32" i="14"/>
  <c r="D31" i="14"/>
  <c r="D30" i="14"/>
  <c r="D29" i="14"/>
  <c r="D28" i="14"/>
  <c r="D27" i="14"/>
  <c r="D26" i="14"/>
  <c r="D25" i="14"/>
  <c r="D24" i="14"/>
  <c r="D23" i="14"/>
  <c r="D22" i="14"/>
  <c r="D21" i="14"/>
  <c r="D18" i="14"/>
  <c r="D17" i="14"/>
  <c r="D16" i="14"/>
  <c r="D15" i="14"/>
  <c r="D14" i="14"/>
  <c r="D13" i="14"/>
  <c r="BB12" i="14"/>
  <c r="AR12" i="14"/>
  <c r="AR8" i="14" s="1"/>
  <c r="AR290" i="14" s="1"/>
  <c r="AP12" i="14"/>
  <c r="AP8" i="14" s="1"/>
  <c r="D12" i="14"/>
  <c r="D11" i="14"/>
  <c r="D10" i="14"/>
  <c r="D9" i="14"/>
  <c r="AZ290" i="14"/>
  <c r="AX8" i="14"/>
  <c r="AX290" i="14" s="1"/>
  <c r="AV8" i="14"/>
  <c r="AV290" i="14" s="1"/>
  <c r="AN8" i="14"/>
  <c r="AN290" i="14" s="1"/>
  <c r="AL8" i="14"/>
  <c r="AL290" i="14" s="1"/>
  <c r="AH8" i="14"/>
  <c r="AH290" i="14" s="1"/>
  <c r="AF8" i="14"/>
  <c r="AF290" i="14" s="1"/>
  <c r="AC8" i="14"/>
  <c r="AC290" i="14" s="1"/>
  <c r="Z8" i="14"/>
  <c r="Z290" i="14" s="1"/>
  <c r="X8" i="14"/>
  <c r="X290" i="14" s="1"/>
  <c r="V8" i="14"/>
  <c r="V290" i="14" s="1"/>
  <c r="T8" i="14"/>
  <c r="T290" i="14" s="1"/>
  <c r="D8" i="14"/>
  <c r="AA17" i="14"/>
  <c r="W16" i="14"/>
  <c r="BB8" i="14" l="1"/>
  <c r="BB290" i="14" s="1"/>
  <c r="BC12" i="14"/>
  <c r="AF291" i="14"/>
  <c r="AK18" i="14"/>
  <c r="AK12" i="14"/>
  <c r="AQ12" i="14"/>
  <c r="AP134" i="14"/>
  <c r="AP290" i="14" s="1"/>
  <c r="AQ137" i="14"/>
  <c r="AQ134" i="14" s="1"/>
  <c r="AK234" i="14"/>
  <c r="AK231" i="14" s="1"/>
  <c r="AJ231" i="14"/>
  <c r="AK17" i="14"/>
  <c r="AJ8" i="14"/>
  <c r="AS12" i="14"/>
  <c r="AK22" i="14"/>
  <c r="AK23" i="14"/>
  <c r="AA9" i="14"/>
  <c r="W11" i="14"/>
  <c r="W12" i="14"/>
  <c r="AA14" i="14"/>
  <c r="AA16" i="14"/>
  <c r="W19" i="14"/>
  <c r="W20" i="14"/>
  <c r="W9" i="14"/>
  <c r="W14" i="14"/>
  <c r="AA18" i="14"/>
  <c r="AA10" i="14"/>
  <c r="AA13" i="14"/>
  <c r="AA15" i="14"/>
  <c r="AA289" i="14"/>
  <c r="AA287" i="14"/>
  <c r="AA285" i="14"/>
  <c r="AA284" i="14"/>
  <c r="AA286" i="14"/>
  <c r="AA283" i="14"/>
  <c r="AA282" i="14"/>
  <c r="AA281" i="14"/>
  <c r="AA278" i="14"/>
  <c r="AA279" i="14"/>
  <c r="AA276" i="14"/>
  <c r="AA272" i="14"/>
  <c r="AA280" i="14"/>
  <c r="AA275" i="14"/>
  <c r="AA273" i="14"/>
  <c r="AA267" i="14"/>
  <c r="AA274" i="14"/>
  <c r="AA271" i="14"/>
  <c r="AA266" i="14"/>
  <c r="AA269" i="14"/>
  <c r="AA268" i="14"/>
  <c r="AA263" i="14"/>
  <c r="AA255" i="14"/>
  <c r="AA254" i="14"/>
  <c r="AA265" i="14"/>
  <c r="AA264" i="14"/>
  <c r="AA258" i="14"/>
  <c r="AA256" i="14"/>
  <c r="AA248" i="14"/>
  <c r="AA257" i="14"/>
  <c r="AA247" i="14"/>
  <c r="AA261" i="14"/>
  <c r="AA259" i="14"/>
  <c r="AA251" i="14"/>
  <c r="AA249" i="14"/>
  <c r="AA246" i="14"/>
  <c r="AA245" i="14"/>
  <c r="AA252" i="14"/>
  <c r="AA240" i="14"/>
  <c r="AA262" i="14"/>
  <c r="AA243" i="14"/>
  <c r="AA241" i="14"/>
  <c r="AA239" i="14"/>
  <c r="AA237" i="14"/>
  <c r="AA236" i="14"/>
  <c r="AA233" i="14"/>
  <c r="AA244" i="14"/>
  <c r="AA235" i="14"/>
  <c r="AA232" i="14"/>
  <c r="AA230" i="14"/>
  <c r="AA226" i="14"/>
  <c r="AA242" i="14"/>
  <c r="AA238" i="14"/>
  <c r="AA229" i="14"/>
  <c r="AA225" i="14"/>
  <c r="AA234" i="14"/>
  <c r="AA228" i="14"/>
  <c r="AA227" i="14"/>
  <c r="AA222" i="14"/>
  <c r="AA218" i="14"/>
  <c r="AA213" i="14"/>
  <c r="AA221" i="14"/>
  <c r="AA217" i="14"/>
  <c r="AA216" i="14"/>
  <c r="AA212" i="14"/>
  <c r="AA224" i="14"/>
  <c r="AA223" i="14"/>
  <c r="AA220" i="14"/>
  <c r="AA215" i="14"/>
  <c r="AA211" i="14"/>
  <c r="AA210" i="14"/>
  <c r="AA207" i="14"/>
  <c r="AA200" i="14"/>
  <c r="AA197" i="14"/>
  <c r="AA196" i="14"/>
  <c r="AA214" i="14"/>
  <c r="AA208" i="14"/>
  <c r="AA195" i="14"/>
  <c r="AA194" i="14"/>
  <c r="AA198" i="14"/>
  <c r="AA191" i="14"/>
  <c r="AA190" i="14"/>
  <c r="AA189" i="14"/>
  <c r="AA188" i="14"/>
  <c r="AA187" i="14"/>
  <c r="AA185" i="14"/>
  <c r="AA180" i="14"/>
  <c r="AA176" i="14"/>
  <c r="AA193" i="14"/>
  <c r="AA184" i="14"/>
  <c r="AA179" i="14"/>
  <c r="AA219" i="14"/>
  <c r="AA199" i="14"/>
  <c r="AA192" i="14"/>
  <c r="AA183" i="14"/>
  <c r="AA181" i="14"/>
  <c r="AA177" i="14"/>
  <c r="AA171" i="14"/>
  <c r="AA209" i="14"/>
  <c r="AA204" i="14"/>
  <c r="AA186" i="14"/>
  <c r="AA178" i="14"/>
  <c r="AA175" i="14"/>
  <c r="AA170" i="14"/>
  <c r="AA164" i="14"/>
  <c r="AA159" i="14"/>
  <c r="AA158" i="14"/>
  <c r="AA155" i="14"/>
  <c r="AA150" i="14"/>
  <c r="AA144" i="14"/>
  <c r="AA203" i="14"/>
  <c r="AA174" i="14"/>
  <c r="AA169" i="14"/>
  <c r="AA167" i="14"/>
  <c r="AA163" i="14"/>
  <c r="AA162" i="14"/>
  <c r="AA161" i="14"/>
  <c r="AA154" i="14"/>
  <c r="AA149" i="14"/>
  <c r="AA143" i="14"/>
  <c r="AA202" i="14"/>
  <c r="AA172" i="14"/>
  <c r="AA166" i="14"/>
  <c r="AA153" i="14"/>
  <c r="AA148" i="14"/>
  <c r="AA173" i="14"/>
  <c r="AA165" i="14"/>
  <c r="AA156" i="14"/>
  <c r="AA151" i="14"/>
  <c r="AA133" i="14"/>
  <c r="AA130" i="14"/>
  <c r="AA123" i="14"/>
  <c r="AA118" i="14"/>
  <c r="AA110" i="14"/>
  <c r="AA109" i="14"/>
  <c r="AA108" i="14"/>
  <c r="AA140" i="14"/>
  <c r="AA137" i="14"/>
  <c r="AA132" i="14"/>
  <c r="AA129" i="14"/>
  <c r="AA122" i="14"/>
  <c r="AA117" i="14"/>
  <c r="AA115" i="14"/>
  <c r="AA142" i="14"/>
  <c r="AA139" i="14"/>
  <c r="AA138" i="14"/>
  <c r="AA136" i="14"/>
  <c r="AA131" i="14"/>
  <c r="AA128" i="14"/>
  <c r="AA125" i="14"/>
  <c r="AA121" i="14"/>
  <c r="AA120" i="14"/>
  <c r="AA114" i="14"/>
  <c r="AA205" i="14"/>
  <c r="AA201" i="14"/>
  <c r="AA152" i="14"/>
  <c r="AA147" i="14"/>
  <c r="AA145" i="14"/>
  <c r="AA135" i="14"/>
  <c r="AA127" i="14"/>
  <c r="AA124" i="14"/>
  <c r="AA119" i="14"/>
  <c r="AA106" i="14"/>
  <c r="AA100" i="14"/>
  <c r="AA96" i="14"/>
  <c r="AA91" i="14"/>
  <c r="AA84" i="14"/>
  <c r="AA76" i="14"/>
  <c r="AA74" i="14"/>
  <c r="AA65" i="14"/>
  <c r="AA64" i="14"/>
  <c r="AA107" i="14"/>
  <c r="AA105" i="14"/>
  <c r="AA99" i="14"/>
  <c r="AA95" i="14"/>
  <c r="AA90" i="14"/>
  <c r="AA89" i="14"/>
  <c r="AA83" i="14"/>
  <c r="AA82" i="14"/>
  <c r="AA73" i="14"/>
  <c r="AA72" i="14"/>
  <c r="AA71" i="14"/>
  <c r="AA69" i="14"/>
  <c r="AA63" i="14"/>
  <c r="AA113" i="14"/>
  <c r="AA111" i="14"/>
  <c r="AA104" i="14"/>
  <c r="AA102" i="14"/>
  <c r="AA98" i="14"/>
  <c r="AA94" i="14"/>
  <c r="AA88" i="14"/>
  <c r="AA87" i="14"/>
  <c r="AA86" i="14"/>
  <c r="AA81" i="14"/>
  <c r="AA80" i="14"/>
  <c r="AA75" i="14"/>
  <c r="AA68" i="14"/>
  <c r="AA67" i="14"/>
  <c r="AA101" i="14"/>
  <c r="AA97" i="14"/>
  <c r="AA93" i="14"/>
  <c r="AA85" i="14"/>
  <c r="AA79" i="14"/>
  <c r="AA78" i="14"/>
  <c r="AA66" i="14"/>
  <c r="AA62" i="14"/>
  <c r="AA48" i="14"/>
  <c r="AA43" i="14"/>
  <c r="AA42" i="14"/>
  <c r="AA41" i="14"/>
  <c r="AA39" i="14"/>
  <c r="AA38" i="14"/>
  <c r="AA31" i="14"/>
  <c r="AA25" i="14"/>
  <c r="AA23" i="14"/>
  <c r="AA22" i="14"/>
  <c r="AA58" i="14"/>
  <c r="AA57" i="14"/>
  <c r="AA47" i="14"/>
  <c r="AA37" i="14"/>
  <c r="AA36" i="14"/>
  <c r="AA35" i="14"/>
  <c r="AA30" i="14"/>
  <c r="AA24" i="14"/>
  <c r="AA61" i="14"/>
  <c r="AA59" i="14"/>
  <c r="AA56" i="14"/>
  <c r="AA55" i="14"/>
  <c r="AA54" i="14"/>
  <c r="AA53" i="14"/>
  <c r="AA45" i="14"/>
  <c r="AA34" i="14"/>
  <c r="AA33" i="14"/>
  <c r="AA29" i="14"/>
  <c r="AA27" i="14"/>
  <c r="AA52" i="14"/>
  <c r="AA51" i="14"/>
  <c r="AA49" i="14"/>
  <c r="AA44" i="14"/>
  <c r="AA32" i="14"/>
  <c r="AA26" i="14"/>
  <c r="AA20" i="14"/>
  <c r="AA19" i="14"/>
  <c r="W289" i="14"/>
  <c r="W283" i="14"/>
  <c r="W282" i="14"/>
  <c r="W285" i="14"/>
  <c r="W281" i="14"/>
  <c r="W287" i="14"/>
  <c r="W286" i="14"/>
  <c r="W284" i="14"/>
  <c r="W280" i="14"/>
  <c r="W279" i="14"/>
  <c r="W278" i="14"/>
  <c r="W276" i="14"/>
  <c r="W275" i="14"/>
  <c r="W274" i="14"/>
  <c r="W273" i="14"/>
  <c r="W272" i="14"/>
  <c r="W271" i="14"/>
  <c r="W266" i="14"/>
  <c r="W262" i="14"/>
  <c r="W269" i="14"/>
  <c r="W265" i="14"/>
  <c r="W264" i="14"/>
  <c r="W267" i="14"/>
  <c r="W261" i="14"/>
  <c r="W259" i="14"/>
  <c r="W258" i="14"/>
  <c r="W257" i="14"/>
  <c r="W268" i="14"/>
  <c r="W255" i="14"/>
  <c r="W254" i="14"/>
  <c r="W252" i="14"/>
  <c r="W246" i="14"/>
  <c r="W245" i="14"/>
  <c r="W263" i="14"/>
  <c r="W256" i="14"/>
  <c r="W251" i="14"/>
  <c r="W249" i="14"/>
  <c r="W243" i="14"/>
  <c r="W239" i="14"/>
  <c r="W248" i="14"/>
  <c r="W242" i="14"/>
  <c r="W240" i="14"/>
  <c r="W238" i="14"/>
  <c r="W235" i="14"/>
  <c r="W232" i="14"/>
  <c r="W230" i="14"/>
  <c r="W229" i="14"/>
  <c r="W225" i="14"/>
  <c r="W247" i="14"/>
  <c r="W244" i="14"/>
  <c r="W241" i="14"/>
  <c r="W234" i="14"/>
  <c r="W228" i="14"/>
  <c r="W227" i="14"/>
  <c r="W224" i="14"/>
  <c r="W221" i="14"/>
  <c r="W217" i="14"/>
  <c r="W216" i="14"/>
  <c r="W212" i="14"/>
  <c r="W233" i="14"/>
  <c r="W226" i="14"/>
  <c r="W220" i="14"/>
  <c r="W215" i="14"/>
  <c r="W211" i="14"/>
  <c r="W237" i="14"/>
  <c r="W236" i="14"/>
  <c r="W219" i="14"/>
  <c r="W214" i="14"/>
  <c r="W210" i="14"/>
  <c r="W222" i="14"/>
  <c r="W195" i="14"/>
  <c r="W194" i="14"/>
  <c r="W193" i="14"/>
  <c r="W207" i="14"/>
  <c r="W205" i="14"/>
  <c r="W204" i="14"/>
  <c r="W203" i="14"/>
  <c r="W202" i="14"/>
  <c r="W201" i="14"/>
  <c r="W199" i="14"/>
  <c r="W218" i="14"/>
  <c r="W209" i="14"/>
  <c r="W200" i="14"/>
  <c r="W197" i="14"/>
  <c r="W196" i="14"/>
  <c r="W190" i="14"/>
  <c r="W223" i="14"/>
  <c r="W213" i="14"/>
  <c r="W198" i="14"/>
  <c r="W191" i="14"/>
  <c r="W184" i="14"/>
  <c r="W179" i="14"/>
  <c r="W192" i="14"/>
  <c r="W186" i="14"/>
  <c r="W178" i="14"/>
  <c r="W208" i="14"/>
  <c r="W189" i="14"/>
  <c r="W188" i="14"/>
  <c r="W187" i="14"/>
  <c r="W185" i="14"/>
  <c r="W180" i="14"/>
  <c r="W176" i="14"/>
  <c r="W175" i="14"/>
  <c r="W174" i="14"/>
  <c r="W172" i="14"/>
  <c r="W169" i="14"/>
  <c r="W167" i="14"/>
  <c r="W163" i="14"/>
  <c r="W162" i="14"/>
  <c r="W161" i="14"/>
  <c r="W154" i="14"/>
  <c r="W149" i="14"/>
  <c r="W143" i="14"/>
  <c r="W142" i="14"/>
  <c r="W177" i="14"/>
  <c r="W173" i="14"/>
  <c r="W166" i="14"/>
  <c r="W153" i="14"/>
  <c r="W148" i="14"/>
  <c r="W183" i="14"/>
  <c r="W181" i="14"/>
  <c r="W171" i="14"/>
  <c r="W165" i="14"/>
  <c r="W156" i="14"/>
  <c r="W152" i="14"/>
  <c r="W151" i="14"/>
  <c r="W147" i="14"/>
  <c r="W145" i="14"/>
  <c r="W159" i="14"/>
  <c r="W158" i="14"/>
  <c r="W144" i="14"/>
  <c r="W139" i="14"/>
  <c r="W137" i="14"/>
  <c r="W132" i="14"/>
  <c r="W129" i="14"/>
  <c r="W122" i="14"/>
  <c r="W117" i="14"/>
  <c r="W115" i="14"/>
  <c r="W107" i="14"/>
  <c r="W170" i="14"/>
  <c r="W164" i="14"/>
  <c r="W155" i="14"/>
  <c r="W150" i="14"/>
  <c r="W138" i="14"/>
  <c r="W136" i="14"/>
  <c r="W131" i="14"/>
  <c r="W128" i="14"/>
  <c r="W125" i="14"/>
  <c r="W121" i="14"/>
  <c r="W120" i="14"/>
  <c r="W114" i="14"/>
  <c r="W135" i="14"/>
  <c r="W127" i="14"/>
  <c r="W124" i="14"/>
  <c r="W119" i="14"/>
  <c r="W113" i="14"/>
  <c r="W111" i="14"/>
  <c r="W140" i="14"/>
  <c r="W133" i="14"/>
  <c r="W130" i="14"/>
  <c r="W123" i="14"/>
  <c r="W118" i="14"/>
  <c r="W105" i="14"/>
  <c r="W99" i="14"/>
  <c r="W95" i="14"/>
  <c r="W90" i="14"/>
  <c r="W89" i="14"/>
  <c r="W83" i="14"/>
  <c r="W82" i="14"/>
  <c r="W73" i="14"/>
  <c r="W72" i="14"/>
  <c r="W71" i="14"/>
  <c r="W69" i="14"/>
  <c r="W63" i="14"/>
  <c r="W62" i="14"/>
  <c r="W104" i="14"/>
  <c r="W102" i="14"/>
  <c r="W98" i="14"/>
  <c r="W94" i="14"/>
  <c r="W88" i="14"/>
  <c r="W87" i="14"/>
  <c r="W86" i="14"/>
  <c r="W81" i="14"/>
  <c r="W80" i="14"/>
  <c r="W75" i="14"/>
  <c r="W68" i="14"/>
  <c r="W67" i="14"/>
  <c r="W108" i="14"/>
  <c r="W101" i="14"/>
  <c r="W97" i="14"/>
  <c r="W93" i="14"/>
  <c r="W85" i="14"/>
  <c r="W79" i="14"/>
  <c r="W78" i="14"/>
  <c r="W110" i="14"/>
  <c r="W109" i="14"/>
  <c r="W106" i="14"/>
  <c r="W100" i="14"/>
  <c r="W96" i="14"/>
  <c r="W91" i="14"/>
  <c r="W84" i="14"/>
  <c r="W76" i="14"/>
  <c r="W74" i="14"/>
  <c r="W65" i="14"/>
  <c r="W64" i="14"/>
  <c r="W61" i="14"/>
  <c r="W59" i="14"/>
  <c r="W58" i="14"/>
  <c r="W57" i="14"/>
  <c r="W47" i="14"/>
  <c r="W37" i="14"/>
  <c r="W36" i="14"/>
  <c r="W35" i="14"/>
  <c r="W30" i="14"/>
  <c r="W24" i="14"/>
  <c r="W21" i="14"/>
  <c r="W56" i="14"/>
  <c r="W55" i="14"/>
  <c r="W54" i="14"/>
  <c r="W53" i="14"/>
  <c r="W45" i="14"/>
  <c r="W34" i="14"/>
  <c r="W33" i="14"/>
  <c r="W29" i="14"/>
  <c r="W27" i="14"/>
  <c r="W52" i="14"/>
  <c r="W51" i="14"/>
  <c r="W49" i="14"/>
  <c r="W44" i="14"/>
  <c r="W32" i="14"/>
  <c r="W26" i="14"/>
  <c r="W66" i="14"/>
  <c r="W48" i="14"/>
  <c r="W43" i="14"/>
  <c r="W42" i="14"/>
  <c r="W41" i="14"/>
  <c r="W39" i="14"/>
  <c r="W38" i="14"/>
  <c r="W31" i="14"/>
  <c r="W25" i="14"/>
  <c r="W23" i="14"/>
  <c r="W22" i="14"/>
  <c r="W18" i="14"/>
  <c r="W10" i="14"/>
  <c r="AA11" i="14"/>
  <c r="AA12" i="14"/>
  <c r="W13" i="14"/>
  <c r="W15" i="14"/>
  <c r="W17" i="14"/>
  <c r="AA21" i="14"/>
  <c r="AJ290" i="14" l="1"/>
  <c r="AA112" i="14"/>
  <c r="W46" i="14"/>
  <c r="W157" i="14"/>
  <c r="W168" i="14"/>
  <c r="AA157" i="14"/>
  <c r="W250" i="14"/>
  <c r="AA146" i="14"/>
  <c r="AA160" i="14"/>
  <c r="W50" i="14"/>
  <c r="W277" i="14"/>
  <c r="AA46" i="14"/>
  <c r="AA103" i="14"/>
  <c r="AA134" i="14"/>
  <c r="AA250" i="14"/>
  <c r="AA270" i="14"/>
  <c r="AA277" i="14"/>
  <c r="AA126" i="14"/>
  <c r="AA141" i="14"/>
  <c r="AA260" i="14"/>
  <c r="AA253" i="14"/>
  <c r="AA231" i="14"/>
  <c r="AA206" i="14"/>
  <c r="AA182" i="14"/>
  <c r="AA168" i="14"/>
  <c r="AA116" i="14"/>
  <c r="AA92" i="14"/>
  <c r="AA77" i="14"/>
  <c r="AA70" i="14"/>
  <c r="AA60" i="14"/>
  <c r="AA50" i="14"/>
  <c r="AA28" i="14"/>
  <c r="AA40" i="14"/>
  <c r="W92" i="14"/>
  <c r="W126" i="14"/>
  <c r="W270" i="14"/>
  <c r="W40" i="14"/>
  <c r="W103" i="14"/>
  <c r="W70" i="14"/>
  <c r="W134" i="14"/>
  <c r="W146" i="14"/>
  <c r="W260" i="14"/>
  <c r="W116" i="14"/>
  <c r="W112" i="14"/>
  <c r="W141" i="14"/>
  <c r="W160" i="14"/>
  <c r="W231" i="14"/>
  <c r="W253" i="14"/>
  <c r="W60" i="14"/>
  <c r="W77" i="14"/>
  <c r="W182" i="14"/>
  <c r="W206" i="14"/>
  <c r="W28" i="14"/>
  <c r="Y8" i="14"/>
  <c r="AW8" i="14"/>
  <c r="AW290" i="14" s="1"/>
  <c r="AM8" i="14"/>
  <c r="AA8" i="14"/>
  <c r="AK8" i="14"/>
  <c r="AK290" i="14" s="1"/>
  <c r="BC8" i="14"/>
  <c r="AS8" i="14"/>
  <c r="AS290" i="14" s="1"/>
  <c r="BA8" i="14"/>
  <c r="BA290" i="14" s="1"/>
  <c r="W8" i="14"/>
  <c r="AU8" i="14"/>
  <c r="AU290" i="14" s="1"/>
  <c r="AD289" i="14"/>
  <c r="AD286" i="14"/>
  <c r="AD283" i="14"/>
  <c r="AD282" i="14"/>
  <c r="AD287" i="14"/>
  <c r="AD281" i="14"/>
  <c r="AD285" i="14"/>
  <c r="AD284" i="14"/>
  <c r="AD280" i="14"/>
  <c r="AD279" i="14"/>
  <c r="AD276" i="14"/>
  <c r="AD275" i="14"/>
  <c r="AD274" i="14"/>
  <c r="AD273" i="14"/>
  <c r="AD272" i="14"/>
  <c r="AD278" i="14"/>
  <c r="AD271" i="14"/>
  <c r="AD266" i="14"/>
  <c r="AD262" i="14"/>
  <c r="AD265" i="14"/>
  <c r="AD264" i="14"/>
  <c r="AD267" i="14"/>
  <c r="AD258" i="14"/>
  <c r="AD263" i="14"/>
  <c r="AD261" i="14"/>
  <c r="AD259" i="14"/>
  <c r="AD257" i="14"/>
  <c r="AD269" i="14"/>
  <c r="AD255" i="14"/>
  <c r="AD254" i="14"/>
  <c r="AD252" i="14"/>
  <c r="AD256" i="14"/>
  <c r="AD251" i="14"/>
  <c r="AD249" i="14"/>
  <c r="AD246" i="14"/>
  <c r="AD245" i="14"/>
  <c r="AD248" i="14"/>
  <c r="AD247" i="14"/>
  <c r="AD243" i="14"/>
  <c r="AD239" i="14"/>
  <c r="AD244" i="14"/>
  <c r="AD235" i="14"/>
  <c r="AD232" i="14"/>
  <c r="AD230" i="14"/>
  <c r="AD242" i="14"/>
  <c r="AD240" i="14"/>
  <c r="AD238" i="14"/>
  <c r="AD229" i="14"/>
  <c r="AD225" i="14"/>
  <c r="AD268" i="14"/>
  <c r="AD234" i="14"/>
  <c r="AD228" i="14"/>
  <c r="AD227" i="14"/>
  <c r="AD224" i="14"/>
  <c r="AD233" i="14"/>
  <c r="AD221" i="14"/>
  <c r="AD217" i="14"/>
  <c r="AD216" i="14"/>
  <c r="AD212" i="14"/>
  <c r="AD241" i="14"/>
  <c r="AD237" i="14"/>
  <c r="AD236" i="14"/>
  <c r="AD223" i="14"/>
  <c r="AD220" i="14"/>
  <c r="AD215" i="14"/>
  <c r="AD211" i="14"/>
  <c r="AD219" i="14"/>
  <c r="AD214" i="14"/>
  <c r="AD210" i="14"/>
  <c r="AD208" i="14"/>
  <c r="AD195" i="14"/>
  <c r="AD194" i="14"/>
  <c r="AD193" i="14"/>
  <c r="AD226" i="14"/>
  <c r="AD213" i="14"/>
  <c r="AD209" i="14"/>
  <c r="AD205" i="14"/>
  <c r="AD204" i="14"/>
  <c r="AD203" i="14"/>
  <c r="AD202" i="14"/>
  <c r="AD201" i="14"/>
  <c r="AD199" i="14"/>
  <c r="AD222" i="14"/>
  <c r="AD207" i="14"/>
  <c r="AD200" i="14"/>
  <c r="AD197" i="14"/>
  <c r="AD196" i="14"/>
  <c r="AD190" i="14"/>
  <c r="AD218" i="14"/>
  <c r="AD184" i="14"/>
  <c r="AD179" i="14"/>
  <c r="AD191" i="14"/>
  <c r="AD186" i="14"/>
  <c r="AD178" i="14"/>
  <c r="AD198" i="14"/>
  <c r="AD189" i="14"/>
  <c r="AD188" i="14"/>
  <c r="AD187" i="14"/>
  <c r="AD185" i="14"/>
  <c r="AD180" i="14"/>
  <c r="AD176" i="14"/>
  <c r="AD175" i="14"/>
  <c r="AD174" i="14"/>
  <c r="AD177" i="14"/>
  <c r="AD169" i="14"/>
  <c r="AD167" i="14"/>
  <c r="AD163" i="14"/>
  <c r="AD162" i="14"/>
  <c r="AD161" i="14"/>
  <c r="AD154" i="14"/>
  <c r="AD149" i="14"/>
  <c r="AD143" i="14"/>
  <c r="AD142" i="14"/>
  <c r="AD192" i="14"/>
  <c r="AD183" i="14"/>
  <c r="AD181" i="14"/>
  <c r="AD172" i="14"/>
  <c r="AD166" i="14"/>
  <c r="AD153" i="14"/>
  <c r="AD148" i="14"/>
  <c r="AD173" i="14"/>
  <c r="AD165" i="14"/>
  <c r="AD156" i="14"/>
  <c r="AD152" i="14"/>
  <c r="AD151" i="14"/>
  <c r="AD147" i="14"/>
  <c r="AD145" i="14"/>
  <c r="AD170" i="14"/>
  <c r="AD164" i="14"/>
  <c r="AD155" i="14"/>
  <c r="AD150" i="14"/>
  <c r="AD140" i="14"/>
  <c r="AD137" i="14"/>
  <c r="AD132" i="14"/>
  <c r="AD129" i="14"/>
  <c r="AD122" i="14"/>
  <c r="AD117" i="14"/>
  <c r="AD115" i="14"/>
  <c r="AD107" i="14"/>
  <c r="AD171" i="14"/>
  <c r="AD139" i="14"/>
  <c r="AD138" i="14"/>
  <c r="AD136" i="14"/>
  <c r="AD131" i="14"/>
  <c r="AD128" i="14"/>
  <c r="AD125" i="14"/>
  <c r="AD121" i="14"/>
  <c r="AD120" i="14"/>
  <c r="AD114" i="14"/>
  <c r="AD135" i="14"/>
  <c r="AD127" i="14"/>
  <c r="AD124" i="14"/>
  <c r="AD119" i="14"/>
  <c r="AD113" i="14"/>
  <c r="AD111" i="14"/>
  <c r="AD159" i="14"/>
  <c r="AD158" i="14"/>
  <c r="AD144" i="14"/>
  <c r="AD133" i="14"/>
  <c r="AD130" i="14"/>
  <c r="AD123" i="14"/>
  <c r="AD118" i="14"/>
  <c r="AD108" i="14"/>
  <c r="AD105" i="14"/>
  <c r="AD99" i="14"/>
  <c r="AD95" i="14"/>
  <c r="AD90" i="14"/>
  <c r="AD89" i="14"/>
  <c r="AD83" i="14"/>
  <c r="AD82" i="14"/>
  <c r="AD73" i="14"/>
  <c r="AD72" i="14"/>
  <c r="AD71" i="14"/>
  <c r="AD69" i="14"/>
  <c r="AD63" i="14"/>
  <c r="AD62" i="14"/>
  <c r="AD104" i="14"/>
  <c r="AD102" i="14"/>
  <c r="AD98" i="14"/>
  <c r="AD94" i="14"/>
  <c r="AD88" i="14"/>
  <c r="AD87" i="14"/>
  <c r="AD86" i="14"/>
  <c r="AD81" i="14"/>
  <c r="AD80" i="14"/>
  <c r="AD75" i="14"/>
  <c r="AD68" i="14"/>
  <c r="AD67" i="14"/>
  <c r="AD110" i="14"/>
  <c r="AD109" i="14"/>
  <c r="AD101" i="14"/>
  <c r="AD97" i="14"/>
  <c r="AD93" i="14"/>
  <c r="AD85" i="14"/>
  <c r="AD79" i="14"/>
  <c r="AD78" i="14"/>
  <c r="AD106" i="14"/>
  <c r="AD100" i="14"/>
  <c r="AD96" i="14"/>
  <c r="AD91" i="14"/>
  <c r="AD84" i="14"/>
  <c r="AD76" i="14"/>
  <c r="AD74" i="14"/>
  <c r="AD65" i="14"/>
  <c r="AD64" i="14"/>
  <c r="AD58" i="14"/>
  <c r="AD57" i="14"/>
  <c r="AD47" i="14"/>
  <c r="AD37" i="14"/>
  <c r="AD36" i="14"/>
  <c r="AD35" i="14"/>
  <c r="AD30" i="14"/>
  <c r="AD24" i="14"/>
  <c r="AD21" i="14"/>
  <c r="AD61" i="14"/>
  <c r="AD59" i="14"/>
  <c r="AD56" i="14"/>
  <c r="AD55" i="14"/>
  <c r="AD54" i="14"/>
  <c r="AD53" i="14"/>
  <c r="AD45" i="14"/>
  <c r="AD34" i="14"/>
  <c r="AD33" i="14"/>
  <c r="AD29" i="14"/>
  <c r="AD27" i="14"/>
  <c r="AD66" i="14"/>
  <c r="AD52" i="14"/>
  <c r="AD51" i="14"/>
  <c r="AD49" i="14"/>
  <c r="AD44" i="14"/>
  <c r="AD32" i="14"/>
  <c r="AD26" i="14"/>
  <c r="AD48" i="14"/>
  <c r="AD43" i="14"/>
  <c r="AD42" i="14"/>
  <c r="AD41" i="14"/>
  <c r="AD39" i="14"/>
  <c r="AD38" i="14"/>
  <c r="AD31" i="14"/>
  <c r="AD25" i="14"/>
  <c r="AD23" i="14"/>
  <c r="AD22" i="14"/>
  <c r="AD18" i="14"/>
  <c r="AD19" i="14"/>
  <c r="AD17" i="14"/>
  <c r="AD15" i="14"/>
  <c r="AD13" i="14"/>
  <c r="AD10" i="14"/>
  <c r="AD20" i="14"/>
  <c r="AD16" i="14"/>
  <c r="AD14" i="14"/>
  <c r="AD9" i="14"/>
  <c r="AD12" i="14"/>
  <c r="AD11" i="14"/>
  <c r="AQ8" i="14"/>
  <c r="AQ290" i="14" s="1"/>
  <c r="AY8" i="14"/>
  <c r="AY290" i="14" s="1"/>
  <c r="AA290" i="14" l="1"/>
  <c r="W290" i="14"/>
  <c r="AM290" i="14"/>
  <c r="AD40" i="14"/>
  <c r="BC290" i="14"/>
  <c r="Y290" i="14"/>
  <c r="AD250" i="14"/>
  <c r="AD206" i="14"/>
  <c r="AD277" i="14"/>
  <c r="AD126" i="14"/>
  <c r="AD231" i="14"/>
  <c r="AD116" i="14"/>
  <c r="AD112" i="14"/>
  <c r="AD146" i="14"/>
  <c r="AD182" i="14"/>
  <c r="AD253" i="14"/>
  <c r="AD92" i="14"/>
  <c r="AD103" i="14"/>
  <c r="AD70" i="14"/>
  <c r="AD157" i="14"/>
  <c r="AD141" i="14"/>
  <c r="AD160" i="14"/>
  <c r="AD168" i="14"/>
  <c r="AD260" i="14"/>
  <c r="AD270" i="14"/>
  <c r="AD50" i="14"/>
  <c r="AD46" i="14"/>
  <c r="AD28" i="14"/>
  <c r="AD60" i="14"/>
  <c r="AD77" i="14"/>
  <c r="AD134" i="14"/>
  <c r="AO8" i="14"/>
  <c r="AO290" i="14" s="1"/>
  <c r="AG289" i="14"/>
  <c r="AG287" i="14"/>
  <c r="AG286" i="14"/>
  <c r="AG282" i="14"/>
  <c r="AG281" i="14"/>
  <c r="AG285" i="14"/>
  <c r="AG284" i="14"/>
  <c r="AG283" i="14"/>
  <c r="AG278" i="14"/>
  <c r="AG280" i="14"/>
  <c r="AG271" i="14"/>
  <c r="AG279" i="14"/>
  <c r="AG274" i="14"/>
  <c r="AG276" i="14"/>
  <c r="AG272" i="14"/>
  <c r="AG275" i="14"/>
  <c r="AG273" i="14"/>
  <c r="AG265" i="14"/>
  <c r="AG264" i="14"/>
  <c r="AG269" i="14"/>
  <c r="AG268" i="14"/>
  <c r="AG263" i="14"/>
  <c r="AG266" i="14"/>
  <c r="AG262" i="14"/>
  <c r="AG261" i="14"/>
  <c r="AG259" i="14"/>
  <c r="AG257" i="14"/>
  <c r="AG256" i="14"/>
  <c r="AG267" i="14"/>
  <c r="AG258" i="14"/>
  <c r="AG251" i="14"/>
  <c r="AG249" i="14"/>
  <c r="AG247" i="14"/>
  <c r="AG254" i="14"/>
  <c r="AG244" i="14"/>
  <c r="AG255" i="14"/>
  <c r="AG246" i="14"/>
  <c r="AG245" i="14"/>
  <c r="AG242" i="14"/>
  <c r="AG238" i="14"/>
  <c r="AG240" i="14"/>
  <c r="AG229" i="14"/>
  <c r="AG234" i="14"/>
  <c r="AG228" i="14"/>
  <c r="AG227" i="14"/>
  <c r="AG224" i="14"/>
  <c r="AG241" i="14"/>
  <c r="AG237" i="14"/>
  <c r="AG236" i="14"/>
  <c r="AG233" i="14"/>
  <c r="AG223" i="14"/>
  <c r="AG252" i="14"/>
  <c r="AG243" i="14"/>
  <c r="AG239" i="14"/>
  <c r="AG220" i="14"/>
  <c r="AG215" i="14"/>
  <c r="AG211" i="14"/>
  <c r="AG232" i="14"/>
  <c r="AG219" i="14"/>
  <c r="AG214" i="14"/>
  <c r="AG210" i="14"/>
  <c r="AG248" i="14"/>
  <c r="AG235" i="14"/>
  <c r="AG230" i="14"/>
  <c r="AG226" i="14"/>
  <c r="AG225" i="14"/>
  <c r="AG222" i="14"/>
  <c r="AG218" i="14"/>
  <c r="AG213" i="14"/>
  <c r="AG209" i="14"/>
  <c r="AG208" i="14"/>
  <c r="AG207" i="14"/>
  <c r="AG221" i="14"/>
  <c r="AG205" i="14"/>
  <c r="AG204" i="14"/>
  <c r="AG203" i="14"/>
  <c r="AG202" i="14"/>
  <c r="AG201" i="14"/>
  <c r="AG199" i="14"/>
  <c r="AG198" i="14"/>
  <c r="AG217" i="14"/>
  <c r="AG216" i="14"/>
  <c r="AG195" i="14"/>
  <c r="AG194" i="14"/>
  <c r="AG193" i="14"/>
  <c r="AG192" i="14"/>
  <c r="AG197" i="14"/>
  <c r="AG196" i="14"/>
  <c r="AG191" i="14"/>
  <c r="AG186" i="14"/>
  <c r="AG178" i="14"/>
  <c r="AG212" i="14"/>
  <c r="AG200" i="14"/>
  <c r="AG183" i="14"/>
  <c r="AG181" i="14"/>
  <c r="AG177" i="14"/>
  <c r="AG190" i="14"/>
  <c r="AG184" i="14"/>
  <c r="AG179" i="14"/>
  <c r="AG173" i="14"/>
  <c r="AG174" i="14"/>
  <c r="AG172" i="14"/>
  <c r="AG166" i="14"/>
  <c r="AG153" i="14"/>
  <c r="AG148" i="14"/>
  <c r="AG165" i="14"/>
  <c r="AG156" i="14"/>
  <c r="AG152" i="14"/>
  <c r="AG151" i="14"/>
  <c r="AG147" i="14"/>
  <c r="AG145" i="14"/>
  <c r="AG189" i="14"/>
  <c r="AG188" i="14"/>
  <c r="AG187" i="14"/>
  <c r="AG180" i="14"/>
  <c r="AG171" i="14"/>
  <c r="AG170" i="14"/>
  <c r="AG164" i="14"/>
  <c r="AG159" i="14"/>
  <c r="AG158" i="14"/>
  <c r="AG155" i="14"/>
  <c r="AG150" i="14"/>
  <c r="AG144" i="14"/>
  <c r="AG139" i="14"/>
  <c r="AG143" i="14"/>
  <c r="AG138" i="14"/>
  <c r="AG136" i="14"/>
  <c r="AG131" i="14"/>
  <c r="AG128" i="14"/>
  <c r="AG125" i="14"/>
  <c r="AG121" i="14"/>
  <c r="AG120" i="14"/>
  <c r="AG114" i="14"/>
  <c r="AG169" i="14"/>
  <c r="AG163" i="14"/>
  <c r="AG162" i="14"/>
  <c r="AG161" i="14"/>
  <c r="AG154" i="14"/>
  <c r="AG149" i="14"/>
  <c r="AG142" i="14"/>
  <c r="AG135" i="14"/>
  <c r="AG127" i="14"/>
  <c r="AG124" i="14"/>
  <c r="AG119" i="14"/>
  <c r="AG113" i="14"/>
  <c r="AG111" i="14"/>
  <c r="AG185" i="14"/>
  <c r="AG176" i="14"/>
  <c r="AG167" i="14"/>
  <c r="AG133" i="14"/>
  <c r="AG130" i="14"/>
  <c r="AG123" i="14"/>
  <c r="AG118" i="14"/>
  <c r="AG110" i="14"/>
  <c r="AG109" i="14"/>
  <c r="AG108" i="14"/>
  <c r="AG175" i="14"/>
  <c r="AG140" i="14"/>
  <c r="AG137" i="14"/>
  <c r="AG132" i="14"/>
  <c r="AG129" i="14"/>
  <c r="AG122" i="14"/>
  <c r="AG117" i="14"/>
  <c r="AG115" i="14"/>
  <c r="AG107" i="14"/>
  <c r="AG104" i="14"/>
  <c r="AG102" i="14"/>
  <c r="AG98" i="14"/>
  <c r="AG94" i="14"/>
  <c r="AG88" i="14"/>
  <c r="AG87" i="14"/>
  <c r="AG86" i="14"/>
  <c r="AG81" i="14"/>
  <c r="AG80" i="14"/>
  <c r="AG75" i="14"/>
  <c r="AG68" i="14"/>
  <c r="AG67" i="14"/>
  <c r="AG61" i="14"/>
  <c r="AG59" i="14"/>
  <c r="AG101" i="14"/>
  <c r="AG97" i="14"/>
  <c r="AG93" i="14"/>
  <c r="AG85" i="14"/>
  <c r="AG79" i="14"/>
  <c r="AG78" i="14"/>
  <c r="AG66" i="14"/>
  <c r="AG106" i="14"/>
  <c r="AG100" i="14"/>
  <c r="AG96" i="14"/>
  <c r="AG91" i="14"/>
  <c r="AG84" i="14"/>
  <c r="AG76" i="14"/>
  <c r="AG74" i="14"/>
  <c r="AG105" i="14"/>
  <c r="AG99" i="14"/>
  <c r="AG95" i="14"/>
  <c r="AG90" i="14"/>
  <c r="AG89" i="14"/>
  <c r="AG83" i="14"/>
  <c r="AG82" i="14"/>
  <c r="AG73" i="14"/>
  <c r="AG72" i="14"/>
  <c r="AG71" i="14"/>
  <c r="AG69" i="14"/>
  <c r="AG63" i="14"/>
  <c r="AG56" i="14"/>
  <c r="AG55" i="14"/>
  <c r="AG54" i="14"/>
  <c r="AG53" i="14"/>
  <c r="AG45" i="14"/>
  <c r="AG34" i="14"/>
  <c r="AG33" i="14"/>
  <c r="AG29" i="14"/>
  <c r="AG27" i="14"/>
  <c r="AG52" i="14"/>
  <c r="AG51" i="14"/>
  <c r="AG49" i="14"/>
  <c r="AG44" i="14"/>
  <c r="AG32" i="14"/>
  <c r="AG26" i="14"/>
  <c r="AG48" i="14"/>
  <c r="AG43" i="14"/>
  <c r="AG42" i="14"/>
  <c r="AG41" i="14"/>
  <c r="AG39" i="14"/>
  <c r="AG38" i="14"/>
  <c r="AG31" i="14"/>
  <c r="AG25" i="14"/>
  <c r="AG65" i="14"/>
  <c r="AG64" i="14"/>
  <c r="AG62" i="14"/>
  <c r="AG58" i="14"/>
  <c r="AG57" i="14"/>
  <c r="AG47" i="14"/>
  <c r="AG37" i="14"/>
  <c r="AG36" i="14"/>
  <c r="AG35" i="14"/>
  <c r="AG30" i="14"/>
  <c r="AG24" i="14"/>
  <c r="AG21" i="14"/>
  <c r="AG22" i="14"/>
  <c r="AG20" i="14"/>
  <c r="AG18" i="14"/>
  <c r="AG16" i="14"/>
  <c r="AG14" i="14"/>
  <c r="AG9" i="14"/>
  <c r="AG23" i="14"/>
  <c r="AG12" i="14"/>
  <c r="AG11" i="14"/>
  <c r="AG19" i="14"/>
  <c r="AG17" i="14"/>
  <c r="AG15" i="14"/>
  <c r="AG13" i="14"/>
  <c r="AG10" i="14"/>
  <c r="AD8" i="14"/>
  <c r="AD290" i="14" s="1"/>
  <c r="AG46" i="14" l="1"/>
  <c r="AG253" i="14"/>
  <c r="AG141" i="14"/>
  <c r="AG77" i="14"/>
  <c r="AG277" i="14"/>
  <c r="AG70" i="14"/>
  <c r="AG112" i="14"/>
  <c r="AG260" i="14"/>
  <c r="AG92" i="14"/>
  <c r="AG116" i="14"/>
  <c r="AG231" i="14"/>
  <c r="AG250" i="14"/>
  <c r="AG270" i="14"/>
  <c r="AG103" i="14"/>
  <c r="AG126" i="14"/>
  <c r="AG160" i="14"/>
  <c r="AG206" i="14"/>
  <c r="AG182" i="14"/>
  <c r="AG168" i="14"/>
  <c r="AG157" i="14"/>
  <c r="AG146" i="14"/>
  <c r="AG134" i="14"/>
  <c r="AG60" i="14"/>
  <c r="AG50" i="14"/>
  <c r="AG40" i="14"/>
  <c r="AG28" i="14"/>
  <c r="AI250" i="14"/>
  <c r="AI157" i="14"/>
  <c r="AI46" i="14"/>
  <c r="AI28" i="14"/>
  <c r="AG8" i="14"/>
  <c r="AG290" i="14" l="1"/>
  <c r="AD291" i="14"/>
  <c r="AI40" i="14"/>
  <c r="AI60" i="14"/>
  <c r="AI103" i="14"/>
  <c r="AI116" i="14"/>
  <c r="AI112" i="14"/>
  <c r="AI134" i="14"/>
  <c r="AI141" i="14"/>
  <c r="AI160" i="14"/>
  <c r="AI168" i="14"/>
  <c r="AI206" i="14"/>
  <c r="AI253" i="14"/>
  <c r="AI277" i="14"/>
  <c r="AI50" i="14"/>
  <c r="AI182" i="14"/>
  <c r="AI231" i="14"/>
  <c r="AI260" i="14"/>
  <c r="AI92" i="14"/>
  <c r="AI146" i="14"/>
  <c r="AI270" i="14"/>
  <c r="AI70" i="14"/>
  <c r="AI77" i="14"/>
  <c r="AI126" i="14"/>
  <c r="AI8" i="14"/>
  <c r="AI290" i="14" l="1"/>
  <c r="AG291" i="14"/>
  <c r="S290" i="14" l="1"/>
</calcChain>
</file>

<file path=xl/sharedStrings.xml><?xml version="1.0" encoding="utf-8"?>
<sst xmlns="http://schemas.openxmlformats.org/spreadsheetml/2006/main" count="362" uniqueCount="327">
  <si>
    <t>Код КСГ 2015</t>
  </si>
  <si>
    <t>КПГ / КСГ</t>
  </si>
  <si>
    <t xml:space="preserve">базовая ставка </t>
  </si>
  <si>
    <t>базовая ставка на оказание медицинской помощи</t>
  </si>
  <si>
    <t>КЗ (коэффициент относительной затратоемкости)</t>
  </si>
  <si>
    <t>Доля расходов (мягкий инвентарь, прочие)</t>
  </si>
  <si>
    <t>структура тарифа</t>
  </si>
  <si>
    <t>районный коэффициент</t>
  </si>
  <si>
    <t>КГБУЗ "Бикинская центральная районная больница" МЗ Хабаровского края</t>
  </si>
  <si>
    <t>КГБУЗ "Хорская районная больница" МЗ Хабаровского края</t>
  </si>
  <si>
    <t>КГБУЗ "Мухенская районная больница" МЗ Хабаровского края</t>
  </si>
  <si>
    <t>КГБУЗ "Центральная районная больница района  имени Лазо МЗ Хабаровского края</t>
  </si>
  <si>
    <t>КГБУЗ "Центральная районная больница района имени Полины Осипенко" МЗ Хабаровского края</t>
  </si>
  <si>
    <t>КГБУЗ "Николаевская-на-Амуре центральная районная больница" МЗ Хабаровского края</t>
  </si>
  <si>
    <t>КГБУЗ "Верхнебуреинская центральная районная больница" МЗ Хабаровского края</t>
  </si>
  <si>
    <t>КГБУЗ "Городская больница N 3" МЗ Хабаровского края</t>
  </si>
  <si>
    <t>КГБУЗ "Городская больница N 4" МЗ Хабаровского края</t>
  </si>
  <si>
    <t>КГБУЗ "Детская городская больница" МЗ Хабаровского края</t>
  </si>
  <si>
    <t>КГБУЗ "Охотская центральная районная больница" МЗ Хабаровского края</t>
  </si>
  <si>
    <t>заработная плата</t>
  </si>
  <si>
    <t>медикаменты и расходные материалы</t>
  </si>
  <si>
    <t>питание</t>
  </si>
  <si>
    <t>прочее</t>
  </si>
  <si>
    <t>1 районная группа</t>
  </si>
  <si>
    <t>2 районная группа</t>
  </si>
  <si>
    <t>3 районная группа</t>
  </si>
  <si>
    <t>4 районная группа</t>
  </si>
  <si>
    <t>стоимость</t>
  </si>
  <si>
    <t>Акушерство и гинекология</t>
  </si>
  <si>
    <t>Отеки, протеинурия, гипертензивные расстройства в период беременности, в родах и после родов</t>
  </si>
  <si>
    <t>Другие осложнения, связанные преимущественно с беременностью</t>
  </si>
  <si>
    <t>Медицинская помощь матери в связи с состоянием плода и возможными трудностями родоразрешения, осложнения родов и родоразрешения</t>
  </si>
  <si>
    <t>Воспалительные болезни женских половых органов</t>
  </si>
  <si>
    <t>Доброкачественные новообразования, новообразования insitu, неопределенного и неизвестного характера женских половых органов</t>
  </si>
  <si>
    <t>Другие болезни, врожденные аномалии, повреждения женских половых органов</t>
  </si>
  <si>
    <t>Беременность, закончившаяся абортивным исходом</t>
  </si>
  <si>
    <t>Кровотечение в ранние сроки беременности</t>
  </si>
  <si>
    <t>Искусственное прерывание беременности (аборт)</t>
  </si>
  <si>
    <t>Операции на женских половых органах при злокачественных новообразованиях (уровень затрат 1)</t>
  </si>
  <si>
    <t>Операции на женских половых органах  при злокачественных новообразованиях (уровень затрат 2)</t>
  </si>
  <si>
    <t>Операции на женских половых органах (уровень затрат 1)</t>
  </si>
  <si>
    <t>Операции на женских половых органах (уровень затрат 2)</t>
  </si>
  <si>
    <t>Операции на женских половых органах (уровень затрат 3)</t>
  </si>
  <si>
    <t>Операции на женских половых органах (уровень затрат 4)</t>
  </si>
  <si>
    <t>Кесарево сечение</t>
  </si>
  <si>
    <t>Осложнения, связанные преимущественно с послеродовым периодом</t>
  </si>
  <si>
    <t xml:space="preserve">Послеродовый сепсис </t>
  </si>
  <si>
    <t>Гастроэнтерология</t>
  </si>
  <si>
    <t>Язва желудка и двенадцатиперстной кишки</t>
  </si>
  <si>
    <t>Болезни пищевода, гастрит, дуоденит , другие болезни желудка и двенадцатиперстной кишки</t>
  </si>
  <si>
    <t>Неинфекционный энтерит и колит</t>
  </si>
  <si>
    <t>Новообразования доброкачественные, insitu, неопределенного и неуточненного характера органов пищеварения</t>
  </si>
  <si>
    <t>Болезни печени, уровень затрат 1</t>
  </si>
  <si>
    <t>Болезни печени, уровень затрат 2</t>
  </si>
  <si>
    <t>Болезни желчного пузыря</t>
  </si>
  <si>
    <t>Болезни поджелудочной железы</t>
  </si>
  <si>
    <t>Нарушения всасывания, дети</t>
  </si>
  <si>
    <t>Другие болезни органов пищеварения, взрослые</t>
  </si>
  <si>
    <t>Другие болезни органов пищеварения, дети</t>
  </si>
  <si>
    <t>Гематология</t>
  </si>
  <si>
    <t>Анемии, уровень 1</t>
  </si>
  <si>
    <t>Анемии, уровень 2</t>
  </si>
  <si>
    <t>Анемии, уровень 3</t>
  </si>
  <si>
    <t>Нарушения свертываемости крови</t>
  </si>
  <si>
    <t>Другие болезни крови и кроветворных органов и отдельные нарушения с вовлечением иммунного механизма</t>
  </si>
  <si>
    <t>Дерматология</t>
  </si>
  <si>
    <t>"Большие" болезни кожи</t>
  </si>
  <si>
    <t>Инфекции кожи и подкожной клетчатки</t>
  </si>
  <si>
    <t>"Малые" болезни кожи</t>
  </si>
  <si>
    <t>Инфекционные болезни</t>
  </si>
  <si>
    <t>Кишечные инфекции, взрослые</t>
  </si>
  <si>
    <t>Кишечные инфекции, дети</t>
  </si>
  <si>
    <t>Вирусный гепатит острый</t>
  </si>
  <si>
    <t>Вирусный гепатит хронический</t>
  </si>
  <si>
    <t>Сепсис, взрослые</t>
  </si>
  <si>
    <t>Сепсис, дети</t>
  </si>
  <si>
    <t>Другие инфекционные и паразитарные болезни, взрослые</t>
  </si>
  <si>
    <t>Другие инфекционные и паразитарные болезни, дети</t>
  </si>
  <si>
    <t>Респираторные инфекции верхних дыхательных путей</t>
  </si>
  <si>
    <t>Кардиология</t>
  </si>
  <si>
    <t>Гипертоническая болезнь</t>
  </si>
  <si>
    <t>Стенокардия (кроме нестабильной),  хроническая ишемическая болезнь сердца, коронарография не проводилась</t>
  </si>
  <si>
    <t>Стенокардия (кроме нестабильной),  хроническая ишемическая болезнь сердца, коронарография проводилась</t>
  </si>
  <si>
    <t>Нестабильная стенокардия, инфаркт миокарда, легочная эмболия, лечение без тромболитической терапии</t>
  </si>
  <si>
    <t>Нестабильная стенокардия, инфаркт миокарда, легочная эмболия, лечение с тромболитической терапией</t>
  </si>
  <si>
    <t>Нарушения ритма и проводимости</t>
  </si>
  <si>
    <t>Врожденные аномалии сердечно-сосудистой системы, дети</t>
  </si>
  <si>
    <t>Эндокардит, миокардит</t>
  </si>
  <si>
    <t>Другие болезни сердца</t>
  </si>
  <si>
    <t>Колопроктология</t>
  </si>
  <si>
    <t>Операции на кишечнике и анальной области при злокачественных новообразованиях (уровень затрат 1)</t>
  </si>
  <si>
    <t>Операции на кишечнике и анальной области при злокачественных новообразованиях (уровень затрат 2)</t>
  </si>
  <si>
    <t>Операции на кишечнике и анальной области при злокачественных новообразованиях (уровень затрат 3)</t>
  </si>
  <si>
    <t>Операции на кишечнике и анальной области  (уровень затрат 1)</t>
  </si>
  <si>
    <t>Операции на кишечнике и анальной области  (уровень затрат 2)</t>
  </si>
  <si>
    <t>Операции на кишечнике и анальной области (уровень затрат 3)</t>
  </si>
  <si>
    <t>Неврология</t>
  </si>
  <si>
    <t>Воспалительные заболевания ЦНС, взрослые</t>
  </si>
  <si>
    <t>Воспалительные заболевания ЦНС, дети</t>
  </si>
  <si>
    <t>Дегенеративные и демиелинизирующие болезни нервной системы</t>
  </si>
  <si>
    <t>Рассеяный склероз</t>
  </si>
  <si>
    <t>Эпилепсия, судороги</t>
  </si>
  <si>
    <t>Эпилепсия, судороги, дети</t>
  </si>
  <si>
    <t>Мигрень, головная боль</t>
  </si>
  <si>
    <t>Расстройства периферической нервной системы</t>
  </si>
  <si>
    <t>Другие нарушения нервной системы</t>
  </si>
  <si>
    <t>Транзиторные ишемические приступы, сосудистые мозговые синдромы</t>
  </si>
  <si>
    <t>Кровоизлияние в мозг</t>
  </si>
  <si>
    <t>Инфаркт мозга, лечение с тромболитической терапией</t>
  </si>
  <si>
    <t>Инфаркт мозга, лечение без тромболитической терапии</t>
  </si>
  <si>
    <t>Другие цереброваскулярные болезни</t>
  </si>
  <si>
    <t>Нейрохирургия</t>
  </si>
  <si>
    <t>Паралитические синдромы, травма спинного мозга</t>
  </si>
  <si>
    <t>Дорсопатии, спондилопатии, переломы позвоночника</t>
  </si>
  <si>
    <t>Сотрясение головного мозга</t>
  </si>
  <si>
    <t>Переломы черепа, внутричерепная травма</t>
  </si>
  <si>
    <t>Операции на центральной нервной системе и головном мозге (уровень затрат 1)</t>
  </si>
  <si>
    <t>Операции на центральной нервной системе и головном мозге (уровень затрат 2)</t>
  </si>
  <si>
    <t>Операции на периферической нервной системе (уровень затрат 1)</t>
  </si>
  <si>
    <t>Операции на периферической нервной системе (уровень затрат 2)</t>
  </si>
  <si>
    <t>Операции на периферической нервной системе (уровень затрат 3)</t>
  </si>
  <si>
    <t>Доброкачественные новообразования нервной системы</t>
  </si>
  <si>
    <t>Неонатология</t>
  </si>
  <si>
    <t>Малая масса тела при рождении, недоношенность</t>
  </si>
  <si>
    <t>Крайне малая масса тела при рождении, крайняя незрелость</t>
  </si>
  <si>
    <t>Лечение новорожденных с тяжелой патологией с применением аппаратных методов поддержки или замещения витальных функций</t>
  </si>
  <si>
    <t>Геморрагические и гемолитические нарушения у новорожденных</t>
  </si>
  <si>
    <t>Другие нарушения, возникшие в перинатальном периоде (уровень 1)</t>
  </si>
  <si>
    <t>Другие нарушения, возникшие в перинатальном периоде (уровень 2)</t>
  </si>
  <si>
    <t>Другие нарушения, возникшие в перинатальном периоде (уровень 3)</t>
  </si>
  <si>
    <t>Детская хирургия в период новорожденности</t>
  </si>
  <si>
    <t>Нефрология</t>
  </si>
  <si>
    <t>Почечная недостаточность, без диализа</t>
  </si>
  <si>
    <t>Почечная недостаточность, диализ</t>
  </si>
  <si>
    <t>Гломерулярные болезни</t>
  </si>
  <si>
    <t>Оториноларингология</t>
  </si>
  <si>
    <t>Доброкачественные новообразования, новообразования insitu уха, горла, носа, полости рта</t>
  </si>
  <si>
    <t>Средний отит, мастоидит, нарушения вестибулярной функции</t>
  </si>
  <si>
    <t>Другие болезни уха</t>
  </si>
  <si>
    <t>Другие болезни и врожденные аномалии верхних дыхательных путей, симптомы и признаки, относящиеся к органам дыхания, нарушения речи</t>
  </si>
  <si>
    <t xml:space="preserve">Операции на органе слуха, придаточных пазухах носа  и верхних дыхательных путях при злокачественных новообразованиях </t>
  </si>
  <si>
    <t>Операции на органе слуха, придаточных пазухах носа  и верхних дыхательных путях (уровень затрат 1)</t>
  </si>
  <si>
    <t>Операции на органе слуха, придаточных пазухах носа  и верхних дыхательных путях (уровень затрат 2)</t>
  </si>
  <si>
    <t>Операции на органе слуха, придаточных пазухах носа  и верхних дыхательных путях (уровень затрат 3)</t>
  </si>
  <si>
    <t>Операции на органе слуха, придаточных пазухах носа  и верхних дыхательных путях (уровень затрат 4)</t>
  </si>
  <si>
    <t>Офтальмология</t>
  </si>
  <si>
    <t>Операции на органе зрения (уровень затрат 1)</t>
  </si>
  <si>
    <t>Операции на органе зрения (уровень затрат 2)</t>
  </si>
  <si>
    <t>Операции на органе зрения (уровень затрат 3)</t>
  </si>
  <si>
    <t>Операции на органе зрения (уровень затрат 4)</t>
  </si>
  <si>
    <t>Операции на органе зрения (уровень затрат 5)</t>
  </si>
  <si>
    <t>Болезни глаза</t>
  </si>
  <si>
    <t>Травмы глаза</t>
  </si>
  <si>
    <t>Пульмонология</t>
  </si>
  <si>
    <t>Другие болезни органов дыхания</t>
  </si>
  <si>
    <t>Доброкачественные  новообразования, новообразования insitu органов дыхания, других и неуточненных органов грудной клетки</t>
  </si>
  <si>
    <t>Пневмония, плеврит, другие болезни плевры</t>
  </si>
  <si>
    <t>Острый бронхит, симптомы и признаки, относящиеся к органам дыхания</t>
  </si>
  <si>
    <t>Хронический бронхит, хобл, эмфизема, бронхоэктатическая болезнь</t>
  </si>
  <si>
    <t>Астма</t>
  </si>
  <si>
    <t>Ревматология</t>
  </si>
  <si>
    <t>Системные поражения соединительной ткани</t>
  </si>
  <si>
    <t>Системные поражения соединительной ткани у детей</t>
  </si>
  <si>
    <t>Инфекционные и воспалительные артропатии</t>
  </si>
  <si>
    <t>Ревматические болезни сердца</t>
  </si>
  <si>
    <t>Сердечно-сосудистая хирургия</t>
  </si>
  <si>
    <t>Флебит и тромбофлебит, варикозное расширение вен нижних конечностей</t>
  </si>
  <si>
    <t>Другие болезни, врожденные аномалии вен</t>
  </si>
  <si>
    <t>Болезни артерий, артериол и капилляров</t>
  </si>
  <si>
    <t>Диагностическое обследование при болезнях кровообращения</t>
  </si>
  <si>
    <t>Операции на сердце и коронарных сосудах (уровень затрат 1)</t>
  </si>
  <si>
    <t>Операции на сердце и коронарных сосудах (уровень затрат 2)</t>
  </si>
  <si>
    <t>Операции на сердце и коронарных сосудах (уровень затрат 3)</t>
  </si>
  <si>
    <t>Операции на сосудах (уровень затрат 1)</t>
  </si>
  <si>
    <t>Операции на сосудах (уровень затрат 2)</t>
  </si>
  <si>
    <t>Операции на сосудах (уровень затрат 3)</t>
  </si>
  <si>
    <t>Отравления и другие воздействия внешних причин</t>
  </si>
  <si>
    <t>Отравления и другие воздействия внешних причин (уровень 1)</t>
  </si>
  <si>
    <t>Отравления и другие воздействия внешних причин (уровень 2)</t>
  </si>
  <si>
    <t>Торакальная хирургия</t>
  </si>
  <si>
    <t>Гнойные состояния нижних дыхательных путей</t>
  </si>
  <si>
    <t>Операции на нижних дыхательных путях и легочной ткани при злокачественных новообразованиях (уровень 1)</t>
  </si>
  <si>
    <t>Операции на нижних дыхательных путях и легочной ткани при злокачественных новообразованиях (уровень 2)</t>
  </si>
  <si>
    <t>Операции на нижних дыхательных путях и легочной ткани, органах средостения (уровень затрат 1)</t>
  </si>
  <si>
    <t>Операции на нижних дыхательных путях и легочной ткани, органах средостения (уровень затрат 2)</t>
  </si>
  <si>
    <t>Операции на нижних дыхательных путях и легочной ткани, органах средостения (уровень затрат 3)</t>
  </si>
  <si>
    <t>Операции на нижних дыхательных путях и легочной ткани, органах средостения (уровень затрат 4)</t>
  </si>
  <si>
    <t>Травматология и ортопедия</t>
  </si>
  <si>
    <t>Приобретенные и врожденные костно-мышечные деформации</t>
  </si>
  <si>
    <t>Переломы бедренной кости и костей таза</t>
  </si>
  <si>
    <t>Переломы, вывихи, растяжения области грудной клетки, верхней конечности и стопы</t>
  </si>
  <si>
    <t>Переломы, вывихи, растяжения области колена и голени</t>
  </si>
  <si>
    <t>Множественные переломы, травматические ампутации, размозжения и последствия  травм</t>
  </si>
  <si>
    <t>Тяжелая множественная и сочетанная травма (политравма)</t>
  </si>
  <si>
    <t>Операции на костно-мышечной системе с использованием металлических конструкций и биодеградирующих материалов</t>
  </si>
  <si>
    <t>Эндопротезирование суставов</t>
  </si>
  <si>
    <t>Операции на костно-мышечной системе и суставах (уровень затрат 1)</t>
  </si>
  <si>
    <t>Операции на костно-мышечной системе и суставах (уровень затрат 2)</t>
  </si>
  <si>
    <t>Операции на костно-мышечной системе и суставах (уровень затрат 3)</t>
  </si>
  <si>
    <t>Операции на костно-мышечной системе и суставах (уровень затрат 4)</t>
  </si>
  <si>
    <t>Операции на костно-мышечной системе и суставах (уровень затрат 5)</t>
  </si>
  <si>
    <t>Урология</t>
  </si>
  <si>
    <t>Доброкачественные новообразования, новообразования insitu, неопределенного и неизвестного характера мочевых органов и мужских половых органов</t>
  </si>
  <si>
    <t>Тубулоинтерстициальные болезни почек, другие болезни мочевой системы</t>
  </si>
  <si>
    <t>Камни мочевой системы; симптомы, относящиеся к мочевой системе</t>
  </si>
  <si>
    <t>Болезни предстательной железы</t>
  </si>
  <si>
    <t xml:space="preserve">Другие болезни, врожденые аномалии, повреждения мочевой системы и мужских половых органов </t>
  </si>
  <si>
    <t>Операции при злокачественных новообразованиях мужских половых органов (уровень 1)</t>
  </si>
  <si>
    <t>Операции при злокачественных новообразованиях мужских половых органов (уровень 2)</t>
  </si>
  <si>
    <t>Операции на мужских половых органах (уровень затрат 1)</t>
  </si>
  <si>
    <t>Операции на мужских половых органах (уровень затрат 2)</t>
  </si>
  <si>
    <t>Операции на мужских половых органах (уровень затрат 3)</t>
  </si>
  <si>
    <t>Операции на мужских половых органах, дети (уровень затрат 1)</t>
  </si>
  <si>
    <t>Операции на мужских половых органах, дети (уровень затрат 2)</t>
  </si>
  <si>
    <t>Операции на мужских половых органах, дети (уровень затрат 3)</t>
  </si>
  <si>
    <t>Операции при злокачественных новообразованиях почки и мочевыделительной системы (уровень 1)</t>
  </si>
  <si>
    <t>Операции при злокачественных новообразованиях почки и мочевыделительной системы (уровень 2)</t>
  </si>
  <si>
    <t>Операции на почке и мочевыделительной системе (уровень затрат 1)</t>
  </si>
  <si>
    <t>Операции на почке и мочевыделительной системе (уровень затрат 2)</t>
  </si>
  <si>
    <t>Операции на почке и мочевыделительной системе (уровень затрат 3)</t>
  </si>
  <si>
    <t>Операции на почке и мочевыделительной системе (уровень затрат 4)</t>
  </si>
  <si>
    <t>Операции на почке и мочевыделительной системе, дети (уровень  1)</t>
  </si>
  <si>
    <t>Операции на почке и мочевыделительной системе, дети (уровень  2)</t>
  </si>
  <si>
    <t>Операции на почке и мочевыделительной системе, дети (уровень  3)</t>
  </si>
  <si>
    <t>Операции на почке и мочевыделительной системе, дети (уровень  4)</t>
  </si>
  <si>
    <t>Хирургия</t>
  </si>
  <si>
    <t>Болезни лимфатических сосудов и лимфатических узлов</t>
  </si>
  <si>
    <t>Операции при злокачественных новообразованиях кожи (уровень 1)</t>
  </si>
  <si>
    <t>Операции при злокачественных новообразованиях кожи (уровень 2)</t>
  </si>
  <si>
    <t>Операции на коже, подкожной клетчатке, придатках кожи (уровень затрат 1)</t>
  </si>
  <si>
    <t>Операции на коже, подкожной клетчатке, придатках кожи (уровень затрат 2)</t>
  </si>
  <si>
    <t>Операции на коже, подкожной клетчатке, придатках кожи (уровень затрат 3)</t>
  </si>
  <si>
    <t>Операции на коже, подкожной клетчатке, придатках кожи (уровеньзатрат 4)</t>
  </si>
  <si>
    <t>Операции на органах кроветворения и иммунной системы (уровень затрат 1)</t>
  </si>
  <si>
    <t>Операции на органах кроветворения и иммунной системы (уровень затрат 2)</t>
  </si>
  <si>
    <t>Операции на органах кроветворения и иммунной системы (уровень затрат 3)</t>
  </si>
  <si>
    <t>Тиреоидэктомия при злокачественных новообразованиях щитовидной железы</t>
  </si>
  <si>
    <t>Операции на эндокринных железах кроме гипофиза (уровень затрат 1)</t>
  </si>
  <si>
    <t>Операции на эндокринных железах кроме гипофиза (уровень затрат 2)</t>
  </si>
  <si>
    <t>Болезни молочной железы, новообразования молочной железы доброкачественные,  insitu, неопределенного и неизвестного характера</t>
  </si>
  <si>
    <t>Другие поражения суставов, болезни мягких тканей</t>
  </si>
  <si>
    <t>Артрозы</t>
  </si>
  <si>
    <t>Остеомиелит</t>
  </si>
  <si>
    <t>Остеопатии</t>
  </si>
  <si>
    <t>Доброкачественные новообразования костно-мышечной системы и соединительной ткани</t>
  </si>
  <si>
    <t>Доброкачественные новообразования, новообразования insitu кожи, жировой ткани</t>
  </si>
  <si>
    <t>Открытые раны, поверхностные, другие и неуточненные травмы</t>
  </si>
  <si>
    <t>Мастэктомия</t>
  </si>
  <si>
    <t>Другие операции при злокачественном новообразовании молочной железы (кроме мастэктомии)</t>
  </si>
  <si>
    <t xml:space="preserve">Другие операции на молочной железе </t>
  </si>
  <si>
    <t>Хирургия (абдоминальная)</t>
  </si>
  <si>
    <t>Операции при злокачественном новобразовании желчного пузыря, желчных протоков</t>
  </si>
  <si>
    <t>Операции на желчном пузыре и желчевыводящих путях (уровень затрат 1)</t>
  </si>
  <si>
    <t>Операции на желчном пузыре и желчевыводящих путях (уровень затрат 2)</t>
  </si>
  <si>
    <t>Операции на печени и поджелудочной железе (уровень затрат 1)</t>
  </si>
  <si>
    <t>Операции на печени и поджелудочной железе (уровень затрат 2)</t>
  </si>
  <si>
    <t>Операции при злокачественном новообразовании пищевода, желудка</t>
  </si>
  <si>
    <t>Операции на пищеводе, желудке, двенадцатиперстной кишке (уровень затрат 1)</t>
  </si>
  <si>
    <t>Операции на пищеводе, желудке, двенадцатиперстной кишке (уровень затрат 2)</t>
  </si>
  <si>
    <t>Операции на пищеводе, желудке, двенадцатиперстной кишке (уровень затрат 3)</t>
  </si>
  <si>
    <t>Апендектомия</t>
  </si>
  <si>
    <t>Апендектомия, дети</t>
  </si>
  <si>
    <t>Операции по поводу грыж (уровень затрат 1)</t>
  </si>
  <si>
    <t>Операции по поводу грыж (уровень затрат 2)</t>
  </si>
  <si>
    <t>Операции по поводу грыж, дети (уровень затрат 1)</t>
  </si>
  <si>
    <t>Операции по поводу грыж, дети (уровень затрат 2)</t>
  </si>
  <si>
    <t>Другие операции на органах брюшной полости (уровень затрат 1)</t>
  </si>
  <si>
    <t>Другие операции на органах брюшной полости (уровень затрат 2)</t>
  </si>
  <si>
    <t>Другие операции на органах брюшной полости (уровень затрат 3)</t>
  </si>
  <si>
    <t>Хирургия (камбустиология)</t>
  </si>
  <si>
    <t>Ожоги и отморожения (уровень 1)</t>
  </si>
  <si>
    <t>Ожоги и отморожения (уровень 2)</t>
  </si>
  <si>
    <t>Челюстно-лицевая хирургия</t>
  </si>
  <si>
    <t>Болезни полости рта, слюнных желез и челюстей, врожденные аномалии лица и шеи, взрослые</t>
  </si>
  <si>
    <t>Болезни полости рта, слюнных желез и челюстей, врожденные аномалии лица и шеи, дети</t>
  </si>
  <si>
    <t>Операции на органах  полости рта (уровень затрат 1)</t>
  </si>
  <si>
    <t>Операции на органах  полости рта (уровень затрат 2)</t>
  </si>
  <si>
    <t>Операции на органах  полости рта  (уровень затрат 3)</t>
  </si>
  <si>
    <t>Операции на органах  полости рта  (уровень затрат 4)</t>
  </si>
  <si>
    <t>Эндокринология</t>
  </si>
  <si>
    <t>Сахарный диабет без осложнений, взрослые</t>
  </si>
  <si>
    <t>Сахарный диабет с осложнениями, взрослые</t>
  </si>
  <si>
    <t>Сахарный диабет, дети</t>
  </si>
  <si>
    <t>Другие болезни эндокринной системы, взрослые</t>
  </si>
  <si>
    <t>Другие болезни эндокринной системы, дети</t>
  </si>
  <si>
    <t>Новообразования эндокринных желез доброкачественные,  insitu, неопределенного и неизвестного характера</t>
  </si>
  <si>
    <t>Расстройства питания</t>
  </si>
  <si>
    <t>Другие нарушения обмена веществ</t>
  </si>
  <si>
    <t>Кистозный фиброз</t>
  </si>
  <si>
    <t>Прочее</t>
  </si>
  <si>
    <t>Факторы, влияющие на состояние здоровья  населения и обращения в учреждения здравоохранения</t>
  </si>
  <si>
    <t>Госпитализация в диагностических целях с постановкой диагноза туберкулеза, ВИЧ-инфекции, психического заболевания</t>
  </si>
  <si>
    <t>Хромосомные аномалии</t>
  </si>
  <si>
    <t>Врожденные аномалии головного и спинного мозга, дети</t>
  </si>
  <si>
    <t>Нарушения с вовлечением иммунного механизма</t>
  </si>
  <si>
    <t>Ангионевротический отек, анафилактический шок</t>
  </si>
  <si>
    <t>Онкология</t>
  </si>
  <si>
    <t>Госпитализация в диагностических целях с постановкой / подтверждением диагноза злокачественного новообразования</t>
  </si>
  <si>
    <t>Химиотерапия при ЗНО других локализаций (кроме ЗНО лимфоидной и кроветворной тканей), уровень 1</t>
  </si>
  <si>
    <t>Химиотерапия при ЗНО других локализаций (кроме ЗНО лимфоидной и кроветворной тканей), уровень 2</t>
  </si>
  <si>
    <t>Лучевая терапия, уровень затрат 1</t>
  </si>
  <si>
    <t>Лучевая терапия, уровень затрат 2</t>
  </si>
  <si>
    <t>Лучевая терапия, уровень затрат 3</t>
  </si>
  <si>
    <t>Химиотерапия при остром лейкозе, дети</t>
  </si>
  <si>
    <t>Химиотерапия при остром лейкозе, взрослые</t>
  </si>
  <si>
    <t>Химиотерапия при других ЗНО лимфоидной и кроветворной тканей</t>
  </si>
  <si>
    <t>Химиотерапия при других ЗНО лимфоидной и кроветворной тканей, дети</t>
  </si>
  <si>
    <t>Злокачественое новообразование не классифицированное без специального противоопухолевого лечения</t>
  </si>
  <si>
    <t>количество случаев</t>
  </si>
  <si>
    <t xml:space="preserve">Родоразрешение </t>
  </si>
  <si>
    <t xml:space="preserve">Объемы  медицинской помощи по Территориальной программе обязательного медицинского страхования на 2015 год в условиях круглосуточного стационара в разрезе клинико-статистических групп заболеваний </t>
  </si>
  <si>
    <t xml:space="preserve">ИТОГО </t>
  </si>
  <si>
    <t>Средний КЗ (коэффициент относительной затратоемкости)</t>
  </si>
  <si>
    <t xml:space="preserve">КГБУЗ "Вяземская центральная районная больница" МЗ Хабаровского края </t>
  </si>
  <si>
    <t xml:space="preserve">КГБУЗ "Вяземская районная больница" МЗ Хабаровского края </t>
  </si>
  <si>
    <t>КУ (управленческий коэффициент) (с 01.01.2015-30.04.2015)</t>
  </si>
  <si>
    <r>
      <t xml:space="preserve">КУ (управленческий коэффициент) </t>
    </r>
    <r>
      <rPr>
        <b/>
        <sz val="11"/>
        <rFont val="Times New Roman"/>
        <family val="1"/>
        <charset val="204"/>
      </rPr>
      <t>с 01.05.2015</t>
    </r>
  </si>
  <si>
    <t>Другие операции при злокачественном новообразовании брюшной полости</t>
  </si>
  <si>
    <r>
      <t xml:space="preserve">КУ (управленческий коэффициент) </t>
    </r>
    <r>
      <rPr>
        <b/>
        <sz val="11"/>
        <rFont val="Times New Roman"/>
        <family val="1"/>
        <charset val="204"/>
      </rPr>
      <t>с 01.06.2015</t>
    </r>
  </si>
  <si>
    <t>Кусмо с 01.08-31.12</t>
  </si>
  <si>
    <t>Приложение №2 к Решению Комиссии по разработке ТП ОМС от 18.08.2015 № 8</t>
  </si>
  <si>
    <t>КУСмо (c 01.01-31.03) и с (01.04-31.07)</t>
  </si>
  <si>
    <t xml:space="preserve">КГБУЗ "Районная больница района имени Лазо" МЗ Хабаровского края </t>
  </si>
  <si>
    <t>КГБУЗ "Городская клиническая больница N 11" МЗ Хабаровского края</t>
  </si>
  <si>
    <t xml:space="preserve">КГБУЗ ""Ульчская районная больница" </t>
  </si>
  <si>
    <t xml:space="preserve">КГБУЗ "Солнечная районная больница" МЗХК </t>
  </si>
  <si>
    <t>КГБУЗ "Детская городская клиническая больница N 9" МЗ Хабаровского края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</si>
</sst>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1" formatCode="_-* #,##0_р_._-;\-* #,##0_р_._-;_-* &quot;-&quot;_р_._-;_-@_-"/>
    <numFmt numFmtId="43" formatCode="_-* #,##0.00_р_._-;\-* #,##0.00_р_._-;_-* &quot;-&quot;??_р_._-;_-@_-"/>
    <numFmt numFmtId="164" formatCode="#,##0.0"/>
    <numFmt numFmtId="165" formatCode="0.000"/>
  </numFmts>
  <fonts count="28" x14ac:knownFonts="1">
    <font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sz val="12"/>
      <color theme="1"/>
      <name val="Times New Roman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Times New Roman"/>
      <family val="2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2"/>
      <charset val="204"/>
    </font>
    <font>
      <sz val="10"/>
      <color indexed="8"/>
      <name val="Arial"/>
      <family val="2"/>
      <charset val="204"/>
    </font>
    <font>
      <sz val="11"/>
      <name val="Calibri"/>
      <family val="2"/>
      <charset val="204"/>
    </font>
    <font>
      <sz val="12"/>
      <color rgb="FFFF0000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1"/>
      <name val="Times New Roman"/>
      <family val="2"/>
      <charset val="204"/>
    </font>
    <font>
      <sz val="10"/>
      <name val="Arial Cyr"/>
      <charset val="204"/>
    </font>
    <font>
      <sz val="12"/>
      <name val="Arial Cyr"/>
      <charset val="204"/>
    </font>
    <font>
      <sz val="11"/>
      <name val="Times New Roman Cyr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rgb="FFFF0000"/>
      <name val="Times New Roman"/>
      <family val="1"/>
      <charset val="204"/>
    </font>
    <font>
      <i/>
      <sz val="8"/>
      <name val="Times New Roman"/>
      <family val="2"/>
      <charset val="204"/>
    </font>
    <font>
      <i/>
      <sz val="11"/>
      <color rgb="FFFF0000"/>
      <name val="Times New Roman"/>
      <family val="2"/>
      <charset val="204"/>
    </font>
    <font>
      <i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3" fillId="0" borderId="0"/>
    <xf numFmtId="0" fontId="13" fillId="0" borderId="0"/>
    <xf numFmtId="0" fontId="19" fillId="0" borderId="0"/>
    <xf numFmtId="0" fontId="19" fillId="0" borderId="0"/>
    <xf numFmtId="0" fontId="19" fillId="0" borderId="0"/>
    <xf numFmtId="0" fontId="5" fillId="0" borderId="0" applyFill="0" applyBorder="0" applyProtection="0">
      <alignment wrapText="1"/>
      <protection locked="0"/>
    </xf>
    <xf numFmtId="9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0" fontId="20" fillId="0" borderId="0"/>
    <xf numFmtId="0" fontId="23" fillId="0" borderId="0"/>
  </cellStyleXfs>
  <cellXfs count="90">
    <xf numFmtId="0" fontId="0" fillId="0" borderId="0" xfId="0"/>
    <xf numFmtId="0" fontId="1" fillId="0" borderId="0" xfId="0" applyFont="1" applyFill="1"/>
    <xf numFmtId="0" fontId="2" fillId="0" borderId="0" xfId="0" applyFont="1" applyFill="1"/>
    <xf numFmtId="0" fontId="2" fillId="0" borderId="0" xfId="0" applyFont="1" applyFill="1" applyAlignment="1">
      <alignment wrapText="1"/>
    </xf>
    <xf numFmtId="164" fontId="2" fillId="0" borderId="0" xfId="0" applyNumberFormat="1" applyFont="1" applyFill="1" applyAlignment="1">
      <alignment horizontal="center" wrapText="1"/>
    </xf>
    <xf numFmtId="9" fontId="2" fillId="0" borderId="0" xfId="0" applyNumberFormat="1" applyFont="1" applyFill="1" applyAlignment="1">
      <alignment horizontal="center" wrapText="1"/>
    </xf>
    <xf numFmtId="0" fontId="2" fillId="0" borderId="0" xfId="0" applyFont="1" applyFill="1" applyAlignment="1">
      <alignment horizontal="center"/>
    </xf>
    <xf numFmtId="0" fontId="5" fillId="0" borderId="0" xfId="1" applyFont="1" applyFill="1" applyBorder="1" applyAlignment="1">
      <alignment horizontal="center" vertical="center" wrapText="1"/>
    </xf>
    <xf numFmtId="0" fontId="2" fillId="0" borderId="2" xfId="0" applyFont="1" applyFill="1" applyBorder="1" applyAlignment="1"/>
    <xf numFmtId="0" fontId="4" fillId="0" borderId="0" xfId="1" applyFont="1" applyFill="1" applyBorder="1" applyAlignment="1">
      <alignment horizontal="center" vertical="center"/>
    </xf>
    <xf numFmtId="0" fontId="6" fillId="0" borderId="0" xfId="0" applyFont="1" applyFill="1"/>
    <xf numFmtId="9" fontId="10" fillId="0" borderId="1" xfId="1" applyNumberFormat="1" applyFont="1" applyFill="1" applyBorder="1" applyAlignment="1">
      <alignment horizontal="center" vertical="center" wrapText="1"/>
    </xf>
    <xf numFmtId="9" fontId="11" fillId="0" borderId="1" xfId="1" applyNumberFormat="1" applyFont="1" applyFill="1" applyBorder="1" applyAlignment="1">
      <alignment horizontal="center" vertical="center" wrapText="1"/>
    </xf>
    <xf numFmtId="165" fontId="9" fillId="0" borderId="3" xfId="1" applyNumberFormat="1" applyFont="1" applyFill="1" applyBorder="1" applyAlignment="1">
      <alignment horizontal="center" vertical="center" wrapText="1"/>
    </xf>
    <xf numFmtId="165" fontId="9" fillId="0" borderId="1" xfId="1" applyNumberFormat="1" applyFont="1" applyFill="1" applyBorder="1" applyAlignment="1">
      <alignment horizontal="center" vertical="center" wrapText="1"/>
    </xf>
    <xf numFmtId="0" fontId="7" fillId="0" borderId="4" xfId="1" applyFont="1" applyFill="1" applyBorder="1" applyAlignment="1">
      <alignment vertical="center" wrapText="1"/>
    </xf>
    <xf numFmtId="41" fontId="7" fillId="0" borderId="1" xfId="1" applyNumberFormat="1" applyFont="1" applyFill="1" applyBorder="1" applyAlignment="1">
      <alignment horizontal="center" vertical="center" wrapText="1"/>
    </xf>
    <xf numFmtId="0" fontId="8" fillId="0" borderId="4" xfId="1" applyFont="1" applyFill="1" applyBorder="1" applyAlignment="1">
      <alignment vertical="center" wrapText="1"/>
    </xf>
    <xf numFmtId="4" fontId="8" fillId="0" borderId="4" xfId="1" applyNumberFormat="1" applyFont="1" applyFill="1" applyBorder="1" applyAlignment="1">
      <alignment horizontal="center" vertical="center" wrapText="1"/>
    </xf>
    <xf numFmtId="2" fontId="8" fillId="0" borderId="1" xfId="0" applyNumberFormat="1" applyFont="1" applyFill="1" applyBorder="1" applyAlignment="1">
      <alignment horizontal="center" vertical="center" wrapText="1"/>
    </xf>
    <xf numFmtId="2" fontId="8" fillId="0" borderId="4" xfId="0" applyNumberFormat="1" applyFont="1" applyFill="1" applyBorder="1" applyAlignment="1">
      <alignment horizontal="center" vertical="center" wrapText="1"/>
    </xf>
    <xf numFmtId="9" fontId="8" fillId="0" borderId="4" xfId="0" applyNumberFormat="1" applyFont="1" applyFill="1" applyBorder="1" applyAlignment="1">
      <alignment horizontal="center" vertical="center" wrapText="1"/>
    </xf>
    <xf numFmtId="41" fontId="8" fillId="0" borderId="1" xfId="1" applyNumberFormat="1" applyFont="1" applyFill="1" applyBorder="1" applyAlignment="1">
      <alignment horizontal="center" vertical="center" wrapText="1"/>
    </xf>
    <xf numFmtId="0" fontId="15" fillId="0" borderId="0" xfId="0" applyFont="1" applyFill="1"/>
    <xf numFmtId="4" fontId="7" fillId="0" borderId="4" xfId="1" applyNumberFormat="1" applyFont="1" applyFill="1" applyBorder="1" applyAlignment="1">
      <alignment horizontal="center" vertical="center" wrapText="1"/>
    </xf>
    <xf numFmtId="2" fontId="7" fillId="0" borderId="1" xfId="0" applyNumberFormat="1" applyFont="1" applyFill="1" applyBorder="1" applyAlignment="1">
      <alignment horizontal="center" vertical="center" wrapText="1"/>
    </xf>
    <xf numFmtId="2" fontId="7" fillId="0" borderId="4" xfId="0" applyNumberFormat="1" applyFont="1" applyFill="1" applyBorder="1" applyAlignment="1">
      <alignment horizontal="center" vertical="center" wrapText="1"/>
    </xf>
    <xf numFmtId="9" fontId="7" fillId="0" borderId="4" xfId="0" applyNumberFormat="1" applyFont="1" applyFill="1" applyBorder="1" applyAlignment="1">
      <alignment horizontal="center" vertical="center" wrapText="1"/>
    </xf>
    <xf numFmtId="0" fontId="16" fillId="0" borderId="0" xfId="0" applyFont="1" applyFill="1"/>
    <xf numFmtId="0" fontId="17" fillId="0" borderId="0" xfId="0" applyFont="1" applyFill="1"/>
    <xf numFmtId="0" fontId="5" fillId="0" borderId="4" xfId="1" applyFont="1" applyFill="1" applyBorder="1" applyAlignment="1">
      <alignment horizontal="center" vertical="center"/>
    </xf>
    <xf numFmtId="41" fontId="8" fillId="0" borderId="4" xfId="1" applyNumberFormat="1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/>
    </xf>
    <xf numFmtId="0" fontId="7" fillId="0" borderId="1" xfId="1" applyFont="1" applyFill="1" applyBorder="1" applyAlignment="1">
      <alignment vertical="center" wrapText="1"/>
    </xf>
    <xf numFmtId="0" fontId="4" fillId="0" borderId="0" xfId="1" applyFont="1" applyFill="1" applyBorder="1" applyAlignment="1">
      <alignment horizontal="center" vertical="center" wrapText="1"/>
    </xf>
    <xf numFmtId="0" fontId="2" fillId="0" borderId="0" xfId="0" applyFont="1" applyFill="1" applyBorder="1" applyAlignment="1"/>
    <xf numFmtId="0" fontId="2" fillId="0" borderId="0" xfId="0" applyFont="1" applyFill="1" applyBorder="1" applyAlignment="1">
      <alignment horizontal="center"/>
    </xf>
    <xf numFmtId="0" fontId="4" fillId="0" borderId="2" xfId="1" applyFont="1" applyFill="1" applyBorder="1" applyAlignment="1">
      <alignment horizontal="center" vertical="center" wrapText="1"/>
    </xf>
    <xf numFmtId="0" fontId="4" fillId="0" borderId="2" xfId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/>
    </xf>
    <xf numFmtId="0" fontId="21" fillId="0" borderId="0" xfId="40" applyFont="1" applyFill="1" applyBorder="1" applyAlignment="1">
      <alignment horizontal="center" wrapText="1"/>
    </xf>
    <xf numFmtId="0" fontId="5" fillId="0" borderId="0" xfId="1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wrapText="1"/>
    </xf>
    <xf numFmtId="0" fontId="5" fillId="0" borderId="1" xfId="1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/>
    </xf>
    <xf numFmtId="4" fontId="8" fillId="0" borderId="1" xfId="0" applyNumberFormat="1" applyFont="1" applyFill="1" applyBorder="1" applyAlignment="1">
      <alignment horizontal="center" vertical="center" wrapText="1"/>
    </xf>
    <xf numFmtId="4" fontId="8" fillId="0" borderId="4" xfId="0" applyNumberFormat="1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 wrapText="1"/>
    </xf>
    <xf numFmtId="41" fontId="2" fillId="0" borderId="0" xfId="0" applyNumberFormat="1" applyFont="1" applyFill="1"/>
    <xf numFmtId="164" fontId="8" fillId="0" borderId="5" xfId="1" applyNumberFormat="1" applyFont="1" applyFill="1" applyBorder="1" applyAlignment="1">
      <alignment horizontal="center" vertical="center" wrapText="1"/>
    </xf>
    <xf numFmtId="165" fontId="25" fillId="0" borderId="3" xfId="1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4" fontId="8" fillId="0" borderId="1" xfId="1" applyNumberFormat="1" applyFont="1" applyFill="1" applyBorder="1" applyAlignment="1">
      <alignment horizontal="center" vertical="center" wrapText="1"/>
    </xf>
    <xf numFmtId="164" fontId="7" fillId="0" borderId="1" xfId="1" applyNumberFormat="1" applyFont="1" applyFill="1" applyBorder="1" applyAlignment="1">
      <alignment vertical="center" wrapText="1"/>
    </xf>
    <xf numFmtId="9" fontId="8" fillId="0" borderId="1" xfId="0" applyNumberFormat="1" applyFont="1" applyFill="1" applyBorder="1" applyAlignment="1">
      <alignment horizontal="center" vertical="center" wrapText="1"/>
    </xf>
    <xf numFmtId="0" fontId="8" fillId="0" borderId="1" xfId="1" applyFont="1" applyFill="1" applyBorder="1" applyAlignment="1">
      <alignment vertical="center" wrapText="1"/>
    </xf>
    <xf numFmtId="4" fontId="7" fillId="0" borderId="1" xfId="1" applyNumberFormat="1" applyFont="1" applyFill="1" applyBorder="1" applyAlignment="1">
      <alignment horizontal="center" vertical="center" wrapText="1"/>
    </xf>
    <xf numFmtId="9" fontId="7" fillId="0" borderId="1" xfId="0" applyNumberFormat="1" applyFont="1" applyFill="1" applyBorder="1" applyAlignment="1">
      <alignment horizontal="center" vertical="center" wrapText="1"/>
    </xf>
    <xf numFmtId="41" fontId="24" fillId="0" borderId="1" xfId="1" applyNumberFormat="1" applyFont="1" applyFill="1" applyBorder="1" applyAlignment="1">
      <alignment horizontal="center" vertical="center" wrapText="1"/>
    </xf>
    <xf numFmtId="4" fontId="14" fillId="0" borderId="1" xfId="2" applyNumberFormat="1" applyFont="1" applyFill="1" applyBorder="1" applyAlignment="1">
      <alignment horizontal="center" wrapText="1"/>
    </xf>
    <xf numFmtId="165" fontId="25" fillId="0" borderId="1" xfId="1" applyNumberFormat="1" applyFont="1" applyFill="1" applyBorder="1" applyAlignment="1">
      <alignment horizontal="center" vertical="center" wrapText="1"/>
    </xf>
    <xf numFmtId="165" fontId="26" fillId="0" borderId="1" xfId="1" applyNumberFormat="1" applyFont="1" applyFill="1" applyBorder="1" applyAlignment="1">
      <alignment horizontal="center" vertical="center" wrapText="1"/>
    </xf>
    <xf numFmtId="0" fontId="2" fillId="0" borderId="1" xfId="0" applyFont="1" applyFill="1" applyBorder="1"/>
    <xf numFmtId="1" fontId="9" fillId="0" borderId="1" xfId="1" applyNumberFormat="1" applyFont="1" applyFill="1" applyBorder="1" applyAlignment="1">
      <alignment horizontal="center" vertical="center" wrapText="1"/>
    </xf>
    <xf numFmtId="164" fontId="8" fillId="0" borderId="1" xfId="1" applyNumberFormat="1" applyFont="1" applyFill="1" applyBorder="1" applyAlignment="1">
      <alignment horizontal="center" vertical="center" wrapText="1"/>
    </xf>
    <xf numFmtId="0" fontId="7" fillId="0" borderId="1" xfId="1" applyFont="1" applyFill="1" applyBorder="1" applyAlignment="1">
      <alignment horizontal="center" vertical="center" wrapText="1"/>
    </xf>
    <xf numFmtId="0" fontId="8" fillId="0" borderId="1" xfId="1" applyFont="1" applyFill="1" applyBorder="1" applyAlignment="1">
      <alignment horizontal="center" vertical="center" wrapText="1"/>
    </xf>
    <xf numFmtId="164" fontId="8" fillId="0" borderId="3" xfId="1" applyNumberFormat="1" applyFont="1" applyFill="1" applyBorder="1" applyAlignment="1">
      <alignment horizontal="center" vertical="center" wrapText="1"/>
    </xf>
    <xf numFmtId="1" fontId="9" fillId="0" borderId="3" xfId="1" applyNumberFormat="1" applyFont="1" applyFill="1" applyBorder="1" applyAlignment="1">
      <alignment horizontal="center" vertical="center" wrapText="1"/>
    </xf>
    <xf numFmtId="1" fontId="25" fillId="0" borderId="1" xfId="1" applyNumberFormat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/>
    </xf>
    <xf numFmtId="41" fontId="12" fillId="0" borderId="1" xfId="1" applyNumberFormat="1" applyFont="1" applyFill="1" applyBorder="1" applyAlignment="1">
      <alignment horizontal="center" vertical="center" wrapText="1"/>
    </xf>
    <xf numFmtId="41" fontId="18" fillId="0" borderId="1" xfId="1" applyNumberFormat="1" applyFont="1" applyFill="1" applyBorder="1" applyAlignment="1">
      <alignment horizontal="center" vertical="center" wrapText="1"/>
    </xf>
    <xf numFmtId="0" fontId="7" fillId="0" borderId="1" xfId="1" applyFont="1" applyFill="1" applyBorder="1" applyAlignment="1">
      <alignment horizontal="left" vertical="center" wrapText="1"/>
    </xf>
    <xf numFmtId="0" fontId="4" fillId="0" borderId="4" xfId="1" applyFont="1" applyFill="1" applyBorder="1" applyAlignment="1">
      <alignment horizontal="center" vertical="center"/>
    </xf>
    <xf numFmtId="41" fontId="7" fillId="0" borderId="1" xfId="1" applyNumberFormat="1" applyFont="1" applyFill="1" applyBorder="1" applyAlignment="1">
      <alignment horizontal="center"/>
    </xf>
    <xf numFmtId="1" fontId="9" fillId="0" borderId="1" xfId="1" applyNumberFormat="1" applyFont="1" applyFill="1" applyBorder="1" applyAlignment="1">
      <alignment horizontal="center" vertical="center" wrapText="1"/>
    </xf>
    <xf numFmtId="41" fontId="27" fillId="0" borderId="1" xfId="1" applyNumberFormat="1" applyFont="1" applyFill="1" applyBorder="1" applyAlignment="1">
      <alignment horizontal="center" vertical="center" wrapText="1"/>
    </xf>
    <xf numFmtId="0" fontId="22" fillId="0" borderId="0" xfId="1" applyFont="1" applyFill="1" applyBorder="1" applyAlignment="1">
      <alignment horizontal="center" vertical="center" wrapText="1"/>
    </xf>
    <xf numFmtId="1" fontId="9" fillId="0" borderId="1" xfId="1" applyNumberFormat="1" applyFont="1" applyFill="1" applyBorder="1" applyAlignment="1">
      <alignment horizontal="center" vertical="center" wrapText="1"/>
    </xf>
    <xf numFmtId="164" fontId="8" fillId="0" borderId="1" xfId="1" applyNumberFormat="1" applyFont="1" applyFill="1" applyBorder="1" applyAlignment="1">
      <alignment horizontal="center" vertical="center" wrapText="1"/>
    </xf>
    <xf numFmtId="0" fontId="22" fillId="0" borderId="2" xfId="1" applyFont="1" applyFill="1" applyBorder="1" applyAlignment="1">
      <alignment horizontal="center" vertical="center" wrapText="1"/>
    </xf>
    <xf numFmtId="0" fontId="21" fillId="0" borderId="0" xfId="40" applyFont="1" applyFill="1" applyBorder="1" applyAlignment="1">
      <alignment horizontal="center" wrapText="1"/>
    </xf>
    <xf numFmtId="0" fontId="22" fillId="0" borderId="0" xfId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7" fillId="0" borderId="1" xfId="1" applyFont="1" applyFill="1" applyBorder="1" applyAlignment="1">
      <alignment horizontal="center" vertical="center" wrapText="1"/>
    </xf>
    <xf numFmtId="0" fontId="8" fillId="0" borderId="1" xfId="1" applyFont="1" applyFill="1" applyBorder="1" applyAlignment="1">
      <alignment horizontal="center" vertical="center" wrapText="1"/>
    </xf>
    <xf numFmtId="164" fontId="7" fillId="0" borderId="1" xfId="1" applyNumberFormat="1" applyFont="1" applyFill="1" applyBorder="1" applyAlignment="1">
      <alignment horizontal="center" vertical="center" wrapText="1"/>
    </xf>
    <xf numFmtId="9" fontId="8" fillId="0" borderId="1" xfId="1" applyNumberFormat="1" applyFont="1" applyFill="1" applyBorder="1" applyAlignment="1">
      <alignment horizontal="center" vertical="center" wrapText="1"/>
    </xf>
  </cellXfs>
  <cellStyles count="42">
    <cellStyle name="Normal_КСГ" xfId="2"/>
    <cellStyle name="Обычный" xfId="0" builtinId="0"/>
    <cellStyle name="Обычный 2" xfId="1"/>
    <cellStyle name="Обычный 2 2" xfId="3"/>
    <cellStyle name="Обычный 3" xfId="4"/>
    <cellStyle name="Обычный 3 2" xfId="5"/>
    <cellStyle name="Обычный 4" xfId="41"/>
    <cellStyle name="Обычный Лена" xfId="6"/>
    <cellStyle name="Обычный_Таблицы Мун.заказ Стационар" xfId="40"/>
    <cellStyle name="Процентный 2" xfId="7"/>
    <cellStyle name="Финансовый 10" xfId="8"/>
    <cellStyle name="Финансовый 11" xfId="9"/>
    <cellStyle name="Финансовый 12" xfId="10"/>
    <cellStyle name="Финансовый 13" xfId="11"/>
    <cellStyle name="Финансовый 14" xfId="12"/>
    <cellStyle name="Финансовый 15" xfId="13"/>
    <cellStyle name="Финансовый 16" xfId="14"/>
    <cellStyle name="Финансовый 17" xfId="15"/>
    <cellStyle name="Финансовый 18" xfId="16"/>
    <cellStyle name="Финансовый 19" xfId="17"/>
    <cellStyle name="Финансовый 2" xfId="18"/>
    <cellStyle name="Финансовый 20" xfId="19"/>
    <cellStyle name="Финансовый 21" xfId="20"/>
    <cellStyle name="Финансовый 22" xfId="21"/>
    <cellStyle name="Финансовый 23" xfId="22"/>
    <cellStyle name="Финансовый 24" xfId="23"/>
    <cellStyle name="Финансовый 25" xfId="24"/>
    <cellStyle name="Финансовый 26" xfId="25"/>
    <cellStyle name="Финансовый 27" xfId="26"/>
    <cellStyle name="Финансовый 28" xfId="27"/>
    <cellStyle name="Финансовый 29" xfId="28"/>
    <cellStyle name="Финансовый 3" xfId="29"/>
    <cellStyle name="Финансовый 30" xfId="30"/>
    <cellStyle name="Финансовый 31" xfId="31"/>
    <cellStyle name="Финансовый 32" xfId="32"/>
    <cellStyle name="Финансовый 33" xfId="33"/>
    <cellStyle name="Финансовый 4" xfId="34"/>
    <cellStyle name="Финансовый 5" xfId="35"/>
    <cellStyle name="Финансовый 6" xfId="36"/>
    <cellStyle name="Финансовый 7" xfId="37"/>
    <cellStyle name="Финансовый 8" xfId="38"/>
    <cellStyle name="Финансовый 9" xfId="39"/>
  </cellStyles>
  <dxfs count="0"/>
  <tableStyles count="0" defaultTableStyle="TableStyleMedium2" defaultPivotStyle="PivotStyleLight16"/>
  <colors>
    <mruColors>
      <color rgb="FFFF66CC"/>
      <color rgb="FF00FF00"/>
      <color rgb="FFFF33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1052;&#1086;&#1080;%20&#1076;&#1086;&#1082;&#1091;&#1084;&#1077;&#1085;&#1090;&#1099;\&#1050;&#1047;&#1043;!!!\2015\&#1055;&#1086;&#1076;&#1075;&#1086;&#1090;&#1086;&#1074;&#1082;&#1072;%20&#1085;&#1072;%20&#1050;&#1086;&#1084;&#1080;&#1089;&#1089;&#1080;&#1102;%20&#1056;&#1077;&#1096;&#1077;&#1085;&#1080;&#1077;%20&#1072;&#1074;&#1075;&#1091;&#1089;&#1090;\&#1055;&#1086;&#1076;&#1075;&#1086;&#1090;&#1086;&#1074;&#1082;&#1072;%20&#1085;&#1072;%20&#1050;&#1086;&#1084;&#1080;&#1089;&#1089;&#1080;&#1102;%20(&#1087;&#1086;%20&#1056;&#1072;&#1073;&#1086;&#1095;&#1077;&#1081;%20&#1043;&#1088;&#1091;&#1087;&#1087;&#1077;%20&#1086;&#1090;%2030.06.2015)%20&#1056;&#1077;&#1096;&#1077;&#1085;&#1080;&#1077;%20&#1086;&#1090;%2014.07.2015\&#1050;&#1047;&#1043;%20&#1087;&#1086;&#1076;&#1075;&#1086;&#1090;&#1086;&#1074;&#1082;&#1072;%20&#1087;&#1088;&#1080;&#1083;&#1086;&#1078;&#1077;&#1085;&#1080;&#1081;%20&#1086;&#1090;%2017.04%20&#1059;&#1083;&#1100;&#1095;&#1080;,%20&#1042;&#1077;&#1088;&#1093;&#1085;&#1077;&#1073;!!!!!%20(30.04.15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С"/>
      <sheetName val="КС наш расчет!"/>
      <sheetName val="ВМП!"/>
      <sheetName val="СДП!"/>
      <sheetName val="ДС п-ка!"/>
      <sheetName val="СВОД!"/>
      <sheetName val="СВОД! АПП с дисп"/>
      <sheetName val="диализы ЭКО!!!"/>
      <sheetName val="диализы ЭКО!!! (2)"/>
      <sheetName val="уровни наш расчет изм Кусмо 5!"/>
      <sheetName val="22,04"/>
      <sheetName val="СВОД (печать)"/>
      <sheetName val="СВОД для дир"/>
      <sheetName val="СВОД (2)"/>
      <sheetName val="уровни "/>
      <sheetName val="уровни наш расчет"/>
      <sheetName val="уровни наш расчет 0,97"/>
      <sheetName val="уровни наш расчет изм Кусмо"/>
      <sheetName val="уровни наш расчет изм Кусмо 2"/>
      <sheetName val="уровни наш расчет изм Кусмо 3"/>
      <sheetName val="уровни наш расчет изм Кусмо 4"/>
      <sheetName val="структурные"/>
      <sheetName val="плотность"/>
      <sheetName val="Приложение п.6 &quot;Опросник&quot;"/>
    </sheetNames>
    <sheetDataSet>
      <sheetData sheetId="0"/>
      <sheetData sheetId="1">
        <row r="288">
          <cell r="Q288">
            <v>200</v>
          </cell>
          <cell r="BN288">
            <v>0</v>
          </cell>
          <cell r="BO288">
            <v>0</v>
          </cell>
          <cell r="BP288">
            <v>0</v>
          </cell>
          <cell r="BQ288">
            <v>0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66CC"/>
  </sheetPr>
  <dimension ref="A1:BG295"/>
  <sheetViews>
    <sheetView tabSelected="1" view="pageBreakPreview" zoomScale="90" zoomScaleNormal="80" zoomScaleSheetLayoutView="90" workbookViewId="0">
      <pane ySplit="6" topLeftCell="A286" activePane="bottomLeft" state="frozen"/>
      <selection activeCell="R1" sqref="R1"/>
      <selection pane="bottomLeft" activeCell="S294" sqref="S294"/>
    </sheetView>
  </sheetViews>
  <sheetFormatPr defaultColWidth="9.140625" defaultRowHeight="15.75" x14ac:dyDescent="0.25"/>
  <cols>
    <col min="1" max="1" width="8" style="44" customWidth="1"/>
    <col min="2" max="2" width="56.7109375" style="3" customWidth="1"/>
    <col min="3" max="3" width="11.42578125" style="3" customWidth="1"/>
    <col min="4" max="4" width="11.42578125" style="3" hidden="1" customWidth="1"/>
    <col min="5" max="5" width="9.42578125" style="4" customWidth="1"/>
    <col min="6" max="6" width="12.5703125" style="4" customWidth="1"/>
    <col min="7" max="7" width="11.5703125" style="4" hidden="1" customWidth="1"/>
    <col min="8" max="8" width="9.5703125" style="5" hidden="1" customWidth="1"/>
    <col min="9" max="9" width="10.85546875" style="5" hidden="1" customWidth="1"/>
    <col min="10" max="11" width="9.5703125" style="5" hidden="1" customWidth="1"/>
    <col min="12" max="12" width="10.42578125" style="5" customWidth="1"/>
    <col min="13" max="13" width="10.42578125" style="5" hidden="1" customWidth="1"/>
    <col min="14" max="14" width="9.28515625" style="4" customWidth="1"/>
    <col min="15" max="15" width="9.5703125" style="4" customWidth="1"/>
    <col min="16" max="16" width="8.85546875" style="4" customWidth="1"/>
    <col min="17" max="18" width="9.28515625" style="4" customWidth="1"/>
    <col min="19" max="19" width="15.140625" style="4" customWidth="1"/>
    <col min="20" max="20" width="11.140625" style="6" customWidth="1"/>
    <col min="21" max="21" width="16.28515625" style="6" customWidth="1"/>
    <col min="22" max="22" width="16.28515625" style="6" hidden="1" customWidth="1"/>
    <col min="23" max="23" width="15.5703125" style="6" hidden="1" customWidth="1"/>
    <col min="24" max="24" width="11.140625" style="6" customWidth="1"/>
    <col min="25" max="25" width="15.28515625" style="6" customWidth="1"/>
    <col min="26" max="26" width="11.140625" style="6" hidden="1" customWidth="1"/>
    <col min="27" max="27" width="13.7109375" style="6" hidden="1" customWidth="1"/>
    <col min="28" max="28" width="11.140625" style="6" hidden="1" customWidth="1"/>
    <col min="29" max="29" width="11.28515625" style="6" hidden="1" customWidth="1"/>
    <col min="30" max="30" width="12.42578125" style="6" hidden="1" customWidth="1"/>
    <col min="31" max="31" width="10.42578125" style="6" hidden="1" customWidth="1"/>
    <col min="32" max="32" width="11.140625" style="6" hidden="1" customWidth="1"/>
    <col min="33" max="33" width="14.85546875" style="6" hidden="1" customWidth="1"/>
    <col min="34" max="34" width="13.5703125" style="6" customWidth="1"/>
    <col min="35" max="35" width="16" style="6" customWidth="1"/>
    <col min="36" max="36" width="11.5703125" style="6" customWidth="1"/>
    <col min="37" max="37" width="16.85546875" style="6" customWidth="1"/>
    <col min="38" max="38" width="11.140625" style="6" customWidth="1"/>
    <col min="39" max="39" width="15.28515625" style="6" customWidth="1"/>
    <col min="40" max="40" width="10.42578125" style="6" customWidth="1"/>
    <col min="41" max="41" width="15.7109375" style="6" customWidth="1"/>
    <col min="42" max="42" width="11.140625" style="6" customWidth="1"/>
    <col min="43" max="43" width="19.28515625" style="6" customWidth="1"/>
    <col min="44" max="44" width="11.140625" style="6" customWidth="1"/>
    <col min="45" max="47" width="17" style="6" customWidth="1"/>
    <col min="48" max="48" width="11.85546875" style="6" customWidth="1"/>
    <col min="49" max="49" width="15.140625" style="6" customWidth="1"/>
    <col min="50" max="50" width="12.140625" style="6" customWidth="1"/>
    <col min="51" max="51" width="17" style="6" customWidth="1"/>
    <col min="52" max="52" width="11.28515625" style="6" customWidth="1"/>
    <col min="53" max="53" width="16.28515625" style="6" customWidth="1"/>
    <col min="54" max="54" width="10.7109375" style="6" customWidth="1"/>
    <col min="55" max="55" width="16.28515625" style="6" customWidth="1"/>
    <col min="56" max="56" width="11.5703125" style="2" customWidth="1"/>
    <col min="57" max="57" width="17.5703125" style="2" customWidth="1"/>
    <col min="58" max="59" width="9.140625" style="2" customWidth="1"/>
    <col min="60" max="64" width="9.140625" style="1" customWidth="1"/>
    <col min="65" max="16384" width="9.140625" style="1"/>
  </cols>
  <sheetData>
    <row r="1" spans="1:55" ht="21.75" customHeight="1" x14ac:dyDescent="0.25">
      <c r="A1" s="41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35"/>
      <c r="U1" s="35"/>
      <c r="V1" s="35"/>
      <c r="W1" s="35"/>
      <c r="X1" s="35"/>
      <c r="Y1" s="35"/>
      <c r="Z1" s="35"/>
      <c r="AA1" s="35"/>
      <c r="AB1" s="35"/>
      <c r="AC1" s="35"/>
      <c r="AD1" s="35"/>
      <c r="AE1" s="35"/>
      <c r="AF1" s="35"/>
      <c r="AG1" s="35"/>
      <c r="AH1" s="35"/>
      <c r="AI1" s="35"/>
      <c r="AJ1" s="35"/>
      <c r="AK1" s="35"/>
      <c r="AL1" s="34"/>
      <c r="AM1" s="34"/>
      <c r="AN1" s="34"/>
      <c r="AO1" s="34"/>
      <c r="AP1" s="34"/>
      <c r="AQ1" s="34"/>
      <c r="AR1" s="34"/>
      <c r="AS1" s="34"/>
      <c r="AT1" s="34"/>
      <c r="AU1" s="34"/>
      <c r="AV1" s="34"/>
      <c r="AW1" s="34"/>
      <c r="AX1" s="1"/>
      <c r="AY1" s="1"/>
      <c r="AZ1" s="34"/>
      <c r="BA1" s="34"/>
      <c r="BB1" s="9"/>
      <c r="BC1" s="36"/>
    </row>
    <row r="2" spans="1:55" ht="60" customHeight="1" x14ac:dyDescent="0.25">
      <c r="A2" s="83"/>
      <c r="B2" s="83"/>
      <c r="C2" s="83"/>
      <c r="D2" s="83"/>
      <c r="E2" s="83"/>
      <c r="F2" s="83"/>
      <c r="G2" s="83"/>
      <c r="H2" s="83"/>
      <c r="I2" s="83"/>
      <c r="J2" s="83"/>
      <c r="K2" s="83"/>
      <c r="L2" s="83"/>
      <c r="M2" s="83"/>
      <c r="N2" s="83"/>
      <c r="O2" s="83"/>
      <c r="P2" s="83"/>
      <c r="Q2" s="83"/>
      <c r="R2" s="78"/>
      <c r="S2" s="78"/>
      <c r="T2" s="35"/>
      <c r="U2" s="35"/>
      <c r="W2" s="82" t="s">
        <v>320</v>
      </c>
      <c r="X2" s="82"/>
      <c r="Y2" s="82"/>
      <c r="Z2" s="35"/>
      <c r="AA2" s="35"/>
      <c r="AB2" s="35"/>
      <c r="AC2" s="35"/>
      <c r="AD2" s="35"/>
      <c r="AE2" s="35"/>
      <c r="AF2" s="35"/>
      <c r="AG2" s="35"/>
      <c r="AH2" s="35"/>
      <c r="AI2" s="35"/>
      <c r="AJ2" s="35"/>
      <c r="AK2" s="35"/>
      <c r="AL2" s="34"/>
      <c r="AM2" s="34"/>
      <c r="AN2" s="34"/>
      <c r="AO2" s="34"/>
      <c r="AP2" s="34"/>
      <c r="AQ2" s="34"/>
      <c r="AR2" s="34"/>
      <c r="AS2" s="34"/>
      <c r="AT2" s="34"/>
      <c r="AU2" s="34"/>
      <c r="AV2" s="34"/>
      <c r="AW2" s="34"/>
      <c r="AX2" s="40"/>
      <c r="AY2" s="40"/>
      <c r="AZ2" s="34"/>
      <c r="BA2" s="34"/>
      <c r="BB2" s="9"/>
      <c r="BC2" s="36"/>
    </row>
    <row r="3" spans="1:55" ht="48.75" customHeight="1" x14ac:dyDescent="0.25">
      <c r="A3" s="81" t="s">
        <v>310</v>
      </c>
      <c r="B3" s="81"/>
      <c r="C3" s="81"/>
      <c r="D3" s="81"/>
      <c r="E3" s="81"/>
      <c r="F3" s="81"/>
      <c r="G3" s="81"/>
      <c r="H3" s="81"/>
      <c r="I3" s="81"/>
      <c r="J3" s="81"/>
      <c r="K3" s="81"/>
      <c r="L3" s="81"/>
      <c r="M3" s="81"/>
      <c r="N3" s="81"/>
      <c r="O3" s="81"/>
      <c r="P3" s="81"/>
      <c r="Q3" s="81"/>
      <c r="R3" s="81"/>
      <c r="S3" s="81"/>
      <c r="T3" s="81"/>
      <c r="U3" s="81"/>
      <c r="V3" s="81"/>
      <c r="W3" s="81"/>
      <c r="X3" s="81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37"/>
      <c r="AM3" s="37"/>
      <c r="AN3" s="37"/>
      <c r="AO3" s="37"/>
      <c r="AP3" s="37"/>
      <c r="AQ3" s="37"/>
      <c r="AR3" s="37"/>
      <c r="AS3" s="37"/>
      <c r="AT3" s="37"/>
      <c r="AU3" s="37"/>
      <c r="AV3" s="37"/>
      <c r="AW3" s="37"/>
      <c r="AX3" s="37"/>
      <c r="AY3" s="37"/>
      <c r="AZ3" s="37"/>
      <c r="BA3" s="37"/>
      <c r="BB3" s="38"/>
      <c r="BC3" s="39"/>
    </row>
    <row r="4" spans="1:55" s="10" customFormat="1" ht="151.5" customHeight="1" x14ac:dyDescent="0.25">
      <c r="A4" s="84" t="s">
        <v>0</v>
      </c>
      <c r="B4" s="86" t="s">
        <v>1</v>
      </c>
      <c r="C4" s="87" t="s">
        <v>2</v>
      </c>
      <c r="D4" s="87" t="s">
        <v>3</v>
      </c>
      <c r="E4" s="80" t="s">
        <v>4</v>
      </c>
      <c r="F4" s="80" t="s">
        <v>315</v>
      </c>
      <c r="G4" s="88" t="s">
        <v>5</v>
      </c>
      <c r="H4" s="89" t="s">
        <v>6</v>
      </c>
      <c r="I4" s="89"/>
      <c r="J4" s="89"/>
      <c r="K4" s="89"/>
      <c r="L4" s="80" t="s">
        <v>316</v>
      </c>
      <c r="M4" s="80" t="s">
        <v>318</v>
      </c>
      <c r="N4" s="80" t="s">
        <v>7</v>
      </c>
      <c r="O4" s="80"/>
      <c r="P4" s="80"/>
      <c r="Q4" s="80"/>
      <c r="R4" s="79" t="s">
        <v>326</v>
      </c>
      <c r="S4" s="79"/>
      <c r="T4" s="79" t="s">
        <v>8</v>
      </c>
      <c r="U4" s="79"/>
      <c r="V4" s="79" t="s">
        <v>313</v>
      </c>
      <c r="W4" s="79"/>
      <c r="X4" s="79" t="s">
        <v>314</v>
      </c>
      <c r="Y4" s="79"/>
      <c r="Z4" s="79" t="s">
        <v>9</v>
      </c>
      <c r="AA4" s="79"/>
      <c r="AB4" s="69" t="s">
        <v>312</v>
      </c>
      <c r="AC4" s="79" t="s">
        <v>10</v>
      </c>
      <c r="AD4" s="79"/>
      <c r="AE4" s="69" t="s">
        <v>312</v>
      </c>
      <c r="AF4" s="79" t="s">
        <v>11</v>
      </c>
      <c r="AG4" s="79"/>
      <c r="AH4" s="79" t="s">
        <v>322</v>
      </c>
      <c r="AI4" s="79"/>
      <c r="AJ4" s="79" t="s">
        <v>323</v>
      </c>
      <c r="AK4" s="79"/>
      <c r="AL4" s="79" t="s">
        <v>12</v>
      </c>
      <c r="AM4" s="79"/>
      <c r="AN4" s="79" t="s">
        <v>324</v>
      </c>
      <c r="AO4" s="79"/>
      <c r="AP4" s="79" t="s">
        <v>13</v>
      </c>
      <c r="AQ4" s="79"/>
      <c r="AR4" s="79" t="s">
        <v>14</v>
      </c>
      <c r="AS4" s="79"/>
      <c r="AT4" s="79" t="s">
        <v>325</v>
      </c>
      <c r="AU4" s="79"/>
      <c r="AV4" s="79" t="s">
        <v>15</v>
      </c>
      <c r="AW4" s="79"/>
      <c r="AX4" s="79" t="s">
        <v>16</v>
      </c>
      <c r="AY4" s="79"/>
      <c r="AZ4" s="79" t="s">
        <v>17</v>
      </c>
      <c r="BA4" s="79"/>
      <c r="BB4" s="79" t="s">
        <v>18</v>
      </c>
      <c r="BC4" s="79"/>
    </row>
    <row r="5" spans="1:55" s="10" customFormat="1" ht="45" customHeight="1" x14ac:dyDescent="0.25">
      <c r="A5" s="85"/>
      <c r="B5" s="86"/>
      <c r="C5" s="87"/>
      <c r="D5" s="87"/>
      <c r="E5" s="80"/>
      <c r="F5" s="80"/>
      <c r="G5" s="88"/>
      <c r="H5" s="11" t="s">
        <v>19</v>
      </c>
      <c r="I5" s="11" t="s">
        <v>20</v>
      </c>
      <c r="J5" s="11" t="s">
        <v>21</v>
      </c>
      <c r="K5" s="12" t="s">
        <v>22</v>
      </c>
      <c r="L5" s="80"/>
      <c r="M5" s="80"/>
      <c r="N5" s="64" t="s">
        <v>23</v>
      </c>
      <c r="O5" s="64" t="s">
        <v>24</v>
      </c>
      <c r="P5" s="64" t="s">
        <v>25</v>
      </c>
      <c r="Q5" s="64" t="s">
        <v>26</v>
      </c>
      <c r="R5" s="68" t="s">
        <v>308</v>
      </c>
      <c r="S5" s="68" t="s">
        <v>27</v>
      </c>
      <c r="T5" s="68" t="s">
        <v>308</v>
      </c>
      <c r="U5" s="68" t="s">
        <v>27</v>
      </c>
      <c r="V5" s="68" t="s">
        <v>308</v>
      </c>
      <c r="W5" s="68" t="s">
        <v>27</v>
      </c>
      <c r="X5" s="76" t="s">
        <v>308</v>
      </c>
      <c r="Y5" s="76" t="s">
        <v>27</v>
      </c>
      <c r="Z5" s="68" t="s">
        <v>308</v>
      </c>
      <c r="AA5" s="68" t="s">
        <v>27</v>
      </c>
      <c r="AB5" s="67"/>
      <c r="AC5" s="68" t="s">
        <v>308</v>
      </c>
      <c r="AD5" s="68" t="s">
        <v>27</v>
      </c>
      <c r="AE5" s="67"/>
      <c r="AF5" s="68" t="s">
        <v>308</v>
      </c>
      <c r="AG5" s="68" t="s">
        <v>27</v>
      </c>
      <c r="AH5" s="68" t="s">
        <v>308</v>
      </c>
      <c r="AI5" s="68" t="s">
        <v>27</v>
      </c>
      <c r="AJ5" s="68" t="s">
        <v>308</v>
      </c>
      <c r="AK5" s="68" t="s">
        <v>27</v>
      </c>
      <c r="AL5" s="68" t="s">
        <v>308</v>
      </c>
      <c r="AM5" s="68" t="s">
        <v>27</v>
      </c>
      <c r="AN5" s="68" t="s">
        <v>308</v>
      </c>
      <c r="AO5" s="68" t="s">
        <v>27</v>
      </c>
      <c r="AP5" s="68" t="s">
        <v>308</v>
      </c>
      <c r="AQ5" s="68" t="s">
        <v>27</v>
      </c>
      <c r="AR5" s="68" t="s">
        <v>308</v>
      </c>
      <c r="AS5" s="68" t="s">
        <v>27</v>
      </c>
      <c r="AT5" s="68" t="s">
        <v>308</v>
      </c>
      <c r="AU5" s="68" t="s">
        <v>27</v>
      </c>
      <c r="AV5" s="68" t="s">
        <v>308</v>
      </c>
      <c r="AW5" s="68" t="s">
        <v>27</v>
      </c>
      <c r="AX5" s="68" t="s">
        <v>308</v>
      </c>
      <c r="AY5" s="68" t="s">
        <v>27</v>
      </c>
      <c r="AZ5" s="68" t="s">
        <v>308</v>
      </c>
      <c r="BA5" s="68" t="s">
        <v>27</v>
      </c>
      <c r="BB5" s="68" t="s">
        <v>308</v>
      </c>
      <c r="BC5" s="63" t="s">
        <v>27</v>
      </c>
    </row>
    <row r="6" spans="1:55" s="10" customFormat="1" ht="20.25" customHeight="1" x14ac:dyDescent="0.25">
      <c r="A6" s="51"/>
      <c r="B6" s="65" t="s">
        <v>321</v>
      </c>
      <c r="C6" s="66"/>
      <c r="D6" s="66"/>
      <c r="E6" s="64"/>
      <c r="F6" s="64"/>
      <c r="G6" s="64"/>
      <c r="H6" s="11"/>
      <c r="I6" s="11"/>
      <c r="J6" s="11"/>
      <c r="K6" s="11"/>
      <c r="L6" s="11"/>
      <c r="M6" s="11"/>
      <c r="N6" s="64"/>
      <c r="O6" s="64"/>
      <c r="P6" s="64"/>
      <c r="Q6" s="64"/>
      <c r="R6" s="50">
        <v>0.98</v>
      </c>
      <c r="S6" s="13">
        <v>0.91</v>
      </c>
      <c r="T6" s="50">
        <v>0.98</v>
      </c>
      <c r="U6" s="13">
        <v>0.96</v>
      </c>
      <c r="V6" s="13"/>
      <c r="W6" s="13">
        <v>0.98</v>
      </c>
      <c r="X6" s="60">
        <v>0.98</v>
      </c>
      <c r="Y6" s="14">
        <v>0.96</v>
      </c>
      <c r="Z6" s="13"/>
      <c r="AA6" s="13">
        <v>0.98</v>
      </c>
      <c r="AB6" s="49"/>
      <c r="AC6" s="13"/>
      <c r="AD6" s="13">
        <v>0.98</v>
      </c>
      <c r="AE6" s="49"/>
      <c r="AF6" s="13"/>
      <c r="AG6" s="13">
        <v>0.98</v>
      </c>
      <c r="AH6" s="50">
        <v>0.98</v>
      </c>
      <c r="AI6" s="13">
        <v>1.04</v>
      </c>
      <c r="AJ6" s="50">
        <v>1.08</v>
      </c>
      <c r="AK6" s="13">
        <v>1.07</v>
      </c>
      <c r="AL6" s="50">
        <v>1.5</v>
      </c>
      <c r="AM6" s="13">
        <v>1.35</v>
      </c>
      <c r="AN6" s="13">
        <v>0.98</v>
      </c>
      <c r="AO6" s="13">
        <v>1.35</v>
      </c>
      <c r="AP6" s="50">
        <v>0.98</v>
      </c>
      <c r="AQ6" s="14">
        <v>0.96</v>
      </c>
      <c r="AR6" s="50">
        <v>0.98</v>
      </c>
      <c r="AS6" s="13">
        <v>1.04</v>
      </c>
      <c r="AT6" s="13">
        <v>0.98</v>
      </c>
      <c r="AU6" s="13">
        <v>1.04</v>
      </c>
      <c r="AV6" s="50">
        <v>1.08</v>
      </c>
      <c r="AW6" s="13">
        <v>1.07</v>
      </c>
      <c r="AX6" s="50">
        <v>1.08</v>
      </c>
      <c r="AY6" s="13">
        <v>1.07</v>
      </c>
      <c r="AZ6" s="50">
        <v>1.08</v>
      </c>
      <c r="BA6" s="13">
        <v>1.2</v>
      </c>
      <c r="BB6" s="50">
        <v>1.5</v>
      </c>
      <c r="BC6" s="14">
        <v>1.35</v>
      </c>
    </row>
    <row r="7" spans="1:55" s="10" customFormat="1" ht="20.25" customHeight="1" x14ac:dyDescent="0.25">
      <c r="A7" s="51"/>
      <c r="B7" s="65" t="s">
        <v>319</v>
      </c>
      <c r="C7" s="66"/>
      <c r="D7" s="66"/>
      <c r="E7" s="64"/>
      <c r="F7" s="64"/>
      <c r="G7" s="64"/>
      <c r="H7" s="11"/>
      <c r="I7" s="11"/>
      <c r="J7" s="11"/>
      <c r="K7" s="11"/>
      <c r="L7" s="11"/>
      <c r="M7" s="11"/>
      <c r="N7" s="64"/>
      <c r="O7" s="64"/>
      <c r="P7" s="64"/>
      <c r="Q7" s="64"/>
      <c r="R7" s="60"/>
      <c r="S7" s="14"/>
      <c r="T7" s="60"/>
      <c r="U7" s="14">
        <v>1.1000000000000001</v>
      </c>
      <c r="V7" s="14"/>
      <c r="W7" s="61"/>
      <c r="X7" s="60"/>
      <c r="Y7" s="14">
        <v>1.1000000000000001</v>
      </c>
      <c r="Z7" s="14"/>
      <c r="AA7" s="14"/>
      <c r="AB7" s="64"/>
      <c r="AC7" s="14"/>
      <c r="AD7" s="14"/>
      <c r="AE7" s="64"/>
      <c r="AF7" s="14"/>
      <c r="AG7" s="14"/>
      <c r="AH7" s="60"/>
      <c r="AI7" s="14">
        <v>1.1000000000000001</v>
      </c>
      <c r="AJ7" s="50"/>
      <c r="AK7" s="13"/>
      <c r="AL7" s="50"/>
      <c r="AM7" s="13">
        <v>1.45</v>
      </c>
      <c r="AN7" s="13"/>
      <c r="AO7" s="13">
        <v>1.45</v>
      </c>
      <c r="AP7" s="50"/>
      <c r="AQ7" s="14"/>
      <c r="AR7" s="50"/>
      <c r="AS7" s="13"/>
      <c r="AT7" s="13"/>
      <c r="AU7" s="13"/>
      <c r="AV7" s="50"/>
      <c r="AW7" s="13"/>
      <c r="AX7" s="50"/>
      <c r="AY7" s="13"/>
      <c r="AZ7" s="50"/>
      <c r="BA7" s="13"/>
      <c r="BB7" s="50"/>
      <c r="BC7" s="14">
        <v>1.45</v>
      </c>
    </row>
    <row r="8" spans="1:55" ht="18" customHeight="1" x14ac:dyDescent="0.25">
      <c r="A8" s="70">
        <v>2</v>
      </c>
      <c r="B8" s="33" t="s">
        <v>28</v>
      </c>
      <c r="C8" s="52">
        <v>19007.45</v>
      </c>
      <c r="D8" s="52">
        <f>C8*(H8+I8+J8)</f>
        <v>16536.481500000002</v>
      </c>
      <c r="E8" s="56">
        <v>0.8</v>
      </c>
      <c r="F8" s="53"/>
      <c r="G8" s="53"/>
      <c r="H8" s="54">
        <v>0.72</v>
      </c>
      <c r="I8" s="54">
        <v>0.12</v>
      </c>
      <c r="J8" s="54">
        <v>0.03</v>
      </c>
      <c r="K8" s="54">
        <v>0.13</v>
      </c>
      <c r="L8" s="54"/>
      <c r="M8" s="54"/>
      <c r="N8" s="52">
        <v>1.4</v>
      </c>
      <c r="O8" s="52">
        <v>1.68</v>
      </c>
      <c r="P8" s="52">
        <v>2.23</v>
      </c>
      <c r="Q8" s="52">
        <v>2.39</v>
      </c>
      <c r="R8" s="16">
        <f t="shared" ref="R8" si="0">R9+R10+R11+R12+R13+R14+R15+R16+R17+R18+R19+R20+R21+R22+R23+R24+R25+R26+R27</f>
        <v>0</v>
      </c>
      <c r="S8" s="16">
        <f t="shared" ref="S8:AK8" si="1">S9+S10+S11+S12+S13+S14+S15+S16+S17+S18+S19+S20+S21+S22+S23+S24+S25+S26+S27</f>
        <v>0</v>
      </c>
      <c r="T8" s="16">
        <f t="shared" si="1"/>
        <v>590</v>
      </c>
      <c r="U8" s="16">
        <f t="shared" si="1"/>
        <v>11693954.350514334</v>
      </c>
      <c r="V8" s="16">
        <f t="shared" si="1"/>
        <v>0</v>
      </c>
      <c r="W8" s="16">
        <f t="shared" si="1"/>
        <v>0</v>
      </c>
      <c r="X8" s="16">
        <f t="shared" si="1"/>
        <v>936</v>
      </c>
      <c r="Y8" s="16">
        <f t="shared" si="1"/>
        <v>18655101.803235333</v>
      </c>
      <c r="Z8" s="16">
        <f t="shared" si="1"/>
        <v>0</v>
      </c>
      <c r="AA8" s="16">
        <f t="shared" si="1"/>
        <v>0</v>
      </c>
      <c r="AB8" s="16">
        <f t="shared" ref="AB8" si="2">SUM(AB9:AB27)</f>
        <v>0</v>
      </c>
      <c r="AC8" s="16">
        <f t="shared" si="1"/>
        <v>0</v>
      </c>
      <c r="AD8" s="16">
        <f t="shared" si="1"/>
        <v>0</v>
      </c>
      <c r="AE8" s="16">
        <f t="shared" ref="AE8" si="3">SUM(AE9:AE27)</f>
        <v>0</v>
      </c>
      <c r="AF8" s="16">
        <f t="shared" si="1"/>
        <v>0</v>
      </c>
      <c r="AG8" s="16">
        <f t="shared" si="1"/>
        <v>0</v>
      </c>
      <c r="AH8" s="16">
        <f t="shared" si="1"/>
        <v>1150</v>
      </c>
      <c r="AI8" s="16">
        <f t="shared" si="1"/>
        <v>19147375.243920002</v>
      </c>
      <c r="AJ8" s="16">
        <f t="shared" si="1"/>
        <v>6260</v>
      </c>
      <c r="AK8" s="16">
        <f t="shared" si="1"/>
        <v>125524389.32233199</v>
      </c>
      <c r="AL8" s="16">
        <f t="shared" ref="AL8:AM8" si="4">SUM(AL9:AL27)</f>
        <v>110</v>
      </c>
      <c r="AM8" s="16">
        <f t="shared" si="4"/>
        <v>3422310.1898754998</v>
      </c>
      <c r="AN8" s="16">
        <f t="shared" ref="AN8:BC8" si="5">SUM(AN9:AN27)</f>
        <v>456</v>
      </c>
      <c r="AO8" s="16">
        <f t="shared" si="5"/>
        <v>12897108.575376665</v>
      </c>
      <c r="AP8" s="16">
        <f t="shared" si="5"/>
        <v>1304</v>
      </c>
      <c r="AQ8" s="16">
        <f t="shared" si="5"/>
        <v>28027672.230327003</v>
      </c>
      <c r="AR8" s="16">
        <f t="shared" si="5"/>
        <v>706</v>
      </c>
      <c r="AS8" s="16">
        <f t="shared" si="5"/>
        <v>17389889.394569997</v>
      </c>
      <c r="AT8" s="16">
        <f t="shared" si="5"/>
        <v>931</v>
      </c>
      <c r="AU8" s="16">
        <f t="shared" si="5"/>
        <v>19113349.019287601</v>
      </c>
      <c r="AV8" s="16">
        <f t="shared" si="5"/>
        <v>0</v>
      </c>
      <c r="AW8" s="16">
        <f t="shared" si="5"/>
        <v>0</v>
      </c>
      <c r="AX8" s="16">
        <f t="shared" si="5"/>
        <v>0</v>
      </c>
      <c r="AY8" s="16">
        <f t="shared" si="5"/>
        <v>0</v>
      </c>
      <c r="AZ8" s="16">
        <f t="shared" si="5"/>
        <v>0</v>
      </c>
      <c r="BA8" s="16">
        <f t="shared" si="5"/>
        <v>0</v>
      </c>
      <c r="BB8" s="16">
        <f t="shared" si="5"/>
        <v>282</v>
      </c>
      <c r="BC8" s="16">
        <f t="shared" si="5"/>
        <v>12569268.077776669</v>
      </c>
    </row>
    <row r="9" spans="1:55" ht="36" customHeight="1" x14ac:dyDescent="0.25">
      <c r="A9" s="43">
        <v>1</v>
      </c>
      <c r="B9" s="55" t="s">
        <v>29</v>
      </c>
      <c r="C9" s="52">
        <v>19007.45</v>
      </c>
      <c r="D9" s="52">
        <f>C9*(H9+I9+J9)</f>
        <v>16536.481500000002</v>
      </c>
      <c r="E9" s="45">
        <v>0.82</v>
      </c>
      <c r="F9" s="19">
        <v>1</v>
      </c>
      <c r="G9" s="19"/>
      <c r="H9" s="54">
        <v>0.72</v>
      </c>
      <c r="I9" s="54">
        <v>0.12</v>
      </c>
      <c r="J9" s="54">
        <v>0.03</v>
      </c>
      <c r="K9" s="54">
        <v>0.13</v>
      </c>
      <c r="L9" s="19">
        <v>1</v>
      </c>
      <c r="M9" s="19"/>
      <c r="N9" s="52">
        <v>1.4</v>
      </c>
      <c r="O9" s="52">
        <v>1.68</v>
      </c>
      <c r="P9" s="52">
        <v>2.23</v>
      </c>
      <c r="Q9" s="52">
        <v>2.39</v>
      </c>
      <c r="R9" s="22">
        <v>0</v>
      </c>
      <c r="S9" s="22">
        <f>SUM(R9/12*3*C9*E9*F9*N9*$R$6+R9/12*9*C9*E9*F9*$S$6)</f>
        <v>0</v>
      </c>
      <c r="T9" s="22">
        <v>9</v>
      </c>
      <c r="U9" s="22">
        <f t="shared" ref="U9:U27" si="6">T9/12*4*C9*E9*F9*N9*$U$6+T9/12*3*C9*E9*F9*N9*$T$6+T9/12*5*$U$7*C9*E9*L9*N9</f>
        <v>200967.28944599998</v>
      </c>
      <c r="V9" s="22"/>
      <c r="W9" s="22">
        <f t="shared" ref="W9:W27" si="7">SUM($W$6*V9*C9*E9*F9*N9)</f>
        <v>0</v>
      </c>
      <c r="X9" s="22">
        <v>18</v>
      </c>
      <c r="Y9" s="22">
        <f t="shared" ref="Y9:Y27" si="8">X9/12*3*C9*E9*F9*N9*$X$6+X9/12*4*C9*E9*F9*N9*$Y$6+X9/12*5*$Y$7*C9*E9*L9*N9</f>
        <v>401934.57889199996</v>
      </c>
      <c r="Z9" s="22"/>
      <c r="AA9" s="22">
        <f t="shared" ref="AA9:AA27" si="9">Z9*C9*E9*F9*N9*$AA$6</f>
        <v>0</v>
      </c>
      <c r="AB9" s="16">
        <f t="shared" ref="AB9:AB27" si="10">SUM(AC9*$E9)</f>
        <v>0</v>
      </c>
      <c r="AC9" s="22">
        <v>0</v>
      </c>
      <c r="AD9" s="22">
        <f t="shared" ref="AD9:AD27" si="11">AC9*C9*E9*F9*N9*$AD$6</f>
        <v>0</v>
      </c>
      <c r="AE9" s="16">
        <f t="shared" ref="AE9:AE27" si="12">SUM(AF9*$E9)</f>
        <v>0</v>
      </c>
      <c r="AF9" s="22"/>
      <c r="AG9" s="22">
        <f t="shared" ref="AG9:AG27" si="13">SUM(AF9*$AG$6*C9*E9*F9*N9)</f>
        <v>0</v>
      </c>
      <c r="AH9" s="22">
        <v>25</v>
      </c>
      <c r="AI9" s="22">
        <f t="shared" ref="AI9:AI27" si="14">(AH9/12*3*C9*E9*F9*N9*$AH$6)+(AH9/12*4*C9*E9*F9*N9*$AI$6)+(AH9/12*5*$AI$7*C9*E9*L9*N9)</f>
        <v>572789.50575000001</v>
      </c>
      <c r="AJ9" s="22">
        <v>95</v>
      </c>
      <c r="AK9" s="22">
        <f t="shared" ref="AK9:AK27" si="15">AJ9/12*9*C9*E9*F9*N9*$AK$6+AJ9/12*3*C9*E9*F9*N9*$AJ$6</f>
        <v>2223241.5530324997</v>
      </c>
      <c r="AL9" s="22">
        <v>6</v>
      </c>
      <c r="AM9" s="22">
        <f t="shared" ref="AM9:AM27" si="16">AL9/12*4*C9*E9*F9*O9*$AM$6+AL9/12*3*C9*E9*F9*O9*$AL$6+AL9/12*5*$AM$7*C9*E9*L9*O9</f>
        <v>224533.48625400002</v>
      </c>
      <c r="AN9" s="22">
        <v>46</v>
      </c>
      <c r="AO9" s="22">
        <f t="shared" ref="AO9:AO27" si="17">SUM(AN9/9*4*C9*E9*F9*O9*$AO$6+AN9/9*5*$AO$7*C9*E9*L9*O9)</f>
        <v>1692983.9410586664</v>
      </c>
      <c r="AP9" s="22">
        <v>90</v>
      </c>
      <c r="AQ9" s="22">
        <f t="shared" ref="AQ9:AQ27" si="18">AP9/12*9*C9*E9*F9*O9*$AQ$6+AP9/12*3*C9*E9*F9*O9*$AP$6</f>
        <v>2274137.9919719999</v>
      </c>
      <c r="AR9" s="22">
        <v>40</v>
      </c>
      <c r="AS9" s="22">
        <f t="shared" ref="AS9:AS27" si="19">AR9/12*9*C9*E9*F9*O9*$AS$6+AR9/12*3*C9*E9*F9*O9*$AR$6</f>
        <v>1073571.1879199999</v>
      </c>
      <c r="AT9" s="22">
        <v>25</v>
      </c>
      <c r="AU9" s="22">
        <f t="shared" ref="AU9:AU27" si="20">(AT9/12*2*C9*E9*F9*O9*$AT$6)+(AT9/12*9*C9*E9*F9*O9*$AU$6)</f>
        <v>617521.63858000003</v>
      </c>
      <c r="AV9" s="22">
        <v>0</v>
      </c>
      <c r="AW9" s="22">
        <f t="shared" ref="AW9:AW27" si="21">AV9/12*9*C9*E9*F9*O9*$AW$6+AV9/12*3*C9*E9*F9*O9*$AV$6</f>
        <v>0</v>
      </c>
      <c r="AX9" s="71">
        <v>0</v>
      </c>
      <c r="AY9" s="71">
        <f t="shared" ref="AY9:AY27" si="22">AX9/12*9*C9*E9*F9*O9*$AY$6+AX9/12*3*C9*E9*F9*O9*$AX$6</f>
        <v>0</v>
      </c>
      <c r="AZ9" s="22">
        <v>0</v>
      </c>
      <c r="BA9" s="22">
        <f t="shared" ref="BA9:BA27" si="23">AZ9/12*9*C9*E9*F9*O9*$BA$6+AZ9/12*3*C9*E9*F9*O9*$AZ$6</f>
        <v>0</v>
      </c>
      <c r="BB9" s="22">
        <v>19</v>
      </c>
      <c r="BC9" s="22">
        <f t="shared" ref="BC9:BC27" si="24">BB9/12*4*C9*E9*F9*Q9*$BC$6+BB9/12*3*C9*E9*F9*Q9*$BB$6+BB9/12*5*$BC$7*C9*E9*L9*Q9</f>
        <v>1011514.4455152918</v>
      </c>
    </row>
    <row r="10" spans="1:55" ht="36" customHeight="1" x14ac:dyDescent="0.25">
      <c r="A10" s="43">
        <v>2</v>
      </c>
      <c r="B10" s="55" t="s">
        <v>30</v>
      </c>
      <c r="C10" s="52">
        <v>19007.45</v>
      </c>
      <c r="D10" s="52">
        <f>C10*(H10+I10+J10)</f>
        <v>16536.481500000002</v>
      </c>
      <c r="E10" s="45">
        <v>0.84</v>
      </c>
      <c r="F10" s="19">
        <v>1</v>
      </c>
      <c r="G10" s="19"/>
      <c r="H10" s="54">
        <v>0.72</v>
      </c>
      <c r="I10" s="54">
        <v>0.12</v>
      </c>
      <c r="J10" s="54">
        <v>0.03</v>
      </c>
      <c r="K10" s="54">
        <v>0.13</v>
      </c>
      <c r="L10" s="19">
        <v>1</v>
      </c>
      <c r="M10" s="19"/>
      <c r="N10" s="52">
        <v>1.4</v>
      </c>
      <c r="O10" s="52">
        <v>1.68</v>
      </c>
      <c r="P10" s="52">
        <v>2.23</v>
      </c>
      <c r="Q10" s="52">
        <v>2.39</v>
      </c>
      <c r="R10" s="22">
        <v>0</v>
      </c>
      <c r="S10" s="22">
        <f t="shared" ref="S10:S27" si="25">SUM(R10/12*3*C10*E10*F10*N10*$R$6+R10/12*9*C10*E10*F10*$S$6)</f>
        <v>0</v>
      </c>
      <c r="T10" s="22">
        <v>47</v>
      </c>
      <c r="U10" s="22">
        <f t="shared" si="6"/>
        <v>1075093.304516</v>
      </c>
      <c r="V10" s="22"/>
      <c r="W10" s="22">
        <f t="shared" si="7"/>
        <v>0</v>
      </c>
      <c r="X10" s="22">
        <v>120</v>
      </c>
      <c r="Y10" s="22">
        <f t="shared" si="8"/>
        <v>2744919.0753600001</v>
      </c>
      <c r="Z10" s="22"/>
      <c r="AA10" s="22">
        <f t="shared" si="9"/>
        <v>0</v>
      </c>
      <c r="AB10" s="16">
        <f t="shared" si="10"/>
        <v>0</v>
      </c>
      <c r="AC10" s="22">
        <v>0</v>
      </c>
      <c r="AD10" s="22">
        <f t="shared" si="11"/>
        <v>0</v>
      </c>
      <c r="AE10" s="16">
        <f t="shared" si="12"/>
        <v>0</v>
      </c>
      <c r="AF10" s="22"/>
      <c r="AG10" s="22">
        <f t="shared" si="13"/>
        <v>0</v>
      </c>
      <c r="AH10" s="22">
        <v>102</v>
      </c>
      <c r="AI10" s="22">
        <f t="shared" si="14"/>
        <v>2393980.7245199997</v>
      </c>
      <c r="AJ10" s="22">
        <v>252</v>
      </c>
      <c r="AK10" s="22">
        <f t="shared" si="15"/>
        <v>6041280.7695239997</v>
      </c>
      <c r="AL10" s="22">
        <v>20</v>
      </c>
      <c r="AM10" s="22">
        <f t="shared" si="16"/>
        <v>766699.70916000009</v>
      </c>
      <c r="AN10" s="22">
        <v>30</v>
      </c>
      <c r="AO10" s="22">
        <f t="shared" si="17"/>
        <v>1131049.7167200001</v>
      </c>
      <c r="AP10" s="22">
        <v>90</v>
      </c>
      <c r="AQ10" s="22">
        <f t="shared" si="18"/>
        <v>2329604.772264</v>
      </c>
      <c r="AR10" s="22">
        <v>90</v>
      </c>
      <c r="AS10" s="22">
        <f t="shared" si="19"/>
        <v>2474450.6648399998</v>
      </c>
      <c r="AT10" s="22">
        <v>103</v>
      </c>
      <c r="AU10" s="22">
        <f t="shared" si="20"/>
        <v>2606242.5448751999</v>
      </c>
      <c r="AV10" s="22">
        <v>0</v>
      </c>
      <c r="AW10" s="22">
        <f t="shared" si="21"/>
        <v>0</v>
      </c>
      <c r="AX10" s="71">
        <v>0</v>
      </c>
      <c r="AY10" s="71">
        <f t="shared" si="22"/>
        <v>0</v>
      </c>
      <c r="AZ10" s="22">
        <v>0</v>
      </c>
      <c r="BA10" s="22">
        <f t="shared" si="23"/>
        <v>0</v>
      </c>
      <c r="BB10" s="22">
        <v>38</v>
      </c>
      <c r="BC10" s="22">
        <f t="shared" si="24"/>
        <v>2072371.0591045001</v>
      </c>
    </row>
    <row r="11" spans="1:55" ht="45" x14ac:dyDescent="0.25">
      <c r="A11" s="43">
        <v>3</v>
      </c>
      <c r="B11" s="55" t="s">
        <v>31</v>
      </c>
      <c r="C11" s="52">
        <v>19007.45</v>
      </c>
      <c r="D11" s="52">
        <f>C11*(H11+I11+J11)</f>
        <v>16916.630499999999</v>
      </c>
      <c r="E11" s="45">
        <v>0.97</v>
      </c>
      <c r="F11" s="19">
        <v>1</v>
      </c>
      <c r="G11" s="19"/>
      <c r="H11" s="54">
        <v>0.76</v>
      </c>
      <c r="I11" s="54">
        <v>0.1</v>
      </c>
      <c r="J11" s="54">
        <v>0.03</v>
      </c>
      <c r="K11" s="54">
        <v>0.11</v>
      </c>
      <c r="L11" s="19">
        <v>1</v>
      </c>
      <c r="M11" s="19"/>
      <c r="N11" s="52">
        <v>1.4</v>
      </c>
      <c r="O11" s="52">
        <v>1.68</v>
      </c>
      <c r="P11" s="52">
        <v>2.23</v>
      </c>
      <c r="Q11" s="52">
        <v>2.39</v>
      </c>
      <c r="R11" s="22">
        <v>0</v>
      </c>
      <c r="S11" s="22">
        <f t="shared" si="25"/>
        <v>0</v>
      </c>
      <c r="T11" s="22">
        <v>59</v>
      </c>
      <c r="U11" s="22">
        <f t="shared" si="6"/>
        <v>1558449.5901076668</v>
      </c>
      <c r="V11" s="22"/>
      <c r="W11" s="22">
        <f t="shared" si="7"/>
        <v>0</v>
      </c>
      <c r="X11" s="22">
        <v>28</v>
      </c>
      <c r="Y11" s="22">
        <f t="shared" si="8"/>
        <v>739603.19530533324</v>
      </c>
      <c r="Z11" s="22"/>
      <c r="AA11" s="22">
        <f t="shared" si="9"/>
        <v>0</v>
      </c>
      <c r="AB11" s="16">
        <f t="shared" si="10"/>
        <v>0</v>
      </c>
      <c r="AC11" s="22">
        <v>0</v>
      </c>
      <c r="AD11" s="22">
        <f t="shared" si="11"/>
        <v>0</v>
      </c>
      <c r="AE11" s="16">
        <f t="shared" si="12"/>
        <v>0</v>
      </c>
      <c r="AF11" s="22"/>
      <c r="AG11" s="22">
        <f t="shared" si="13"/>
        <v>0</v>
      </c>
      <c r="AH11" s="22">
        <v>39</v>
      </c>
      <c r="AI11" s="22">
        <f t="shared" si="14"/>
        <v>1057006.1952450001</v>
      </c>
      <c r="AJ11" s="22">
        <v>385</v>
      </c>
      <c r="AK11" s="22">
        <f t="shared" si="15"/>
        <v>10658145.802053748</v>
      </c>
      <c r="AL11" s="22">
        <v>4</v>
      </c>
      <c r="AM11" s="22">
        <f t="shared" si="16"/>
        <v>177071.12330599999</v>
      </c>
      <c r="AN11" s="22">
        <v>10</v>
      </c>
      <c r="AO11" s="22">
        <f t="shared" si="17"/>
        <v>435364.37508666661</v>
      </c>
      <c r="AP11" s="22">
        <v>50</v>
      </c>
      <c r="AQ11" s="22">
        <f t="shared" si="18"/>
        <v>1494521.5800899998</v>
      </c>
      <c r="AR11" s="22">
        <v>80</v>
      </c>
      <c r="AS11" s="22">
        <f t="shared" si="19"/>
        <v>2539912.3226399999</v>
      </c>
      <c r="AT11" s="22">
        <v>65</v>
      </c>
      <c r="AU11" s="22">
        <f t="shared" si="20"/>
        <v>1899255.5762180001</v>
      </c>
      <c r="AV11" s="22">
        <v>0</v>
      </c>
      <c r="AW11" s="22">
        <f t="shared" si="21"/>
        <v>0</v>
      </c>
      <c r="AX11" s="71">
        <v>0</v>
      </c>
      <c r="AY11" s="71">
        <f t="shared" si="22"/>
        <v>0</v>
      </c>
      <c r="AZ11" s="22">
        <v>0</v>
      </c>
      <c r="BA11" s="22">
        <f t="shared" si="23"/>
        <v>0</v>
      </c>
      <c r="BB11" s="22"/>
      <c r="BC11" s="22">
        <f t="shared" si="24"/>
        <v>0</v>
      </c>
    </row>
    <row r="12" spans="1:55" s="2" customFormat="1" ht="32.25" customHeight="1" x14ac:dyDescent="0.25">
      <c r="A12" s="43">
        <v>4</v>
      </c>
      <c r="B12" s="55" t="s">
        <v>309</v>
      </c>
      <c r="C12" s="52">
        <v>19007.45</v>
      </c>
      <c r="D12" s="52">
        <f>C12*(H12+I12+J12)</f>
        <v>16916.630499999999</v>
      </c>
      <c r="E12" s="45">
        <v>0.8</v>
      </c>
      <c r="F12" s="19">
        <v>1</v>
      </c>
      <c r="G12" s="19"/>
      <c r="H12" s="54">
        <v>0.78</v>
      </c>
      <c r="I12" s="54">
        <v>0.08</v>
      </c>
      <c r="J12" s="54">
        <v>0.03</v>
      </c>
      <c r="K12" s="54">
        <v>0.12</v>
      </c>
      <c r="L12" s="19">
        <v>1</v>
      </c>
      <c r="M12" s="19"/>
      <c r="N12" s="52">
        <v>1.4</v>
      </c>
      <c r="O12" s="52">
        <v>1.68</v>
      </c>
      <c r="P12" s="52">
        <v>2.23</v>
      </c>
      <c r="Q12" s="52">
        <v>2.39</v>
      </c>
      <c r="R12" s="22">
        <v>0</v>
      </c>
      <c r="S12" s="22">
        <f t="shared" si="25"/>
        <v>0</v>
      </c>
      <c r="T12" s="22">
        <v>127</v>
      </c>
      <c r="U12" s="22">
        <f t="shared" si="6"/>
        <v>2766704.1473866669</v>
      </c>
      <c r="V12" s="22"/>
      <c r="W12" s="22">
        <f t="shared" si="7"/>
        <v>0</v>
      </c>
      <c r="X12" s="22">
        <v>219</v>
      </c>
      <c r="Y12" s="22">
        <f t="shared" si="8"/>
        <v>4770930.7738400009</v>
      </c>
      <c r="Z12" s="22"/>
      <c r="AA12" s="22">
        <f t="shared" si="9"/>
        <v>0</v>
      </c>
      <c r="AB12" s="16">
        <f t="shared" si="10"/>
        <v>0</v>
      </c>
      <c r="AC12" s="22">
        <v>0</v>
      </c>
      <c r="AD12" s="22">
        <f t="shared" si="11"/>
        <v>0</v>
      </c>
      <c r="AE12" s="16">
        <f t="shared" si="12"/>
        <v>0</v>
      </c>
      <c r="AF12" s="22"/>
      <c r="AG12" s="22">
        <f t="shared" si="13"/>
        <v>0</v>
      </c>
      <c r="AH12" s="22">
        <v>320</v>
      </c>
      <c r="AI12" s="22">
        <f t="shared" si="14"/>
        <v>7152883.5840000007</v>
      </c>
      <c r="AJ12" s="22">
        <v>1468</v>
      </c>
      <c r="AK12" s="22">
        <f t="shared" si="15"/>
        <v>33517007.443920001</v>
      </c>
      <c r="AL12" s="22">
        <v>12</v>
      </c>
      <c r="AM12" s="22">
        <f t="shared" si="16"/>
        <v>438114.11952000007</v>
      </c>
      <c r="AN12" s="22">
        <v>97</v>
      </c>
      <c r="AO12" s="22">
        <f t="shared" si="17"/>
        <v>3482915.0006933333</v>
      </c>
      <c r="AP12" s="22">
        <f>350+10</f>
        <v>360</v>
      </c>
      <c r="AQ12" s="22">
        <f t="shared" si="18"/>
        <v>8874684.8467200007</v>
      </c>
      <c r="AR12" s="22">
        <f>172+3+3</f>
        <v>178</v>
      </c>
      <c r="AS12" s="22">
        <f t="shared" si="19"/>
        <v>4660870.0353600001</v>
      </c>
      <c r="AT12" s="22">
        <v>129</v>
      </c>
      <c r="AU12" s="22">
        <f t="shared" si="20"/>
        <v>3108694.2976320004</v>
      </c>
      <c r="AV12" s="22">
        <v>0</v>
      </c>
      <c r="AW12" s="22">
        <f t="shared" si="21"/>
        <v>0</v>
      </c>
      <c r="AX12" s="71">
        <v>0</v>
      </c>
      <c r="AY12" s="71">
        <f t="shared" si="22"/>
        <v>0</v>
      </c>
      <c r="AZ12" s="22">
        <v>0</v>
      </c>
      <c r="BA12" s="22">
        <f t="shared" si="23"/>
        <v>0</v>
      </c>
      <c r="BB12" s="22">
        <f>53+2</f>
        <v>55</v>
      </c>
      <c r="BC12" s="22">
        <f t="shared" si="24"/>
        <v>2856651.8358583339</v>
      </c>
    </row>
    <row r="13" spans="1:55" x14ac:dyDescent="0.25">
      <c r="A13" s="43">
        <v>6</v>
      </c>
      <c r="B13" s="55" t="s">
        <v>32</v>
      </c>
      <c r="C13" s="52">
        <v>19007.45</v>
      </c>
      <c r="D13" s="52">
        <f t="shared" ref="D13:D18" si="26">C13*(H13+I13+J13)</f>
        <v>16156.332500000002</v>
      </c>
      <c r="E13" s="45">
        <v>0.77</v>
      </c>
      <c r="F13" s="19">
        <v>1</v>
      </c>
      <c r="G13" s="19"/>
      <c r="H13" s="54">
        <v>0.67</v>
      </c>
      <c r="I13" s="54">
        <v>0.15</v>
      </c>
      <c r="J13" s="54">
        <v>0.03</v>
      </c>
      <c r="K13" s="54">
        <v>0.15</v>
      </c>
      <c r="L13" s="19">
        <v>1</v>
      </c>
      <c r="M13" s="19"/>
      <c r="N13" s="52">
        <v>1.4</v>
      </c>
      <c r="O13" s="52">
        <v>1.68</v>
      </c>
      <c r="P13" s="52">
        <v>2.23</v>
      </c>
      <c r="Q13" s="52">
        <v>2.39</v>
      </c>
      <c r="R13" s="22">
        <v>0</v>
      </c>
      <c r="S13" s="22">
        <f t="shared" si="25"/>
        <v>0</v>
      </c>
      <c r="T13" s="22">
        <v>32</v>
      </c>
      <c r="U13" s="22">
        <f t="shared" si="6"/>
        <v>670980.21842133324</v>
      </c>
      <c r="V13" s="22"/>
      <c r="W13" s="22">
        <f t="shared" si="7"/>
        <v>0</v>
      </c>
      <c r="X13" s="22">
        <v>38</v>
      </c>
      <c r="Y13" s="22">
        <f t="shared" si="8"/>
        <v>796789.00937533332</v>
      </c>
      <c r="Z13" s="22"/>
      <c r="AA13" s="22">
        <f t="shared" si="9"/>
        <v>0</v>
      </c>
      <c r="AB13" s="16">
        <f t="shared" si="10"/>
        <v>0</v>
      </c>
      <c r="AC13" s="22">
        <v>0</v>
      </c>
      <c r="AD13" s="22">
        <f t="shared" si="11"/>
        <v>0</v>
      </c>
      <c r="AE13" s="16">
        <f t="shared" si="12"/>
        <v>0</v>
      </c>
      <c r="AF13" s="22"/>
      <c r="AG13" s="22">
        <f t="shared" si="13"/>
        <v>0</v>
      </c>
      <c r="AH13" s="22">
        <v>12</v>
      </c>
      <c r="AI13" s="22">
        <f t="shared" si="14"/>
        <v>258174.39186</v>
      </c>
      <c r="AJ13" s="22">
        <v>208</v>
      </c>
      <c r="AK13" s="22">
        <f t="shared" si="15"/>
        <v>4570916.1377880005</v>
      </c>
      <c r="AL13" s="22">
        <v>26</v>
      </c>
      <c r="AM13" s="22">
        <f t="shared" si="16"/>
        <v>913650.48674900003</v>
      </c>
      <c r="AN13" s="22">
        <v>60</v>
      </c>
      <c r="AO13" s="22">
        <f t="shared" si="17"/>
        <v>2073591.1473200002</v>
      </c>
      <c r="AP13" s="22">
        <v>40</v>
      </c>
      <c r="AQ13" s="22">
        <f t="shared" si="18"/>
        <v>949098.240552</v>
      </c>
      <c r="AR13" s="22">
        <v>58</v>
      </c>
      <c r="AS13" s="22">
        <f t="shared" si="19"/>
        <v>1461758.818674</v>
      </c>
      <c r="AT13" s="22">
        <v>87</v>
      </c>
      <c r="AU13" s="22">
        <f t="shared" si="20"/>
        <v>2017940.2228524</v>
      </c>
      <c r="AV13" s="22">
        <v>0</v>
      </c>
      <c r="AW13" s="22">
        <f t="shared" si="21"/>
        <v>0</v>
      </c>
      <c r="AX13" s="71">
        <v>0</v>
      </c>
      <c r="AY13" s="71">
        <f t="shared" si="22"/>
        <v>0</v>
      </c>
      <c r="AZ13" s="22">
        <v>0</v>
      </c>
      <c r="BA13" s="22">
        <f t="shared" si="23"/>
        <v>0</v>
      </c>
      <c r="BB13" s="22">
        <v>31</v>
      </c>
      <c r="BC13" s="22">
        <f t="shared" si="24"/>
        <v>1549733.6209531461</v>
      </c>
    </row>
    <row r="14" spans="1:55" ht="45" x14ac:dyDescent="0.25">
      <c r="A14" s="43">
        <v>7</v>
      </c>
      <c r="B14" s="55" t="s">
        <v>33</v>
      </c>
      <c r="C14" s="52">
        <v>19007.45</v>
      </c>
      <c r="D14" s="52">
        <f t="shared" si="26"/>
        <v>15396.034500000002</v>
      </c>
      <c r="E14" s="45">
        <v>0.96</v>
      </c>
      <c r="F14" s="19">
        <v>1</v>
      </c>
      <c r="G14" s="19"/>
      <c r="H14" s="54">
        <v>0.65</v>
      </c>
      <c r="I14" s="54">
        <v>0.12</v>
      </c>
      <c r="J14" s="54">
        <v>0.04</v>
      </c>
      <c r="K14" s="54">
        <v>0.19</v>
      </c>
      <c r="L14" s="19">
        <v>1</v>
      </c>
      <c r="M14" s="19"/>
      <c r="N14" s="52">
        <v>1.4</v>
      </c>
      <c r="O14" s="52">
        <v>1.68</v>
      </c>
      <c r="P14" s="52">
        <v>2.23</v>
      </c>
      <c r="Q14" s="52">
        <v>2.39</v>
      </c>
      <c r="R14" s="22">
        <v>0</v>
      </c>
      <c r="S14" s="22">
        <f t="shared" si="25"/>
        <v>0</v>
      </c>
      <c r="T14" s="22">
        <v>12</v>
      </c>
      <c r="U14" s="22">
        <f t="shared" si="6"/>
        <v>313705.03718400002</v>
      </c>
      <c r="V14" s="22"/>
      <c r="W14" s="22">
        <f t="shared" si="7"/>
        <v>0</v>
      </c>
      <c r="X14" s="22">
        <v>15</v>
      </c>
      <c r="Y14" s="22">
        <f t="shared" si="8"/>
        <v>392131.29648000002</v>
      </c>
      <c r="Z14" s="22"/>
      <c r="AA14" s="22">
        <f t="shared" si="9"/>
        <v>0</v>
      </c>
      <c r="AB14" s="16">
        <f t="shared" si="10"/>
        <v>0</v>
      </c>
      <c r="AC14" s="22">
        <v>0</v>
      </c>
      <c r="AD14" s="22">
        <f t="shared" si="11"/>
        <v>0</v>
      </c>
      <c r="AE14" s="16">
        <f t="shared" si="12"/>
        <v>0</v>
      </c>
      <c r="AF14" s="22"/>
      <c r="AG14" s="22">
        <f t="shared" si="13"/>
        <v>0</v>
      </c>
      <c r="AH14" s="22">
        <v>24</v>
      </c>
      <c r="AI14" s="22">
        <f t="shared" si="14"/>
        <v>643759.52255999995</v>
      </c>
      <c r="AJ14" s="22">
        <v>15</v>
      </c>
      <c r="AK14" s="22">
        <f t="shared" si="15"/>
        <v>410971.48092</v>
      </c>
      <c r="AL14" s="22">
        <v>0</v>
      </c>
      <c r="AM14" s="22">
        <f t="shared" si="16"/>
        <v>0</v>
      </c>
      <c r="AN14" s="22">
        <v>9</v>
      </c>
      <c r="AO14" s="22">
        <f t="shared" si="17"/>
        <v>387788.47430400003</v>
      </c>
      <c r="AP14" s="22">
        <v>20</v>
      </c>
      <c r="AQ14" s="22">
        <f t="shared" si="18"/>
        <v>591645.65644799988</v>
      </c>
      <c r="AR14" s="22">
        <v>24</v>
      </c>
      <c r="AS14" s="22">
        <f t="shared" si="19"/>
        <v>754118.29785600002</v>
      </c>
      <c r="AT14" s="22">
        <v>25</v>
      </c>
      <c r="AU14" s="22">
        <f t="shared" si="20"/>
        <v>722952.16223999986</v>
      </c>
      <c r="AV14" s="22">
        <v>0</v>
      </c>
      <c r="AW14" s="22">
        <f t="shared" si="21"/>
        <v>0</v>
      </c>
      <c r="AX14" s="71">
        <v>0</v>
      </c>
      <c r="AY14" s="71">
        <f t="shared" si="22"/>
        <v>0</v>
      </c>
      <c r="AZ14" s="22">
        <v>0</v>
      </c>
      <c r="BA14" s="22">
        <f t="shared" si="23"/>
        <v>0</v>
      </c>
      <c r="BB14" s="22">
        <v>19</v>
      </c>
      <c r="BC14" s="22">
        <f t="shared" si="24"/>
        <v>1184212.0337740001</v>
      </c>
    </row>
    <row r="15" spans="1:55" ht="30" x14ac:dyDescent="0.25">
      <c r="A15" s="43">
        <v>8</v>
      </c>
      <c r="B15" s="55" t="s">
        <v>34</v>
      </c>
      <c r="C15" s="52">
        <v>19007.45</v>
      </c>
      <c r="D15" s="52">
        <f t="shared" si="26"/>
        <v>15396.034500000002</v>
      </c>
      <c r="E15" s="45">
        <v>0.52</v>
      </c>
      <c r="F15" s="19">
        <v>1</v>
      </c>
      <c r="G15" s="19"/>
      <c r="H15" s="54">
        <v>0.68</v>
      </c>
      <c r="I15" s="54">
        <v>0.09</v>
      </c>
      <c r="J15" s="54">
        <v>0.04</v>
      </c>
      <c r="K15" s="54">
        <v>0.19</v>
      </c>
      <c r="L15" s="19">
        <v>1</v>
      </c>
      <c r="M15" s="19"/>
      <c r="N15" s="52">
        <v>1.4</v>
      </c>
      <c r="O15" s="52">
        <v>1.68</v>
      </c>
      <c r="P15" s="52">
        <v>2.23</v>
      </c>
      <c r="Q15" s="52">
        <v>2.39</v>
      </c>
      <c r="R15" s="22">
        <v>0</v>
      </c>
      <c r="S15" s="22">
        <f t="shared" si="25"/>
        <v>0</v>
      </c>
      <c r="T15" s="22">
        <v>44</v>
      </c>
      <c r="U15" s="22">
        <f t="shared" si="6"/>
        <v>623053.05996266671</v>
      </c>
      <c r="V15" s="22"/>
      <c r="W15" s="22">
        <f t="shared" si="7"/>
        <v>0</v>
      </c>
      <c r="X15" s="22">
        <v>24</v>
      </c>
      <c r="Y15" s="22">
        <f t="shared" si="8"/>
        <v>339847.12361600006</v>
      </c>
      <c r="Z15" s="22"/>
      <c r="AA15" s="22">
        <f t="shared" si="9"/>
        <v>0</v>
      </c>
      <c r="AB15" s="16">
        <f t="shared" si="10"/>
        <v>0</v>
      </c>
      <c r="AC15" s="22">
        <v>0</v>
      </c>
      <c r="AD15" s="22">
        <f t="shared" si="11"/>
        <v>0</v>
      </c>
      <c r="AE15" s="16">
        <f t="shared" si="12"/>
        <v>0</v>
      </c>
      <c r="AF15" s="22"/>
      <c r="AG15" s="22">
        <f t="shared" si="13"/>
        <v>0</v>
      </c>
      <c r="AH15" s="22">
        <v>90</v>
      </c>
      <c r="AI15" s="22">
        <f t="shared" si="14"/>
        <v>1307636.5301999999</v>
      </c>
      <c r="AJ15" s="22">
        <v>147</v>
      </c>
      <c r="AK15" s="22">
        <f t="shared" si="15"/>
        <v>2181573.6112170001</v>
      </c>
      <c r="AL15" s="22">
        <v>3</v>
      </c>
      <c r="AM15" s="22">
        <f t="shared" si="16"/>
        <v>71193.544422000006</v>
      </c>
      <c r="AN15" s="22">
        <v>3</v>
      </c>
      <c r="AO15" s="22">
        <f t="shared" si="17"/>
        <v>70017.363416000007</v>
      </c>
      <c r="AP15" s="22">
        <v>40</v>
      </c>
      <c r="AQ15" s="22">
        <f t="shared" si="18"/>
        <v>640949.461152</v>
      </c>
      <c r="AR15" s="22">
        <v>40</v>
      </c>
      <c r="AS15" s="22">
        <f t="shared" si="19"/>
        <v>680801.24112000002</v>
      </c>
      <c r="AT15" s="22">
        <v>29</v>
      </c>
      <c r="AU15" s="22">
        <f t="shared" si="20"/>
        <v>454254.94194080005</v>
      </c>
      <c r="AV15" s="22">
        <v>0</v>
      </c>
      <c r="AW15" s="22">
        <f t="shared" si="21"/>
        <v>0</v>
      </c>
      <c r="AX15" s="71">
        <v>0</v>
      </c>
      <c r="AY15" s="71">
        <f t="shared" si="22"/>
        <v>0</v>
      </c>
      <c r="AZ15" s="22">
        <v>0</v>
      </c>
      <c r="BA15" s="22">
        <f t="shared" si="23"/>
        <v>0</v>
      </c>
      <c r="BB15" s="22">
        <v>7</v>
      </c>
      <c r="BC15" s="22">
        <f t="shared" si="24"/>
        <v>236323.01551191672</v>
      </c>
    </row>
    <row r="16" spans="1:55" ht="38.25" customHeight="1" x14ac:dyDescent="0.25">
      <c r="A16" s="43">
        <v>9</v>
      </c>
      <c r="B16" s="55" t="s">
        <v>35</v>
      </c>
      <c r="C16" s="52">
        <v>19007.45</v>
      </c>
      <c r="D16" s="52">
        <f t="shared" si="26"/>
        <v>16916.630499999999</v>
      </c>
      <c r="E16" s="45">
        <v>0.46</v>
      </c>
      <c r="F16" s="19">
        <v>1</v>
      </c>
      <c r="G16" s="19"/>
      <c r="H16" s="54">
        <v>0.82</v>
      </c>
      <c r="I16" s="54">
        <v>0.05</v>
      </c>
      <c r="J16" s="54">
        <v>0.02</v>
      </c>
      <c r="K16" s="54">
        <v>0.11</v>
      </c>
      <c r="L16" s="19">
        <v>1</v>
      </c>
      <c r="M16" s="19"/>
      <c r="N16" s="52">
        <v>1.4</v>
      </c>
      <c r="O16" s="52">
        <v>1.68</v>
      </c>
      <c r="P16" s="52">
        <v>2.23</v>
      </c>
      <c r="Q16" s="52">
        <v>2.39</v>
      </c>
      <c r="R16" s="22">
        <v>0</v>
      </c>
      <c r="S16" s="22">
        <f t="shared" si="25"/>
        <v>0</v>
      </c>
      <c r="T16" s="22">
        <v>54</v>
      </c>
      <c r="U16" s="22">
        <f t="shared" si="6"/>
        <v>676426.48642800003</v>
      </c>
      <c r="V16" s="22"/>
      <c r="W16" s="22">
        <f t="shared" si="7"/>
        <v>0</v>
      </c>
      <c r="X16" s="22">
        <v>48</v>
      </c>
      <c r="Y16" s="22">
        <f t="shared" si="8"/>
        <v>601267.98793599999</v>
      </c>
      <c r="Z16" s="22"/>
      <c r="AA16" s="22">
        <f t="shared" si="9"/>
        <v>0</v>
      </c>
      <c r="AB16" s="16">
        <f t="shared" si="10"/>
        <v>0</v>
      </c>
      <c r="AC16" s="22">
        <v>0</v>
      </c>
      <c r="AD16" s="22">
        <f t="shared" si="11"/>
        <v>0</v>
      </c>
      <c r="AE16" s="16">
        <f t="shared" si="12"/>
        <v>0</v>
      </c>
      <c r="AF16" s="22"/>
      <c r="AG16" s="22">
        <f t="shared" si="13"/>
        <v>0</v>
      </c>
      <c r="AH16" s="22">
        <v>75</v>
      </c>
      <c r="AI16" s="22">
        <f t="shared" si="14"/>
        <v>963962.82675000001</v>
      </c>
      <c r="AJ16" s="22">
        <v>651</v>
      </c>
      <c r="AK16" s="22">
        <f t="shared" si="15"/>
        <v>8546494.4219655003</v>
      </c>
      <c r="AL16" s="22">
        <v>4</v>
      </c>
      <c r="AM16" s="22">
        <f t="shared" si="16"/>
        <v>83971.87290799999</v>
      </c>
      <c r="AN16" s="22">
        <v>35</v>
      </c>
      <c r="AO16" s="22">
        <f t="shared" si="17"/>
        <v>722615.0967933333</v>
      </c>
      <c r="AP16" s="22">
        <v>85</v>
      </c>
      <c r="AQ16" s="22">
        <f t="shared" si="18"/>
        <v>1204861.7274539999</v>
      </c>
      <c r="AR16" s="22">
        <v>76</v>
      </c>
      <c r="AS16" s="22">
        <f t="shared" si="19"/>
        <v>1144269.7783440002</v>
      </c>
      <c r="AT16" s="22">
        <v>58</v>
      </c>
      <c r="AU16" s="22">
        <f t="shared" si="20"/>
        <v>803681.82035679999</v>
      </c>
      <c r="AV16" s="22">
        <v>0</v>
      </c>
      <c r="AW16" s="22">
        <f t="shared" si="21"/>
        <v>0</v>
      </c>
      <c r="AX16" s="71">
        <v>0</v>
      </c>
      <c r="AY16" s="71">
        <f t="shared" si="22"/>
        <v>0</v>
      </c>
      <c r="AZ16" s="22">
        <v>0</v>
      </c>
      <c r="BA16" s="22">
        <f t="shared" si="23"/>
        <v>0</v>
      </c>
      <c r="BB16" s="22">
        <v>2</v>
      </c>
      <c r="BC16" s="22">
        <f t="shared" si="24"/>
        <v>59729.992931583336</v>
      </c>
    </row>
    <row r="17" spans="1:59" ht="36.75" customHeight="1" x14ac:dyDescent="0.25">
      <c r="A17" s="43">
        <v>10</v>
      </c>
      <c r="B17" s="55" t="s">
        <v>36</v>
      </c>
      <c r="C17" s="52">
        <v>19007.45</v>
      </c>
      <c r="D17" s="52">
        <f t="shared" si="26"/>
        <v>16156.332500000002</v>
      </c>
      <c r="E17" s="45">
        <v>0.93</v>
      </c>
      <c r="F17" s="19">
        <v>1</v>
      </c>
      <c r="G17" s="19"/>
      <c r="H17" s="54">
        <v>0.66</v>
      </c>
      <c r="I17" s="54">
        <v>0.15</v>
      </c>
      <c r="J17" s="54">
        <v>0.04</v>
      </c>
      <c r="K17" s="54">
        <v>0.15</v>
      </c>
      <c r="L17" s="19">
        <v>1</v>
      </c>
      <c r="M17" s="19"/>
      <c r="N17" s="52">
        <v>1.4</v>
      </c>
      <c r="O17" s="52">
        <v>1.68</v>
      </c>
      <c r="P17" s="52">
        <v>2.23</v>
      </c>
      <c r="Q17" s="52">
        <v>2.39</v>
      </c>
      <c r="R17" s="22">
        <v>0</v>
      </c>
      <c r="S17" s="22">
        <f t="shared" si="25"/>
        <v>0</v>
      </c>
      <c r="T17" s="22">
        <v>120</v>
      </c>
      <c r="U17" s="22">
        <f t="shared" si="6"/>
        <v>3039017.5477200001</v>
      </c>
      <c r="V17" s="22"/>
      <c r="W17" s="22">
        <f t="shared" si="7"/>
        <v>0</v>
      </c>
      <c r="X17" s="22">
        <v>50</v>
      </c>
      <c r="Y17" s="22">
        <f t="shared" si="8"/>
        <v>1266257.3115500002</v>
      </c>
      <c r="Z17" s="22"/>
      <c r="AA17" s="22">
        <f t="shared" si="9"/>
        <v>0</v>
      </c>
      <c r="AB17" s="16">
        <f t="shared" si="10"/>
        <v>0</v>
      </c>
      <c r="AC17" s="22">
        <v>0</v>
      </c>
      <c r="AD17" s="22">
        <f t="shared" si="11"/>
        <v>0</v>
      </c>
      <c r="AE17" s="16">
        <f t="shared" si="12"/>
        <v>0</v>
      </c>
      <c r="AF17" s="22"/>
      <c r="AG17" s="22">
        <f t="shared" si="13"/>
        <v>0</v>
      </c>
      <c r="AH17" s="22">
        <v>75</v>
      </c>
      <c r="AI17" s="22">
        <f t="shared" si="14"/>
        <v>1948881.3671249999</v>
      </c>
      <c r="AJ17" s="22">
        <v>582</v>
      </c>
      <c r="AK17" s="22">
        <f t="shared" si="15"/>
        <v>15447390.539080501</v>
      </c>
      <c r="AL17" s="22">
        <v>6</v>
      </c>
      <c r="AM17" s="22">
        <f t="shared" si="16"/>
        <v>254653.83197100001</v>
      </c>
      <c r="AN17" s="22">
        <v>20</v>
      </c>
      <c r="AO17" s="22">
        <f t="shared" si="17"/>
        <v>834822.40996000008</v>
      </c>
      <c r="AP17" s="22">
        <v>98</v>
      </c>
      <c r="AQ17" s="22">
        <f t="shared" si="18"/>
        <v>2808467.9754515998</v>
      </c>
      <c r="AR17" s="22">
        <v>75</v>
      </c>
      <c r="AS17" s="22">
        <f t="shared" si="19"/>
        <v>2282975.315775</v>
      </c>
      <c r="AT17" s="22">
        <v>116</v>
      </c>
      <c r="AU17" s="22">
        <f t="shared" si="20"/>
        <v>3249669.9692688002</v>
      </c>
      <c r="AV17" s="22">
        <v>0</v>
      </c>
      <c r="AW17" s="22">
        <f t="shared" si="21"/>
        <v>0</v>
      </c>
      <c r="AX17" s="71">
        <v>0</v>
      </c>
      <c r="AY17" s="71">
        <f t="shared" si="22"/>
        <v>0</v>
      </c>
      <c r="AZ17" s="22">
        <v>0</v>
      </c>
      <c r="BA17" s="22">
        <f t="shared" si="23"/>
        <v>0</v>
      </c>
      <c r="BB17" s="22">
        <v>24</v>
      </c>
      <c r="BC17" s="22">
        <f t="shared" si="24"/>
        <v>1449101.5676445002</v>
      </c>
    </row>
    <row r="18" spans="1:59" ht="33" customHeight="1" x14ac:dyDescent="0.25">
      <c r="A18" s="43">
        <v>11</v>
      </c>
      <c r="B18" s="55" t="s">
        <v>37</v>
      </c>
      <c r="C18" s="52">
        <v>19007.45</v>
      </c>
      <c r="D18" s="52">
        <f t="shared" si="26"/>
        <v>15015.885500000002</v>
      </c>
      <c r="E18" s="52">
        <v>0.18</v>
      </c>
      <c r="F18" s="19">
        <v>1</v>
      </c>
      <c r="G18" s="19"/>
      <c r="H18" s="54">
        <v>0.71</v>
      </c>
      <c r="I18" s="54">
        <v>0.03</v>
      </c>
      <c r="J18" s="54">
        <v>0.05</v>
      </c>
      <c r="K18" s="54">
        <v>0.21</v>
      </c>
      <c r="L18" s="19">
        <v>1</v>
      </c>
      <c r="M18" s="19"/>
      <c r="N18" s="52">
        <v>1.4</v>
      </c>
      <c r="O18" s="52">
        <v>1.68</v>
      </c>
      <c r="P18" s="52">
        <v>2.23</v>
      </c>
      <c r="Q18" s="52">
        <v>2.39</v>
      </c>
      <c r="R18" s="22">
        <v>0</v>
      </c>
      <c r="S18" s="22">
        <f t="shared" si="25"/>
        <v>0</v>
      </c>
      <c r="T18" s="22">
        <v>68</v>
      </c>
      <c r="U18" s="22">
        <f t="shared" si="6"/>
        <v>333311.60200800002</v>
      </c>
      <c r="V18" s="22"/>
      <c r="W18" s="22">
        <f t="shared" si="7"/>
        <v>0</v>
      </c>
      <c r="X18" s="22">
        <v>100</v>
      </c>
      <c r="Y18" s="22">
        <f t="shared" si="8"/>
        <v>490164.12060000002</v>
      </c>
      <c r="Z18" s="22"/>
      <c r="AA18" s="22">
        <f t="shared" si="9"/>
        <v>0</v>
      </c>
      <c r="AB18" s="16">
        <f t="shared" si="10"/>
        <v>0</v>
      </c>
      <c r="AC18" s="22">
        <v>0</v>
      </c>
      <c r="AD18" s="22">
        <f t="shared" si="11"/>
        <v>0</v>
      </c>
      <c r="AE18" s="16">
        <f t="shared" si="12"/>
        <v>0</v>
      </c>
      <c r="AF18" s="22"/>
      <c r="AG18" s="22">
        <f t="shared" si="13"/>
        <v>0</v>
      </c>
      <c r="AH18" s="22">
        <v>350</v>
      </c>
      <c r="AI18" s="22">
        <f t="shared" si="14"/>
        <v>1760279.9445000002</v>
      </c>
      <c r="AJ18" s="22">
        <v>833</v>
      </c>
      <c r="AK18" s="22">
        <f t="shared" si="15"/>
        <v>4279240.5450794995</v>
      </c>
      <c r="AL18" s="22">
        <v>16</v>
      </c>
      <c r="AM18" s="22">
        <f t="shared" si="16"/>
        <v>131434.23585599998</v>
      </c>
      <c r="AN18" s="22">
        <v>116</v>
      </c>
      <c r="AO18" s="22">
        <f t="shared" si="17"/>
        <v>937155.47956799995</v>
      </c>
      <c r="AP18" s="22">
        <v>200</v>
      </c>
      <c r="AQ18" s="22">
        <f t="shared" si="18"/>
        <v>1109335.6058399999</v>
      </c>
      <c r="AR18" s="22">
        <v>43</v>
      </c>
      <c r="AS18" s="22">
        <f t="shared" si="19"/>
        <v>253336.61568600003</v>
      </c>
      <c r="AT18" s="22">
        <v>155</v>
      </c>
      <c r="AU18" s="22">
        <f t="shared" si="20"/>
        <v>840431.88860399998</v>
      </c>
      <c r="AV18" s="22">
        <v>0</v>
      </c>
      <c r="AW18" s="22">
        <f t="shared" si="21"/>
        <v>0</v>
      </c>
      <c r="AX18" s="71">
        <v>0</v>
      </c>
      <c r="AY18" s="71">
        <f t="shared" si="22"/>
        <v>0</v>
      </c>
      <c r="AZ18" s="22">
        <v>0</v>
      </c>
      <c r="BA18" s="22">
        <f t="shared" si="23"/>
        <v>0</v>
      </c>
      <c r="BB18" s="22">
        <v>55</v>
      </c>
      <c r="BC18" s="22">
        <f t="shared" si="24"/>
        <v>642746.66306812502</v>
      </c>
    </row>
    <row r="19" spans="1:59" ht="33" customHeight="1" x14ac:dyDescent="0.25">
      <c r="A19" s="42">
        <v>102</v>
      </c>
      <c r="B19" s="55" t="s">
        <v>38</v>
      </c>
      <c r="C19" s="52">
        <v>19007.45</v>
      </c>
      <c r="D19" s="52"/>
      <c r="E19" s="52">
        <v>2.06</v>
      </c>
      <c r="F19" s="19">
        <v>1</v>
      </c>
      <c r="G19" s="19"/>
      <c r="H19" s="54">
        <v>0.67</v>
      </c>
      <c r="I19" s="54">
        <v>0.1</v>
      </c>
      <c r="J19" s="54">
        <v>0.04</v>
      </c>
      <c r="K19" s="54">
        <v>0.19</v>
      </c>
      <c r="L19" s="19">
        <v>1</v>
      </c>
      <c r="M19" s="19"/>
      <c r="N19" s="52">
        <v>1.4</v>
      </c>
      <c r="O19" s="52">
        <v>1.68</v>
      </c>
      <c r="P19" s="52">
        <v>2.23</v>
      </c>
      <c r="Q19" s="52">
        <v>2.39</v>
      </c>
      <c r="R19" s="22"/>
      <c r="S19" s="22">
        <f t="shared" si="25"/>
        <v>0</v>
      </c>
      <c r="T19" s="22"/>
      <c r="U19" s="22">
        <f t="shared" si="6"/>
        <v>0</v>
      </c>
      <c r="V19" s="22"/>
      <c r="W19" s="22">
        <f t="shared" si="7"/>
        <v>0</v>
      </c>
      <c r="X19" s="22">
        <v>2</v>
      </c>
      <c r="Y19" s="22">
        <f t="shared" si="8"/>
        <v>112193.12093733333</v>
      </c>
      <c r="Z19" s="22"/>
      <c r="AA19" s="22">
        <f t="shared" si="9"/>
        <v>0</v>
      </c>
      <c r="AB19" s="16">
        <f t="shared" si="10"/>
        <v>0</v>
      </c>
      <c r="AC19" s="22"/>
      <c r="AD19" s="22">
        <f t="shared" si="11"/>
        <v>0</v>
      </c>
      <c r="AE19" s="16">
        <f t="shared" si="12"/>
        <v>0</v>
      </c>
      <c r="AF19" s="22"/>
      <c r="AG19" s="22">
        <f t="shared" si="13"/>
        <v>0</v>
      </c>
      <c r="AH19" s="22"/>
      <c r="AI19" s="22">
        <f t="shared" si="14"/>
        <v>0</v>
      </c>
      <c r="AJ19" s="22"/>
      <c r="AK19" s="22">
        <f t="shared" si="15"/>
        <v>0</v>
      </c>
      <c r="AL19" s="22"/>
      <c r="AM19" s="22">
        <f t="shared" si="16"/>
        <v>0</v>
      </c>
      <c r="AN19" s="22"/>
      <c r="AO19" s="22">
        <f t="shared" si="17"/>
        <v>0</v>
      </c>
      <c r="AP19" s="22">
        <v>8</v>
      </c>
      <c r="AQ19" s="22">
        <f t="shared" si="18"/>
        <v>507829.18845120003</v>
      </c>
      <c r="AR19" s="22"/>
      <c r="AS19" s="22">
        <f t="shared" si="19"/>
        <v>0</v>
      </c>
      <c r="AT19" s="22"/>
      <c r="AU19" s="22">
        <f t="shared" si="20"/>
        <v>0</v>
      </c>
      <c r="AV19" s="22"/>
      <c r="AW19" s="22">
        <f t="shared" si="21"/>
        <v>0</v>
      </c>
      <c r="AX19" s="71"/>
      <c r="AY19" s="71">
        <f t="shared" si="22"/>
        <v>0</v>
      </c>
      <c r="AZ19" s="22"/>
      <c r="BA19" s="22">
        <f t="shared" si="23"/>
        <v>0</v>
      </c>
      <c r="BB19" s="22"/>
      <c r="BC19" s="22">
        <f t="shared" si="24"/>
        <v>0</v>
      </c>
    </row>
    <row r="20" spans="1:59" ht="27.75" customHeight="1" x14ac:dyDescent="0.25">
      <c r="A20" s="42">
        <v>103</v>
      </c>
      <c r="B20" s="55" t="s">
        <v>39</v>
      </c>
      <c r="C20" s="52">
        <v>19007.45</v>
      </c>
      <c r="D20" s="52"/>
      <c r="E20" s="52">
        <v>3.66</v>
      </c>
      <c r="F20" s="19">
        <v>1</v>
      </c>
      <c r="G20" s="19"/>
      <c r="H20" s="54">
        <v>0.67</v>
      </c>
      <c r="I20" s="54">
        <v>0.11</v>
      </c>
      <c r="J20" s="54">
        <v>0.04</v>
      </c>
      <c r="K20" s="54">
        <v>0.18</v>
      </c>
      <c r="L20" s="19">
        <v>1</v>
      </c>
      <c r="M20" s="19"/>
      <c r="N20" s="52">
        <v>1.4</v>
      </c>
      <c r="O20" s="52">
        <v>1.68</v>
      </c>
      <c r="P20" s="52">
        <v>2.23</v>
      </c>
      <c r="Q20" s="52">
        <v>2.39</v>
      </c>
      <c r="R20" s="22"/>
      <c r="S20" s="22">
        <f t="shared" si="25"/>
        <v>0</v>
      </c>
      <c r="T20" s="22"/>
      <c r="U20" s="22">
        <f t="shared" si="6"/>
        <v>0</v>
      </c>
      <c r="V20" s="22"/>
      <c r="W20" s="22">
        <f t="shared" si="7"/>
        <v>0</v>
      </c>
      <c r="X20" s="22"/>
      <c r="Y20" s="22">
        <f t="shared" si="8"/>
        <v>0</v>
      </c>
      <c r="Z20" s="22"/>
      <c r="AA20" s="22">
        <f t="shared" si="9"/>
        <v>0</v>
      </c>
      <c r="AB20" s="16">
        <f t="shared" si="10"/>
        <v>0</v>
      </c>
      <c r="AC20" s="22"/>
      <c r="AD20" s="22">
        <f t="shared" si="11"/>
        <v>0</v>
      </c>
      <c r="AE20" s="16">
        <f t="shared" si="12"/>
        <v>0</v>
      </c>
      <c r="AF20" s="22"/>
      <c r="AG20" s="22">
        <f t="shared" si="13"/>
        <v>0</v>
      </c>
      <c r="AH20" s="22"/>
      <c r="AI20" s="22">
        <f t="shared" si="14"/>
        <v>0</v>
      </c>
      <c r="AJ20" s="22"/>
      <c r="AK20" s="22">
        <f t="shared" si="15"/>
        <v>0</v>
      </c>
      <c r="AL20" s="22"/>
      <c r="AM20" s="22">
        <f t="shared" si="16"/>
        <v>0</v>
      </c>
      <c r="AN20" s="22"/>
      <c r="AO20" s="22">
        <f t="shared" si="17"/>
        <v>0</v>
      </c>
      <c r="AP20" s="22"/>
      <c r="AQ20" s="22">
        <f t="shared" si="18"/>
        <v>0</v>
      </c>
      <c r="AR20" s="22"/>
      <c r="AS20" s="22">
        <f t="shared" si="19"/>
        <v>0</v>
      </c>
      <c r="AT20" s="22"/>
      <c r="AU20" s="22">
        <f t="shared" si="20"/>
        <v>0</v>
      </c>
      <c r="AV20" s="22"/>
      <c r="AW20" s="22">
        <f t="shared" si="21"/>
        <v>0</v>
      </c>
      <c r="AX20" s="71"/>
      <c r="AY20" s="71">
        <f t="shared" si="22"/>
        <v>0</v>
      </c>
      <c r="AZ20" s="22"/>
      <c r="BA20" s="22">
        <f t="shared" si="23"/>
        <v>0</v>
      </c>
      <c r="BB20" s="22"/>
      <c r="BC20" s="22">
        <f t="shared" si="24"/>
        <v>0</v>
      </c>
    </row>
    <row r="21" spans="1:59" x14ac:dyDescent="0.25">
      <c r="A21" s="43">
        <v>13</v>
      </c>
      <c r="B21" s="55" t="s">
        <v>40</v>
      </c>
      <c r="C21" s="52">
        <v>19007.45</v>
      </c>
      <c r="D21" s="52">
        <f t="shared" ref="D21:D33" si="27">C21*(H21+I21+J21)</f>
        <v>15396.034500000002</v>
      </c>
      <c r="E21" s="52">
        <v>0.48</v>
      </c>
      <c r="F21" s="19">
        <v>1</v>
      </c>
      <c r="G21" s="19"/>
      <c r="H21" s="54">
        <v>0.67</v>
      </c>
      <c r="I21" s="54">
        <v>0.1</v>
      </c>
      <c r="J21" s="54">
        <v>0.04</v>
      </c>
      <c r="K21" s="54">
        <v>0.19</v>
      </c>
      <c r="L21" s="19">
        <v>1</v>
      </c>
      <c r="M21" s="19"/>
      <c r="N21" s="52">
        <v>1.4</v>
      </c>
      <c r="O21" s="52">
        <v>1.68</v>
      </c>
      <c r="P21" s="52">
        <v>2.23</v>
      </c>
      <c r="Q21" s="52">
        <v>2.39</v>
      </c>
      <c r="R21" s="22">
        <v>0</v>
      </c>
      <c r="S21" s="22">
        <f t="shared" si="25"/>
        <v>0</v>
      </c>
      <c r="T21" s="22">
        <v>0</v>
      </c>
      <c r="U21" s="22">
        <f t="shared" si="6"/>
        <v>0</v>
      </c>
      <c r="V21" s="22"/>
      <c r="W21" s="22">
        <f t="shared" si="7"/>
        <v>0</v>
      </c>
      <c r="X21" s="22">
        <v>75</v>
      </c>
      <c r="Y21" s="22">
        <f t="shared" si="8"/>
        <v>980328.24119999993</v>
      </c>
      <c r="Z21" s="22"/>
      <c r="AA21" s="22">
        <f t="shared" si="9"/>
        <v>0</v>
      </c>
      <c r="AB21" s="16">
        <f t="shared" si="10"/>
        <v>0</v>
      </c>
      <c r="AC21" s="22">
        <v>0</v>
      </c>
      <c r="AD21" s="22">
        <f t="shared" si="11"/>
        <v>0</v>
      </c>
      <c r="AE21" s="16">
        <f t="shared" si="12"/>
        <v>0</v>
      </c>
      <c r="AF21" s="22"/>
      <c r="AG21" s="22">
        <f t="shared" si="13"/>
        <v>0</v>
      </c>
      <c r="AH21" s="22"/>
      <c r="AI21" s="22">
        <f t="shared" si="14"/>
        <v>0</v>
      </c>
      <c r="AJ21" s="22">
        <v>606</v>
      </c>
      <c r="AK21" s="22">
        <f t="shared" si="15"/>
        <v>8301623.9145839997</v>
      </c>
      <c r="AL21" s="22">
        <v>8</v>
      </c>
      <c r="AM21" s="22">
        <f t="shared" si="16"/>
        <v>175245.64780799998</v>
      </c>
      <c r="AN21" s="22">
        <v>5</v>
      </c>
      <c r="AO21" s="22">
        <f t="shared" si="17"/>
        <v>107719.02064</v>
      </c>
      <c r="AP21" s="22">
        <v>78</v>
      </c>
      <c r="AQ21" s="22">
        <f t="shared" si="18"/>
        <v>1153709.0300735999</v>
      </c>
      <c r="AR21" s="22"/>
      <c r="AS21" s="22">
        <f t="shared" si="19"/>
        <v>0</v>
      </c>
      <c r="AT21" s="22">
        <v>84</v>
      </c>
      <c r="AU21" s="22">
        <f t="shared" si="20"/>
        <v>1214559.6325632001</v>
      </c>
      <c r="AV21" s="22">
        <v>0</v>
      </c>
      <c r="AW21" s="22">
        <f t="shared" si="21"/>
        <v>0</v>
      </c>
      <c r="AX21" s="71">
        <v>0</v>
      </c>
      <c r="AY21" s="71">
        <f t="shared" si="22"/>
        <v>0</v>
      </c>
      <c r="AZ21" s="22">
        <v>0</v>
      </c>
      <c r="BA21" s="22">
        <f t="shared" si="23"/>
        <v>0</v>
      </c>
      <c r="BB21" s="22">
        <v>17</v>
      </c>
      <c r="BC21" s="22">
        <f t="shared" si="24"/>
        <v>529779.06774100009</v>
      </c>
    </row>
    <row r="22" spans="1:59" x14ac:dyDescent="0.25">
      <c r="A22" s="43">
        <v>14</v>
      </c>
      <c r="B22" s="55" t="s">
        <v>41</v>
      </c>
      <c r="C22" s="52">
        <v>19007.45</v>
      </c>
      <c r="D22" s="52">
        <f t="shared" si="27"/>
        <v>15586.109000000002</v>
      </c>
      <c r="E22" s="52">
        <v>0.65</v>
      </c>
      <c r="F22" s="19">
        <v>1</v>
      </c>
      <c r="G22" s="19"/>
      <c r="H22" s="54">
        <v>0.67</v>
      </c>
      <c r="I22" s="54">
        <v>0.11</v>
      </c>
      <c r="J22" s="54">
        <v>0.04</v>
      </c>
      <c r="K22" s="54">
        <v>0.18</v>
      </c>
      <c r="L22" s="19">
        <v>1</v>
      </c>
      <c r="M22" s="19"/>
      <c r="N22" s="52">
        <v>1.4</v>
      </c>
      <c r="O22" s="52">
        <v>1.68</v>
      </c>
      <c r="P22" s="52">
        <v>2.23</v>
      </c>
      <c r="Q22" s="52">
        <v>2.39</v>
      </c>
      <c r="R22" s="22">
        <v>0</v>
      </c>
      <c r="S22" s="22">
        <f t="shared" si="25"/>
        <v>0</v>
      </c>
      <c r="T22" s="22">
        <v>0</v>
      </c>
      <c r="U22" s="22">
        <f t="shared" si="6"/>
        <v>0</v>
      </c>
      <c r="V22" s="22"/>
      <c r="W22" s="22">
        <f t="shared" si="7"/>
        <v>0</v>
      </c>
      <c r="X22" s="22">
        <v>45</v>
      </c>
      <c r="Y22" s="22">
        <f t="shared" si="8"/>
        <v>796516.69597499992</v>
      </c>
      <c r="Z22" s="22"/>
      <c r="AA22" s="22">
        <f t="shared" si="9"/>
        <v>0</v>
      </c>
      <c r="AB22" s="16">
        <f t="shared" si="10"/>
        <v>0</v>
      </c>
      <c r="AC22" s="22">
        <v>0</v>
      </c>
      <c r="AD22" s="22">
        <f t="shared" si="11"/>
        <v>0</v>
      </c>
      <c r="AE22" s="16">
        <f t="shared" si="12"/>
        <v>0</v>
      </c>
      <c r="AF22" s="22"/>
      <c r="AG22" s="22">
        <f t="shared" si="13"/>
        <v>0</v>
      </c>
      <c r="AH22" s="22"/>
      <c r="AI22" s="22">
        <f t="shared" si="14"/>
        <v>0</v>
      </c>
      <c r="AJ22" s="22">
        <v>6</v>
      </c>
      <c r="AK22" s="22">
        <f t="shared" si="15"/>
        <v>111304.7760825</v>
      </c>
      <c r="AL22" s="22">
        <v>3</v>
      </c>
      <c r="AM22" s="22">
        <f t="shared" si="16"/>
        <v>88991.930527500008</v>
      </c>
      <c r="AN22" s="22">
        <v>5</v>
      </c>
      <c r="AO22" s="22">
        <f t="shared" si="17"/>
        <v>145869.50711666667</v>
      </c>
      <c r="AP22" s="22">
        <v>5</v>
      </c>
      <c r="AQ22" s="22">
        <f t="shared" si="18"/>
        <v>100148.353305</v>
      </c>
      <c r="AR22" s="22"/>
      <c r="AS22" s="22">
        <f t="shared" si="19"/>
        <v>0</v>
      </c>
      <c r="AT22" s="22"/>
      <c r="AU22" s="22">
        <f t="shared" si="20"/>
        <v>0</v>
      </c>
      <c r="AV22" s="22">
        <v>0</v>
      </c>
      <c r="AW22" s="22">
        <f t="shared" si="21"/>
        <v>0</v>
      </c>
      <c r="AX22" s="71">
        <v>0</v>
      </c>
      <c r="AY22" s="71">
        <f t="shared" si="22"/>
        <v>0</v>
      </c>
      <c r="AZ22" s="22">
        <v>0</v>
      </c>
      <c r="BA22" s="22">
        <f t="shared" si="23"/>
        <v>0</v>
      </c>
      <c r="BB22" s="22"/>
      <c r="BC22" s="22">
        <f t="shared" si="24"/>
        <v>0</v>
      </c>
    </row>
    <row r="23" spans="1:59" x14ac:dyDescent="0.25">
      <c r="A23" s="43">
        <v>15</v>
      </c>
      <c r="B23" s="55" t="s">
        <v>42</v>
      </c>
      <c r="C23" s="52">
        <v>19007.45</v>
      </c>
      <c r="D23" s="52">
        <f t="shared" si="27"/>
        <v>16156.3325</v>
      </c>
      <c r="E23" s="52">
        <v>1.06</v>
      </c>
      <c r="F23" s="19">
        <v>1</v>
      </c>
      <c r="G23" s="19"/>
      <c r="H23" s="54">
        <v>0.69</v>
      </c>
      <c r="I23" s="54">
        <v>0.13</v>
      </c>
      <c r="J23" s="54">
        <v>0.03</v>
      </c>
      <c r="K23" s="54">
        <v>0.15</v>
      </c>
      <c r="L23" s="19">
        <v>1</v>
      </c>
      <c r="M23" s="19"/>
      <c r="N23" s="52">
        <v>1.4</v>
      </c>
      <c r="O23" s="52">
        <v>1.68</v>
      </c>
      <c r="P23" s="52">
        <v>2.23</v>
      </c>
      <c r="Q23" s="52">
        <v>2.39</v>
      </c>
      <c r="R23" s="22">
        <v>0</v>
      </c>
      <c r="S23" s="22">
        <f t="shared" si="25"/>
        <v>0</v>
      </c>
      <c r="T23" s="22">
        <v>0</v>
      </c>
      <c r="U23" s="22">
        <f t="shared" si="6"/>
        <v>0</v>
      </c>
      <c r="V23" s="22"/>
      <c r="W23" s="22">
        <f t="shared" si="7"/>
        <v>0</v>
      </c>
      <c r="X23" s="22">
        <v>52</v>
      </c>
      <c r="Y23" s="22">
        <f t="shared" si="8"/>
        <v>1500991.4626373332</v>
      </c>
      <c r="Z23" s="16"/>
      <c r="AA23" s="22">
        <f t="shared" si="9"/>
        <v>0</v>
      </c>
      <c r="AB23" s="16">
        <f t="shared" si="10"/>
        <v>0</v>
      </c>
      <c r="AC23" s="22">
        <v>0</v>
      </c>
      <c r="AD23" s="22">
        <f t="shared" si="11"/>
        <v>0</v>
      </c>
      <c r="AE23" s="16">
        <f t="shared" si="12"/>
        <v>0</v>
      </c>
      <c r="AF23" s="22"/>
      <c r="AG23" s="22">
        <f t="shared" si="13"/>
        <v>0</v>
      </c>
      <c r="AH23" s="22">
        <v>30</v>
      </c>
      <c r="AI23" s="22">
        <f t="shared" si="14"/>
        <v>888522.25769999996</v>
      </c>
      <c r="AJ23" s="22">
        <v>292</v>
      </c>
      <c r="AK23" s="22">
        <f t="shared" si="15"/>
        <v>8833603.6648860015</v>
      </c>
      <c r="AL23" s="22">
        <v>2</v>
      </c>
      <c r="AM23" s="22">
        <f t="shared" si="16"/>
        <v>96750.201394000003</v>
      </c>
      <c r="AN23" s="22">
        <v>10</v>
      </c>
      <c r="AO23" s="22">
        <f t="shared" si="17"/>
        <v>475759.00782666664</v>
      </c>
      <c r="AP23" s="22">
        <v>28</v>
      </c>
      <c r="AQ23" s="22">
        <f t="shared" si="18"/>
        <v>914585.57725919993</v>
      </c>
      <c r="AR23" s="22">
        <v>1</v>
      </c>
      <c r="AS23" s="22">
        <f t="shared" si="19"/>
        <v>34694.678633999996</v>
      </c>
      <c r="AT23" s="22">
        <v>20</v>
      </c>
      <c r="AU23" s="22">
        <f t="shared" si="20"/>
        <v>638607.74331200006</v>
      </c>
      <c r="AV23" s="22">
        <v>0</v>
      </c>
      <c r="AW23" s="22">
        <f t="shared" si="21"/>
        <v>0</v>
      </c>
      <c r="AX23" s="71">
        <v>0</v>
      </c>
      <c r="AY23" s="71">
        <f t="shared" si="22"/>
        <v>0</v>
      </c>
      <c r="AZ23" s="22">
        <v>0</v>
      </c>
      <c r="BA23" s="22">
        <f t="shared" si="23"/>
        <v>0</v>
      </c>
      <c r="BB23" s="22">
        <v>10</v>
      </c>
      <c r="BC23" s="22">
        <f t="shared" si="24"/>
        <v>688193.39682041679</v>
      </c>
    </row>
    <row r="24" spans="1:59" x14ac:dyDescent="0.25">
      <c r="A24" s="43">
        <v>16</v>
      </c>
      <c r="B24" s="55" t="s">
        <v>43</v>
      </c>
      <c r="C24" s="52">
        <v>19007.45</v>
      </c>
      <c r="D24" s="52">
        <f t="shared" si="27"/>
        <v>17486.854000000003</v>
      </c>
      <c r="E24" s="52">
        <v>1.32</v>
      </c>
      <c r="F24" s="19">
        <v>1</v>
      </c>
      <c r="G24" s="19"/>
      <c r="H24" s="54">
        <v>0.74</v>
      </c>
      <c r="I24" s="54">
        <v>0.16</v>
      </c>
      <c r="J24" s="54">
        <v>0.02</v>
      </c>
      <c r="K24" s="54">
        <v>0.08</v>
      </c>
      <c r="L24" s="19">
        <v>1</v>
      </c>
      <c r="M24" s="19"/>
      <c r="N24" s="52">
        <v>1.4</v>
      </c>
      <c r="O24" s="52">
        <v>1.68</v>
      </c>
      <c r="P24" s="52">
        <v>2.23</v>
      </c>
      <c r="Q24" s="52">
        <v>2.39</v>
      </c>
      <c r="R24" s="22">
        <v>0</v>
      </c>
      <c r="S24" s="22">
        <f t="shared" si="25"/>
        <v>0</v>
      </c>
      <c r="T24" s="22">
        <v>0</v>
      </c>
      <c r="U24" s="22">
        <f t="shared" si="6"/>
        <v>0</v>
      </c>
      <c r="V24" s="22"/>
      <c r="W24" s="22">
        <f t="shared" si="7"/>
        <v>0</v>
      </c>
      <c r="X24" s="22">
        <v>21</v>
      </c>
      <c r="Y24" s="22">
        <f t="shared" si="8"/>
        <v>754852.74572400004</v>
      </c>
      <c r="Z24" s="22"/>
      <c r="AA24" s="22">
        <f t="shared" si="9"/>
        <v>0</v>
      </c>
      <c r="AB24" s="16">
        <f t="shared" si="10"/>
        <v>0</v>
      </c>
      <c r="AC24" s="22">
        <v>0</v>
      </c>
      <c r="AD24" s="22">
        <f t="shared" si="11"/>
        <v>0</v>
      </c>
      <c r="AE24" s="16">
        <f t="shared" si="12"/>
        <v>0</v>
      </c>
      <c r="AF24" s="22"/>
      <c r="AG24" s="22">
        <f t="shared" si="13"/>
        <v>0</v>
      </c>
      <c r="AH24" s="22"/>
      <c r="AI24" s="22">
        <f t="shared" si="14"/>
        <v>0</v>
      </c>
      <c r="AJ24" s="22">
        <v>160</v>
      </c>
      <c r="AK24" s="22">
        <f t="shared" si="15"/>
        <v>6027581.72016</v>
      </c>
      <c r="AL24" s="22"/>
      <c r="AM24" s="22">
        <f t="shared" si="16"/>
        <v>0</v>
      </c>
      <c r="AN24" s="22"/>
      <c r="AO24" s="22">
        <f t="shared" si="17"/>
        <v>0</v>
      </c>
      <c r="AP24" s="22"/>
      <c r="AQ24" s="22">
        <f t="shared" si="18"/>
        <v>0</v>
      </c>
      <c r="AR24" s="22">
        <v>0</v>
      </c>
      <c r="AS24" s="22">
        <f t="shared" si="19"/>
        <v>0</v>
      </c>
      <c r="AT24" s="22">
        <v>0</v>
      </c>
      <c r="AU24" s="22">
        <f t="shared" si="20"/>
        <v>0</v>
      </c>
      <c r="AV24" s="22">
        <v>0</v>
      </c>
      <c r="AW24" s="22">
        <f t="shared" si="21"/>
        <v>0</v>
      </c>
      <c r="AX24" s="71">
        <v>0</v>
      </c>
      <c r="AY24" s="71">
        <f t="shared" si="22"/>
        <v>0</v>
      </c>
      <c r="AZ24" s="22">
        <v>0</v>
      </c>
      <c r="BA24" s="22">
        <f t="shared" si="23"/>
        <v>0</v>
      </c>
      <c r="BB24" s="22"/>
      <c r="BC24" s="22">
        <f t="shared" si="24"/>
        <v>0</v>
      </c>
    </row>
    <row r="25" spans="1:59" x14ac:dyDescent="0.25">
      <c r="A25" s="43">
        <v>5</v>
      </c>
      <c r="B25" s="55" t="s">
        <v>44</v>
      </c>
      <c r="C25" s="52">
        <v>19007.45</v>
      </c>
      <c r="D25" s="52">
        <f t="shared" si="27"/>
        <v>16726.556</v>
      </c>
      <c r="E25" s="52">
        <v>0.89</v>
      </c>
      <c r="F25" s="19">
        <v>1</v>
      </c>
      <c r="G25" s="19"/>
      <c r="H25" s="54">
        <v>0.75</v>
      </c>
      <c r="I25" s="54">
        <v>0.1</v>
      </c>
      <c r="J25" s="54">
        <v>0.03</v>
      </c>
      <c r="K25" s="54">
        <v>0.12</v>
      </c>
      <c r="L25" s="19">
        <v>1</v>
      </c>
      <c r="M25" s="19"/>
      <c r="N25" s="52">
        <v>1.4</v>
      </c>
      <c r="O25" s="52">
        <v>1.68</v>
      </c>
      <c r="P25" s="52">
        <v>2.23</v>
      </c>
      <c r="Q25" s="52">
        <v>2.39</v>
      </c>
      <c r="R25" s="22">
        <v>0</v>
      </c>
      <c r="S25" s="22">
        <f t="shared" si="25"/>
        <v>0</v>
      </c>
      <c r="T25" s="22">
        <v>18</v>
      </c>
      <c r="U25" s="22">
        <f t="shared" si="6"/>
        <v>436246.0673339999</v>
      </c>
      <c r="V25" s="22"/>
      <c r="W25" s="22">
        <f t="shared" si="7"/>
        <v>0</v>
      </c>
      <c r="X25" s="22">
        <v>75</v>
      </c>
      <c r="Y25" s="22">
        <f t="shared" si="8"/>
        <v>1817691.947225</v>
      </c>
      <c r="Z25" s="22"/>
      <c r="AA25" s="22">
        <f t="shared" si="9"/>
        <v>0</v>
      </c>
      <c r="AB25" s="16">
        <f t="shared" si="10"/>
        <v>0</v>
      </c>
      <c r="AC25" s="22">
        <v>0</v>
      </c>
      <c r="AD25" s="22">
        <f t="shared" si="11"/>
        <v>0</v>
      </c>
      <c r="AE25" s="16">
        <f t="shared" si="12"/>
        <v>0</v>
      </c>
      <c r="AF25" s="22"/>
      <c r="AG25" s="22">
        <f t="shared" si="13"/>
        <v>0</v>
      </c>
      <c r="AH25" s="22">
        <v>7</v>
      </c>
      <c r="AI25" s="22">
        <f t="shared" si="14"/>
        <v>174072.12784500001</v>
      </c>
      <c r="AJ25" s="22">
        <v>551</v>
      </c>
      <c r="AK25" s="22">
        <f t="shared" si="15"/>
        <v>13995576.703358252</v>
      </c>
      <c r="AL25" s="22"/>
      <c r="AM25" s="22">
        <f t="shared" si="16"/>
        <v>0</v>
      </c>
      <c r="AN25" s="22">
        <v>10</v>
      </c>
      <c r="AO25" s="22">
        <f t="shared" si="17"/>
        <v>399458.03487333329</v>
      </c>
      <c r="AP25" s="22">
        <v>108</v>
      </c>
      <c r="AQ25" s="22">
        <f t="shared" si="18"/>
        <v>2961926.0675927997</v>
      </c>
      <c r="AR25" s="22">
        <v>1</v>
      </c>
      <c r="AS25" s="22">
        <f t="shared" si="19"/>
        <v>29130.437721000002</v>
      </c>
      <c r="AT25" s="22">
        <v>33</v>
      </c>
      <c r="AU25" s="22">
        <f t="shared" si="20"/>
        <v>884712.70854120003</v>
      </c>
      <c r="AV25" s="22">
        <v>0</v>
      </c>
      <c r="AW25" s="22">
        <f t="shared" si="21"/>
        <v>0</v>
      </c>
      <c r="AX25" s="71">
        <v>0</v>
      </c>
      <c r="AY25" s="71">
        <f t="shared" si="22"/>
        <v>0</v>
      </c>
      <c r="AZ25" s="22">
        <v>0</v>
      </c>
      <c r="BA25" s="22">
        <f t="shared" si="23"/>
        <v>0</v>
      </c>
      <c r="BB25" s="22">
        <v>5</v>
      </c>
      <c r="BC25" s="22">
        <f t="shared" si="24"/>
        <v>288911.3788538542</v>
      </c>
    </row>
    <row r="26" spans="1:59" ht="30" x14ac:dyDescent="0.25">
      <c r="A26" s="43">
        <v>17</v>
      </c>
      <c r="B26" s="55" t="s">
        <v>45</v>
      </c>
      <c r="C26" s="52">
        <v>19007.45</v>
      </c>
      <c r="D26" s="52">
        <f t="shared" si="27"/>
        <v>15586.109000000002</v>
      </c>
      <c r="E26" s="45">
        <v>0.91</v>
      </c>
      <c r="F26" s="19">
        <v>1</v>
      </c>
      <c r="G26" s="19"/>
      <c r="H26" s="54">
        <v>0.64</v>
      </c>
      <c r="I26" s="54">
        <v>0.14000000000000001</v>
      </c>
      <c r="J26" s="54">
        <v>0.04</v>
      </c>
      <c r="K26" s="54">
        <v>0.18</v>
      </c>
      <c r="L26" s="19">
        <v>1</v>
      </c>
      <c r="M26" s="19"/>
      <c r="N26" s="52">
        <v>1.4</v>
      </c>
      <c r="O26" s="52">
        <v>1.68</v>
      </c>
      <c r="P26" s="52">
        <v>2.23</v>
      </c>
      <c r="Q26" s="52">
        <v>2.39</v>
      </c>
      <c r="R26" s="22">
        <v>0</v>
      </c>
      <c r="S26" s="22">
        <f t="shared" si="25"/>
        <v>0</v>
      </c>
      <c r="T26" s="22">
        <v>0</v>
      </c>
      <c r="U26" s="22">
        <f t="shared" si="6"/>
        <v>0</v>
      </c>
      <c r="V26" s="22"/>
      <c r="W26" s="22">
        <f t="shared" si="7"/>
        <v>0</v>
      </c>
      <c r="X26" s="22">
        <v>6</v>
      </c>
      <c r="Y26" s="22">
        <f t="shared" si="8"/>
        <v>148683.11658199999</v>
      </c>
      <c r="Z26" s="22"/>
      <c r="AA26" s="22">
        <f t="shared" si="9"/>
        <v>0</v>
      </c>
      <c r="AB26" s="16">
        <f t="shared" si="10"/>
        <v>0</v>
      </c>
      <c r="AC26" s="22">
        <v>0</v>
      </c>
      <c r="AD26" s="22">
        <f t="shared" si="11"/>
        <v>0</v>
      </c>
      <c r="AE26" s="16">
        <f t="shared" si="12"/>
        <v>0</v>
      </c>
      <c r="AF26" s="22"/>
      <c r="AG26" s="22">
        <f t="shared" si="13"/>
        <v>0</v>
      </c>
      <c r="AH26" s="22">
        <v>1</v>
      </c>
      <c r="AI26" s="22">
        <f t="shared" si="14"/>
        <v>25426.265865000001</v>
      </c>
      <c r="AJ26" s="22">
        <v>6</v>
      </c>
      <c r="AK26" s="22">
        <f t="shared" si="15"/>
        <v>155826.68651550001</v>
      </c>
      <c r="AL26" s="22">
        <v>0</v>
      </c>
      <c r="AM26" s="22">
        <f t="shared" si="16"/>
        <v>0</v>
      </c>
      <c r="AN26" s="22"/>
      <c r="AO26" s="22">
        <f t="shared" si="17"/>
        <v>0</v>
      </c>
      <c r="AP26" s="22">
        <v>4</v>
      </c>
      <c r="AQ26" s="22">
        <f t="shared" si="18"/>
        <v>112166.15570160002</v>
      </c>
      <c r="AR26" s="22">
        <v>0</v>
      </c>
      <c r="AS26" s="22">
        <f t="shared" si="19"/>
        <v>0</v>
      </c>
      <c r="AT26" s="22">
        <v>2</v>
      </c>
      <c r="AU26" s="22">
        <f t="shared" si="20"/>
        <v>54823.872303200005</v>
      </c>
      <c r="AV26" s="22">
        <v>0</v>
      </c>
      <c r="AW26" s="22">
        <f t="shared" si="21"/>
        <v>0</v>
      </c>
      <c r="AX26" s="71">
        <v>0</v>
      </c>
      <c r="AY26" s="71">
        <f t="shared" si="22"/>
        <v>0</v>
      </c>
      <c r="AZ26" s="22">
        <v>0</v>
      </c>
      <c r="BA26" s="22">
        <f t="shared" si="23"/>
        <v>0</v>
      </c>
      <c r="BB26" s="22"/>
      <c r="BC26" s="22">
        <f t="shared" si="24"/>
        <v>0</v>
      </c>
    </row>
    <row r="27" spans="1:59" s="23" customFormat="1" ht="18" customHeight="1" x14ac:dyDescent="0.25">
      <c r="A27" s="43">
        <v>18</v>
      </c>
      <c r="B27" s="55" t="s">
        <v>46</v>
      </c>
      <c r="C27" s="52">
        <v>19007.45</v>
      </c>
      <c r="D27" s="52">
        <f t="shared" si="27"/>
        <v>15586.109000000002</v>
      </c>
      <c r="E27" s="45">
        <v>2.6</v>
      </c>
      <c r="F27" s="19">
        <v>1</v>
      </c>
      <c r="G27" s="19"/>
      <c r="H27" s="54">
        <v>0.64</v>
      </c>
      <c r="I27" s="54">
        <v>0.14000000000000001</v>
      </c>
      <c r="J27" s="54">
        <v>0.04</v>
      </c>
      <c r="K27" s="54">
        <v>0.18</v>
      </c>
      <c r="L27" s="19">
        <v>1</v>
      </c>
      <c r="M27" s="19"/>
      <c r="N27" s="52">
        <v>1.4</v>
      </c>
      <c r="O27" s="52">
        <v>1.68</v>
      </c>
      <c r="P27" s="52">
        <v>2.23</v>
      </c>
      <c r="Q27" s="52">
        <v>2.39</v>
      </c>
      <c r="R27" s="22">
        <v>0</v>
      </c>
      <c r="S27" s="22">
        <f t="shared" si="25"/>
        <v>0</v>
      </c>
      <c r="T27" s="22">
        <v>0</v>
      </c>
      <c r="U27" s="22">
        <f t="shared" si="6"/>
        <v>0</v>
      </c>
      <c r="V27" s="22"/>
      <c r="W27" s="22">
        <f t="shared" si="7"/>
        <v>0</v>
      </c>
      <c r="X27" s="22">
        <v>0</v>
      </c>
      <c r="Y27" s="22">
        <f t="shared" si="8"/>
        <v>0</v>
      </c>
      <c r="Z27" s="22"/>
      <c r="AA27" s="22">
        <f t="shared" si="9"/>
        <v>0</v>
      </c>
      <c r="AB27" s="16">
        <f t="shared" si="10"/>
        <v>0</v>
      </c>
      <c r="AC27" s="22">
        <v>0</v>
      </c>
      <c r="AD27" s="22">
        <f t="shared" si="11"/>
        <v>0</v>
      </c>
      <c r="AE27" s="16">
        <f t="shared" si="12"/>
        <v>0</v>
      </c>
      <c r="AF27" s="22"/>
      <c r="AG27" s="22">
        <f t="shared" si="13"/>
        <v>0</v>
      </c>
      <c r="AH27" s="22"/>
      <c r="AI27" s="22">
        <f t="shared" si="14"/>
        <v>0</v>
      </c>
      <c r="AJ27" s="22">
        <v>3</v>
      </c>
      <c r="AK27" s="22">
        <f t="shared" si="15"/>
        <v>222609.552165</v>
      </c>
      <c r="AL27" s="22">
        <v>0</v>
      </c>
      <c r="AM27" s="22">
        <f t="shared" si="16"/>
        <v>0</v>
      </c>
      <c r="AN27" s="22"/>
      <c r="AO27" s="22">
        <f t="shared" si="17"/>
        <v>0</v>
      </c>
      <c r="AP27" s="22">
        <v>0</v>
      </c>
      <c r="AQ27" s="22">
        <f t="shared" si="18"/>
        <v>0</v>
      </c>
      <c r="AR27" s="22">
        <v>0</v>
      </c>
      <c r="AS27" s="22">
        <f t="shared" si="19"/>
        <v>0</v>
      </c>
      <c r="AT27" s="22">
        <v>0</v>
      </c>
      <c r="AU27" s="22">
        <f t="shared" si="20"/>
        <v>0</v>
      </c>
      <c r="AV27" s="22">
        <v>0</v>
      </c>
      <c r="AW27" s="22">
        <f t="shared" si="21"/>
        <v>0</v>
      </c>
      <c r="AX27" s="71">
        <v>0</v>
      </c>
      <c r="AY27" s="71">
        <f t="shared" si="22"/>
        <v>0</v>
      </c>
      <c r="AZ27" s="22">
        <v>0</v>
      </c>
      <c r="BA27" s="22">
        <f t="shared" si="23"/>
        <v>0</v>
      </c>
      <c r="BB27" s="22">
        <v>0</v>
      </c>
      <c r="BC27" s="22">
        <f t="shared" si="24"/>
        <v>0</v>
      </c>
      <c r="BD27" s="2"/>
      <c r="BE27" s="2"/>
      <c r="BF27" s="2"/>
      <c r="BG27" s="2"/>
    </row>
    <row r="28" spans="1:59" s="29" customFormat="1" x14ac:dyDescent="0.25">
      <c r="A28" s="70">
        <v>4</v>
      </c>
      <c r="B28" s="33" t="s">
        <v>47</v>
      </c>
      <c r="C28" s="52">
        <v>19007.45</v>
      </c>
      <c r="D28" s="56">
        <f t="shared" si="27"/>
        <v>0</v>
      </c>
      <c r="E28" s="56">
        <v>1.04</v>
      </c>
      <c r="F28" s="25"/>
      <c r="G28" s="25"/>
      <c r="H28" s="57"/>
      <c r="I28" s="57"/>
      <c r="J28" s="57"/>
      <c r="K28" s="57"/>
      <c r="L28" s="57"/>
      <c r="M28" s="57"/>
      <c r="N28" s="56">
        <v>1.4</v>
      </c>
      <c r="O28" s="56">
        <v>1.68</v>
      </c>
      <c r="P28" s="56">
        <v>2.23</v>
      </c>
      <c r="Q28" s="56">
        <v>2.39</v>
      </c>
      <c r="R28" s="16">
        <f t="shared" ref="R28:S28" si="28">SUM(R29:R39)</f>
        <v>357</v>
      </c>
      <c r="S28" s="16">
        <f t="shared" si="28"/>
        <v>7276997.2905630004</v>
      </c>
      <c r="T28" s="16">
        <f t="shared" ref="T28:AM28" si="29">SUM(T29:T39)</f>
        <v>254</v>
      </c>
      <c r="U28" s="16">
        <f t="shared" si="29"/>
        <v>5555737.9936006665</v>
      </c>
      <c r="V28" s="16">
        <f t="shared" si="29"/>
        <v>0</v>
      </c>
      <c r="W28" s="16">
        <f t="shared" si="29"/>
        <v>0</v>
      </c>
      <c r="X28" s="16">
        <f t="shared" si="29"/>
        <v>145</v>
      </c>
      <c r="Y28" s="16">
        <f t="shared" si="29"/>
        <v>3681132.5457060002</v>
      </c>
      <c r="Z28" s="16">
        <f t="shared" si="29"/>
        <v>0</v>
      </c>
      <c r="AA28" s="16">
        <f t="shared" si="29"/>
        <v>0</v>
      </c>
      <c r="AB28" s="16">
        <f t="shared" si="29"/>
        <v>0</v>
      </c>
      <c r="AC28" s="16">
        <f t="shared" si="29"/>
        <v>0</v>
      </c>
      <c r="AD28" s="16">
        <f t="shared" si="29"/>
        <v>0</v>
      </c>
      <c r="AE28" s="16">
        <f t="shared" si="29"/>
        <v>0</v>
      </c>
      <c r="AF28" s="16">
        <f t="shared" si="29"/>
        <v>0</v>
      </c>
      <c r="AG28" s="16">
        <f t="shared" si="29"/>
        <v>0</v>
      </c>
      <c r="AH28" s="16">
        <f t="shared" si="29"/>
        <v>304</v>
      </c>
      <c r="AI28" s="16">
        <f t="shared" si="29"/>
        <v>6866488.8311250005</v>
      </c>
      <c r="AJ28" s="16">
        <f t="shared" si="29"/>
        <v>1431</v>
      </c>
      <c r="AK28" s="16">
        <f t="shared" si="29"/>
        <v>36809060.24420625</v>
      </c>
      <c r="AL28" s="16">
        <f t="shared" si="29"/>
        <v>91</v>
      </c>
      <c r="AM28" s="16">
        <f t="shared" si="29"/>
        <v>3041242.1796680004</v>
      </c>
      <c r="AN28" s="16">
        <f>SUM(AN29:AN39)</f>
        <v>111</v>
      </c>
      <c r="AO28" s="16">
        <f t="shared" ref="AO28:BA28" si="30">SUM(AO29:AO39)</f>
        <v>4334344.0930019999</v>
      </c>
      <c r="AP28" s="16">
        <f t="shared" si="30"/>
        <v>338</v>
      </c>
      <c r="AQ28" s="16">
        <f t="shared" si="30"/>
        <v>9152943.1945181973</v>
      </c>
      <c r="AR28" s="16">
        <f t="shared" si="30"/>
        <v>88</v>
      </c>
      <c r="AS28" s="16">
        <f t="shared" si="30"/>
        <v>2590972.415724</v>
      </c>
      <c r="AT28" s="16">
        <f t="shared" si="30"/>
        <v>257</v>
      </c>
      <c r="AU28" s="16">
        <f t="shared" si="30"/>
        <v>6515003.9020528002</v>
      </c>
      <c r="AV28" s="16">
        <f t="shared" si="30"/>
        <v>106</v>
      </c>
      <c r="AW28" s="16">
        <f t="shared" si="30"/>
        <v>3601480.0777955996</v>
      </c>
      <c r="AX28" s="16">
        <f t="shared" si="30"/>
        <v>133</v>
      </c>
      <c r="AY28" s="16">
        <f t="shared" si="30"/>
        <v>4425135.4208061006</v>
      </c>
      <c r="AZ28" s="16">
        <f t="shared" si="30"/>
        <v>265</v>
      </c>
      <c r="BA28" s="16">
        <f t="shared" si="30"/>
        <v>7282788.2523395997</v>
      </c>
      <c r="BB28" s="16">
        <f t="shared" ref="BB28:BC28" si="31">SUM(BB29:BB39)</f>
        <v>111</v>
      </c>
      <c r="BC28" s="16">
        <f t="shared" si="31"/>
        <v>5929500.2765668547</v>
      </c>
      <c r="BD28" s="28"/>
      <c r="BE28" s="28"/>
      <c r="BF28" s="28"/>
      <c r="BG28" s="28"/>
    </row>
    <row r="29" spans="1:59" ht="36" customHeight="1" x14ac:dyDescent="0.25">
      <c r="A29" s="43">
        <v>21</v>
      </c>
      <c r="B29" s="55" t="s">
        <v>48</v>
      </c>
      <c r="C29" s="52">
        <v>19007.45</v>
      </c>
      <c r="D29" s="52">
        <f t="shared" si="27"/>
        <v>15396.034500000002</v>
      </c>
      <c r="E29" s="52">
        <v>0.93</v>
      </c>
      <c r="F29" s="19">
        <v>1</v>
      </c>
      <c r="G29" s="19"/>
      <c r="H29" s="54">
        <v>0.56999999999999995</v>
      </c>
      <c r="I29" s="54">
        <v>0.19</v>
      </c>
      <c r="J29" s="54">
        <v>0.05</v>
      </c>
      <c r="K29" s="54">
        <v>0.19</v>
      </c>
      <c r="L29" s="19">
        <v>1</v>
      </c>
      <c r="M29" s="19"/>
      <c r="N29" s="52">
        <v>1.4</v>
      </c>
      <c r="O29" s="52">
        <v>1.68</v>
      </c>
      <c r="P29" s="52">
        <v>2.23</v>
      </c>
      <c r="Q29" s="52">
        <v>2.39</v>
      </c>
      <c r="R29" s="22">
        <v>2</v>
      </c>
      <c r="S29" s="22">
        <f>SUM(R29/12*3*C29*E29*F29*N29*$R$6+R29/12*9*C29*E29*F29*$S$6*N29)</f>
        <v>45906.983314500001</v>
      </c>
      <c r="T29" s="22">
        <v>37</v>
      </c>
      <c r="U29" s="22">
        <f t="shared" ref="U29:U39" si="32">T29/12*4*C29*E29*F29*N29*$U$6+T29/12*3*C29*E29*F29*N29*$T$6+T29/12*5*$U$7*C29*E29*L29*N29</f>
        <v>937030.41054700012</v>
      </c>
      <c r="V29" s="22"/>
      <c r="W29" s="22">
        <f t="shared" ref="W29:W39" si="33">SUM($W$6*V29*C29*E29*F29*N29)</f>
        <v>0</v>
      </c>
      <c r="X29" s="22">
        <v>12</v>
      </c>
      <c r="Y29" s="22">
        <f t="shared" ref="Y29:Y39" si="34">X29/12*3*C29*E29*F29*N29*$X$6+X29/12*4*C29*E29*F29*N29*$Y$6+X29/12*5*$Y$7*C29*E29*L29*N29</f>
        <v>303901.75477200001</v>
      </c>
      <c r="Z29" s="22"/>
      <c r="AA29" s="22">
        <f t="shared" ref="AA29:AA39" si="35">Z29*C29*E29*F29*N29*$AA$6</f>
        <v>0</v>
      </c>
      <c r="AB29" s="16">
        <f t="shared" ref="AB29:AB39" si="36">SUM(AC29*$E29)</f>
        <v>0</v>
      </c>
      <c r="AC29" s="22">
        <v>0</v>
      </c>
      <c r="AD29" s="22">
        <f t="shared" ref="AD29:AD39" si="37">AC29*C29*E29*F29*N29*$AD$6</f>
        <v>0</v>
      </c>
      <c r="AE29" s="16">
        <f t="shared" ref="AE29:AE39" si="38">SUM(AF29*$E29)</f>
        <v>0</v>
      </c>
      <c r="AF29" s="22"/>
      <c r="AG29" s="22">
        <f t="shared" ref="AG29:AG39" si="39">SUM(AF29*$AG$6*C29*E29*F29*N29)</f>
        <v>0</v>
      </c>
      <c r="AH29" s="22">
        <v>25</v>
      </c>
      <c r="AI29" s="22">
        <f t="shared" ref="AI29:AI39" si="40">(AH29/12*3*C29*E29*F29*N29*$AH$6)+(AH29/12*4*C29*E29*F29*N29*$AI$6)+(AH29/12*5*$AI$7*C29*E29*L29*N29)</f>
        <v>649627.12237500004</v>
      </c>
      <c r="AJ29" s="22">
        <v>128</v>
      </c>
      <c r="AK29" s="22">
        <f t="shared" ref="AK29:AK39" si="41">AJ29/12*9*C29*E29*F29*N29*$AK$6+AJ29/12*3*C29*E29*F29*N29*$AJ$6</f>
        <v>3397364.2422720008</v>
      </c>
      <c r="AL29" s="22">
        <v>2</v>
      </c>
      <c r="AM29" s="22">
        <f t="shared" ref="AM29:AM39" si="42">AL29/12*4*C29*E29*F29*O29*$AM$6+AL29/12*3*C29*E29*F29*O29*$AL$6+AL29/12*5*$AM$7*C29*E29*L29*O29</f>
        <v>84884.610656999997</v>
      </c>
      <c r="AN29" s="22">
        <v>30</v>
      </c>
      <c r="AO29" s="22">
        <f t="shared" ref="AO29:AO39" si="43">SUM(AN29/9*4*C29*E29*F29*O29*$AO$6+AN29/9*5*$AO$7*C29*E29*L29*O29)</f>
        <v>1252233.6149400002</v>
      </c>
      <c r="AP29" s="22">
        <v>47</v>
      </c>
      <c r="AQ29" s="22">
        <f t="shared" ref="AQ29:AQ39" si="44">AP29/12*9*C29*E29*F29*O29*$AQ$6+AP29/12*3*C29*E29*F29*O29*$AP$6</f>
        <v>1346918.3147574</v>
      </c>
      <c r="AR29" s="22">
        <v>20</v>
      </c>
      <c r="AS29" s="22">
        <f t="shared" ref="AS29:AS39" si="45">AR29/12*9*C29*E29*F29*O29*$AS$6+AR29/12*3*C29*E29*F29*O29*$AR$6</f>
        <v>608793.41753999994</v>
      </c>
      <c r="AT29" s="22">
        <v>18</v>
      </c>
      <c r="AU29" s="22">
        <f t="shared" ref="AU29:AU39" si="46">(AT29/12*2*C29*E29*F29*O29*$AT$6)+(AT29/12*9*C29*E29*F29*O29*$AU$6)</f>
        <v>504259.13316240004</v>
      </c>
      <c r="AV29" s="22">
        <v>27</v>
      </c>
      <c r="AW29" s="22">
        <f t="shared" ref="AW29:AW39" si="47">AV29/12*9*C29*E29*F29*O29*$AW$6+AV29/12*3*C29*E29*F29*O29*$AV$6</f>
        <v>859957.82382509997</v>
      </c>
      <c r="AX29" s="71">
        <v>9</v>
      </c>
      <c r="AY29" s="71">
        <f t="shared" ref="AY29:AY39" si="48">AX29/12*9*C29*E29*F29*O29*$AY$6+AX29/12*3*C29*E29*F29*O29*$AX$6</f>
        <v>286652.60794170003</v>
      </c>
      <c r="AZ29" s="22">
        <v>7</v>
      </c>
      <c r="BA29" s="22">
        <f t="shared" ref="BA29:BA39" si="49">AZ29/12*9*C29*E29*F29*O29*$BA$6+AZ29/12*3*C29*E29*F29*O29*$AZ$6</f>
        <v>243220.39461720001</v>
      </c>
      <c r="BB29" s="22">
        <v>29</v>
      </c>
      <c r="BC29" s="22">
        <f t="shared" ref="BC29:BC39" si="50">BB29/12*4*C29*E29*F29*Q29*$BC$6+BB29/12*3*C29*E29*F29*Q29*$BB$6+BB29/12*5*$BC$7*C29*E29*L29*Q29</f>
        <v>1750997.7275704376</v>
      </c>
    </row>
    <row r="30" spans="1:59" ht="30" x14ac:dyDescent="0.25">
      <c r="A30" s="43">
        <v>167</v>
      </c>
      <c r="B30" s="55" t="s">
        <v>49</v>
      </c>
      <c r="C30" s="52">
        <v>19007.45</v>
      </c>
      <c r="D30" s="52">
        <f t="shared" si="27"/>
        <v>15776.183500000003</v>
      </c>
      <c r="E30" s="52">
        <v>0.74</v>
      </c>
      <c r="F30" s="19">
        <v>1</v>
      </c>
      <c r="G30" s="19"/>
      <c r="H30" s="54">
        <v>0.64</v>
      </c>
      <c r="I30" s="54">
        <v>0.15</v>
      </c>
      <c r="J30" s="54">
        <v>0.04</v>
      </c>
      <c r="K30" s="54">
        <v>0.17</v>
      </c>
      <c r="L30" s="19">
        <v>1</v>
      </c>
      <c r="M30" s="19"/>
      <c r="N30" s="52">
        <v>1.4</v>
      </c>
      <c r="O30" s="52">
        <v>1.68</v>
      </c>
      <c r="P30" s="52">
        <v>2.23</v>
      </c>
      <c r="Q30" s="52">
        <v>2.39</v>
      </c>
      <c r="R30" s="22">
        <v>220</v>
      </c>
      <c r="S30" s="22">
        <f t="shared" ref="S30:S93" si="51">SUM(R30/12*3*C30*E30*F30*N30*$R$6+R30/12*9*C30*E30*F30*$S$6*N30)</f>
        <v>4018095.09871</v>
      </c>
      <c r="T30" s="22">
        <v>18</v>
      </c>
      <c r="U30" s="22">
        <f t="shared" si="32"/>
        <v>362721.44924400002</v>
      </c>
      <c r="V30" s="22"/>
      <c r="W30" s="22">
        <f t="shared" si="33"/>
        <v>0</v>
      </c>
      <c r="X30" s="22">
        <v>10</v>
      </c>
      <c r="Y30" s="22">
        <f t="shared" si="34"/>
        <v>201511.91624666669</v>
      </c>
      <c r="Z30" s="22"/>
      <c r="AA30" s="22">
        <f t="shared" si="35"/>
        <v>0</v>
      </c>
      <c r="AB30" s="16">
        <f t="shared" si="36"/>
        <v>0</v>
      </c>
      <c r="AC30" s="22"/>
      <c r="AD30" s="22">
        <f t="shared" si="37"/>
        <v>0</v>
      </c>
      <c r="AE30" s="16">
        <f t="shared" si="38"/>
        <v>0</v>
      </c>
      <c r="AF30" s="22"/>
      <c r="AG30" s="22">
        <f t="shared" si="39"/>
        <v>0</v>
      </c>
      <c r="AH30" s="22">
        <v>30</v>
      </c>
      <c r="AI30" s="22">
        <f t="shared" si="40"/>
        <v>620289.12330000009</v>
      </c>
      <c r="AJ30" s="22">
        <v>87</v>
      </c>
      <c r="AK30" s="22">
        <f t="shared" si="41"/>
        <v>1837384.9959465</v>
      </c>
      <c r="AL30" s="22">
        <v>30</v>
      </c>
      <c r="AM30" s="22">
        <f t="shared" si="42"/>
        <v>1013138.90139</v>
      </c>
      <c r="AN30" s="22">
        <v>18</v>
      </c>
      <c r="AO30" s="22">
        <f t="shared" si="43"/>
        <v>597840.56455200003</v>
      </c>
      <c r="AP30" s="22">
        <v>21</v>
      </c>
      <c r="AQ30" s="22">
        <f t="shared" si="44"/>
        <v>478863.20318760001</v>
      </c>
      <c r="AR30" s="22">
        <v>10</v>
      </c>
      <c r="AS30" s="22">
        <f t="shared" si="45"/>
        <v>242208.13386</v>
      </c>
      <c r="AT30" s="22">
        <v>47</v>
      </c>
      <c r="AU30" s="22">
        <f t="shared" si="46"/>
        <v>1047678.1751128001</v>
      </c>
      <c r="AV30" s="22">
        <v>2</v>
      </c>
      <c r="AW30" s="22">
        <f t="shared" si="47"/>
        <v>50686.482646800003</v>
      </c>
      <c r="AX30" s="71">
        <v>20</v>
      </c>
      <c r="AY30" s="71">
        <f t="shared" si="48"/>
        <v>506864.82646800001</v>
      </c>
      <c r="AZ30" s="22">
        <v>154</v>
      </c>
      <c r="BA30" s="22">
        <f t="shared" si="49"/>
        <v>4257664.5423312001</v>
      </c>
      <c r="BB30" s="22">
        <v>29</v>
      </c>
      <c r="BC30" s="22">
        <f t="shared" si="50"/>
        <v>1393267.0090345417</v>
      </c>
    </row>
    <row r="31" spans="1:59" x14ac:dyDescent="0.25">
      <c r="A31" s="43">
        <v>22</v>
      </c>
      <c r="B31" s="55" t="s">
        <v>50</v>
      </c>
      <c r="C31" s="52">
        <v>19007.45</v>
      </c>
      <c r="D31" s="52">
        <f t="shared" si="27"/>
        <v>15015.885500000002</v>
      </c>
      <c r="E31" s="45">
        <v>1.01</v>
      </c>
      <c r="F31" s="19">
        <v>1</v>
      </c>
      <c r="G31" s="19"/>
      <c r="H31" s="54">
        <v>0.55000000000000004</v>
      </c>
      <c r="I31" s="54">
        <v>0.19</v>
      </c>
      <c r="J31" s="54">
        <v>0.05</v>
      </c>
      <c r="K31" s="54">
        <v>0.21</v>
      </c>
      <c r="L31" s="19">
        <v>1</v>
      </c>
      <c r="M31" s="19"/>
      <c r="N31" s="52">
        <v>1.4</v>
      </c>
      <c r="O31" s="52">
        <v>1.68</v>
      </c>
      <c r="P31" s="52">
        <v>2.23</v>
      </c>
      <c r="Q31" s="52">
        <v>2.39</v>
      </c>
      <c r="R31" s="22"/>
      <c r="S31" s="22">
        <f t="shared" si="51"/>
        <v>0</v>
      </c>
      <c r="T31" s="22"/>
      <c r="U31" s="22">
        <f t="shared" si="32"/>
        <v>0</v>
      </c>
      <c r="V31" s="22"/>
      <c r="W31" s="22">
        <f t="shared" si="33"/>
        <v>0</v>
      </c>
      <c r="X31" s="22"/>
      <c r="Y31" s="22">
        <f t="shared" si="34"/>
        <v>0</v>
      </c>
      <c r="Z31" s="22"/>
      <c r="AA31" s="22">
        <f t="shared" si="35"/>
        <v>0</v>
      </c>
      <c r="AB31" s="16">
        <f t="shared" si="36"/>
        <v>0</v>
      </c>
      <c r="AC31" s="22">
        <v>0</v>
      </c>
      <c r="AD31" s="22">
        <f t="shared" si="37"/>
        <v>0</v>
      </c>
      <c r="AE31" s="16">
        <f t="shared" si="38"/>
        <v>0</v>
      </c>
      <c r="AF31" s="22"/>
      <c r="AG31" s="22">
        <f t="shared" si="39"/>
        <v>0</v>
      </c>
      <c r="AH31" s="22">
        <v>8</v>
      </c>
      <c r="AI31" s="22">
        <f t="shared" si="40"/>
        <v>225762.88812000002</v>
      </c>
      <c r="AJ31" s="22">
        <v>60</v>
      </c>
      <c r="AK31" s="22">
        <f t="shared" si="41"/>
        <v>1729504.9822049998</v>
      </c>
      <c r="AL31" s="22">
        <v>3</v>
      </c>
      <c r="AM31" s="22">
        <f t="shared" si="42"/>
        <v>138279.7689735</v>
      </c>
      <c r="AN31" s="22">
        <v>7</v>
      </c>
      <c r="AO31" s="22">
        <f t="shared" si="43"/>
        <v>317322.28163533332</v>
      </c>
      <c r="AP31" s="22"/>
      <c r="AQ31" s="22">
        <f t="shared" si="44"/>
        <v>0</v>
      </c>
      <c r="AR31" s="22"/>
      <c r="AS31" s="22">
        <f t="shared" si="45"/>
        <v>0</v>
      </c>
      <c r="AT31" s="22">
        <v>14</v>
      </c>
      <c r="AU31" s="22">
        <f t="shared" si="46"/>
        <v>425939.31558639999</v>
      </c>
      <c r="AV31" s="22">
        <v>2</v>
      </c>
      <c r="AW31" s="22">
        <f t="shared" si="47"/>
        <v>69180.199288200005</v>
      </c>
      <c r="AX31" s="71">
        <v>1</v>
      </c>
      <c r="AY31" s="71">
        <f t="shared" si="48"/>
        <v>34590.099644100002</v>
      </c>
      <c r="AZ31" s="22">
        <v>30</v>
      </c>
      <c r="BA31" s="22">
        <f t="shared" si="49"/>
        <v>1132039.6247159999</v>
      </c>
      <c r="BB31" s="22"/>
      <c r="BC31" s="22">
        <f t="shared" si="50"/>
        <v>0</v>
      </c>
    </row>
    <row r="32" spans="1:59" ht="45" x14ac:dyDescent="0.25">
      <c r="A32" s="43">
        <v>168</v>
      </c>
      <c r="B32" s="55" t="s">
        <v>51</v>
      </c>
      <c r="C32" s="52">
        <v>19007.45</v>
      </c>
      <c r="D32" s="52">
        <f t="shared" si="27"/>
        <v>15015.885500000002</v>
      </c>
      <c r="E32" s="45">
        <v>0.69</v>
      </c>
      <c r="F32" s="19">
        <v>1</v>
      </c>
      <c r="G32" s="19"/>
      <c r="H32" s="54">
        <v>0.62</v>
      </c>
      <c r="I32" s="54">
        <v>0.12</v>
      </c>
      <c r="J32" s="54">
        <v>0.05</v>
      </c>
      <c r="K32" s="54">
        <v>0.21</v>
      </c>
      <c r="L32" s="19">
        <v>1</v>
      </c>
      <c r="M32" s="19"/>
      <c r="N32" s="52">
        <v>1.4</v>
      </c>
      <c r="O32" s="52">
        <v>1.68</v>
      </c>
      <c r="P32" s="52">
        <v>2.23</v>
      </c>
      <c r="Q32" s="52">
        <v>2.39</v>
      </c>
      <c r="R32" s="22"/>
      <c r="S32" s="22">
        <f t="shared" si="51"/>
        <v>0</v>
      </c>
      <c r="T32" s="22"/>
      <c r="U32" s="22">
        <f t="shared" si="32"/>
        <v>0</v>
      </c>
      <c r="V32" s="22"/>
      <c r="W32" s="22">
        <f t="shared" si="33"/>
        <v>0</v>
      </c>
      <c r="X32" s="22"/>
      <c r="Y32" s="22">
        <f t="shared" si="34"/>
        <v>0</v>
      </c>
      <c r="Z32" s="22"/>
      <c r="AA32" s="22">
        <f t="shared" si="35"/>
        <v>0</v>
      </c>
      <c r="AB32" s="16">
        <f t="shared" si="36"/>
        <v>0</v>
      </c>
      <c r="AC32" s="22">
        <v>0</v>
      </c>
      <c r="AD32" s="22">
        <f t="shared" si="37"/>
        <v>0</v>
      </c>
      <c r="AE32" s="16">
        <f t="shared" si="38"/>
        <v>0</v>
      </c>
      <c r="AF32" s="22"/>
      <c r="AG32" s="22">
        <f t="shared" si="39"/>
        <v>0</v>
      </c>
      <c r="AH32" s="22"/>
      <c r="AI32" s="22">
        <f t="shared" si="40"/>
        <v>0</v>
      </c>
      <c r="AJ32" s="22"/>
      <c r="AK32" s="22">
        <f t="shared" si="41"/>
        <v>0</v>
      </c>
      <c r="AL32" s="22"/>
      <c r="AM32" s="22">
        <f t="shared" si="42"/>
        <v>0</v>
      </c>
      <c r="AN32" s="22"/>
      <c r="AO32" s="22">
        <f t="shared" si="43"/>
        <v>0</v>
      </c>
      <c r="AP32" s="22">
        <v>2</v>
      </c>
      <c r="AQ32" s="22">
        <f t="shared" si="44"/>
        <v>42524.531557199996</v>
      </c>
      <c r="AR32" s="22"/>
      <c r="AS32" s="22">
        <f t="shared" si="45"/>
        <v>0</v>
      </c>
      <c r="AT32" s="22">
        <v>0</v>
      </c>
      <c r="AU32" s="22">
        <f t="shared" si="46"/>
        <v>0</v>
      </c>
      <c r="AV32" s="22"/>
      <c r="AW32" s="22">
        <f t="shared" si="47"/>
        <v>0</v>
      </c>
      <c r="AX32" s="71"/>
      <c r="AY32" s="71">
        <f t="shared" si="48"/>
        <v>0</v>
      </c>
      <c r="AZ32" s="22"/>
      <c r="BA32" s="22">
        <f t="shared" si="49"/>
        <v>0</v>
      </c>
      <c r="BB32" s="22"/>
      <c r="BC32" s="22">
        <f t="shared" si="50"/>
        <v>0</v>
      </c>
    </row>
    <row r="33" spans="1:59" x14ac:dyDescent="0.25">
      <c r="A33" s="43">
        <v>23</v>
      </c>
      <c r="B33" s="55" t="s">
        <v>52</v>
      </c>
      <c r="C33" s="52">
        <v>19007.45</v>
      </c>
      <c r="D33" s="52">
        <f t="shared" si="27"/>
        <v>15015.885500000002</v>
      </c>
      <c r="E33" s="45">
        <v>1.06</v>
      </c>
      <c r="F33" s="19">
        <v>1</v>
      </c>
      <c r="G33" s="19"/>
      <c r="H33" s="54">
        <v>0.53</v>
      </c>
      <c r="I33" s="54">
        <v>0.21</v>
      </c>
      <c r="J33" s="54">
        <v>0.05</v>
      </c>
      <c r="K33" s="54">
        <v>0.21</v>
      </c>
      <c r="L33" s="19">
        <v>1</v>
      </c>
      <c r="M33" s="19"/>
      <c r="N33" s="52">
        <v>1.4</v>
      </c>
      <c r="O33" s="52">
        <v>1.68</v>
      </c>
      <c r="P33" s="52">
        <v>2.23</v>
      </c>
      <c r="Q33" s="52">
        <v>2.39</v>
      </c>
      <c r="R33" s="22">
        <v>97</v>
      </c>
      <c r="S33" s="22">
        <f t="shared" si="51"/>
        <v>2537718.2926865001</v>
      </c>
      <c r="T33" s="22">
        <v>4</v>
      </c>
      <c r="U33" s="22">
        <f t="shared" si="32"/>
        <v>115460.88174133335</v>
      </c>
      <c r="V33" s="22"/>
      <c r="W33" s="22">
        <f t="shared" si="33"/>
        <v>0</v>
      </c>
      <c r="X33" s="22">
        <v>4</v>
      </c>
      <c r="Y33" s="22">
        <f t="shared" si="34"/>
        <v>115460.88174133335</v>
      </c>
      <c r="Z33" s="22"/>
      <c r="AA33" s="22">
        <f t="shared" si="35"/>
        <v>0</v>
      </c>
      <c r="AB33" s="16">
        <f t="shared" si="36"/>
        <v>0</v>
      </c>
      <c r="AC33" s="22"/>
      <c r="AD33" s="22">
        <f t="shared" si="37"/>
        <v>0</v>
      </c>
      <c r="AE33" s="16">
        <f t="shared" si="38"/>
        <v>0</v>
      </c>
      <c r="AF33" s="22"/>
      <c r="AG33" s="22">
        <f t="shared" si="39"/>
        <v>0</v>
      </c>
      <c r="AH33" s="22">
        <v>15</v>
      </c>
      <c r="AI33" s="22">
        <f t="shared" si="40"/>
        <v>444261.12884999998</v>
      </c>
      <c r="AJ33" s="22">
        <v>39</v>
      </c>
      <c r="AK33" s="22">
        <f t="shared" si="41"/>
        <v>1179830.6264744999</v>
      </c>
      <c r="AL33" s="22">
        <v>2</v>
      </c>
      <c r="AM33" s="22">
        <f t="shared" si="42"/>
        <v>96750.201394000003</v>
      </c>
      <c r="AN33" s="22">
        <v>5</v>
      </c>
      <c r="AO33" s="22">
        <f t="shared" si="43"/>
        <v>237879.50391333332</v>
      </c>
      <c r="AP33" s="22">
        <v>20</v>
      </c>
      <c r="AQ33" s="22">
        <f t="shared" si="44"/>
        <v>653275.41232799995</v>
      </c>
      <c r="AR33" s="22">
        <v>2</v>
      </c>
      <c r="AS33" s="22">
        <f t="shared" si="45"/>
        <v>69389.357267999992</v>
      </c>
      <c r="AT33" s="22">
        <v>21</v>
      </c>
      <c r="AU33" s="22">
        <f t="shared" si="46"/>
        <v>670538.13047760003</v>
      </c>
      <c r="AV33" s="22">
        <v>4</v>
      </c>
      <c r="AW33" s="22">
        <f t="shared" si="47"/>
        <v>145209.9232584</v>
      </c>
      <c r="AX33" s="71">
        <v>31</v>
      </c>
      <c r="AY33" s="71">
        <f t="shared" si="48"/>
        <v>1125376.9052526001</v>
      </c>
      <c r="AZ33" s="22"/>
      <c r="BA33" s="22">
        <f t="shared" si="49"/>
        <v>0</v>
      </c>
      <c r="BB33" s="22">
        <v>5</v>
      </c>
      <c r="BC33" s="22">
        <f t="shared" si="50"/>
        <v>344096.6984102084</v>
      </c>
    </row>
    <row r="34" spans="1:59" x14ac:dyDescent="0.25">
      <c r="A34" s="43">
        <v>24</v>
      </c>
      <c r="B34" s="55" t="s">
        <v>53</v>
      </c>
      <c r="C34" s="52">
        <v>19007.45</v>
      </c>
      <c r="D34" s="52"/>
      <c r="E34" s="45">
        <v>1.25</v>
      </c>
      <c r="F34" s="19">
        <v>1</v>
      </c>
      <c r="G34" s="19"/>
      <c r="H34" s="54">
        <v>0.53</v>
      </c>
      <c r="I34" s="54">
        <v>0.21</v>
      </c>
      <c r="J34" s="54">
        <v>0.05</v>
      </c>
      <c r="K34" s="54">
        <v>0.21</v>
      </c>
      <c r="L34" s="19">
        <v>1</v>
      </c>
      <c r="M34" s="19"/>
      <c r="N34" s="52">
        <v>1.4</v>
      </c>
      <c r="O34" s="52">
        <v>1.68</v>
      </c>
      <c r="P34" s="52">
        <v>2.23</v>
      </c>
      <c r="Q34" s="52">
        <v>2.39</v>
      </c>
      <c r="R34" s="22"/>
      <c r="S34" s="22">
        <f t="shared" si="51"/>
        <v>0</v>
      </c>
      <c r="T34" s="22">
        <v>13</v>
      </c>
      <c r="U34" s="22">
        <f t="shared" si="32"/>
        <v>442509.27554166666</v>
      </c>
      <c r="V34" s="22"/>
      <c r="W34" s="22">
        <f t="shared" si="33"/>
        <v>0</v>
      </c>
      <c r="X34" s="22">
        <v>12</v>
      </c>
      <c r="Y34" s="22">
        <f t="shared" si="34"/>
        <v>408470.10049999994</v>
      </c>
      <c r="Z34" s="22"/>
      <c r="AA34" s="22">
        <f t="shared" si="35"/>
        <v>0</v>
      </c>
      <c r="AB34" s="16">
        <f t="shared" si="36"/>
        <v>0</v>
      </c>
      <c r="AC34" s="22"/>
      <c r="AD34" s="22">
        <f t="shared" si="37"/>
        <v>0</v>
      </c>
      <c r="AE34" s="16">
        <f t="shared" si="38"/>
        <v>0</v>
      </c>
      <c r="AF34" s="22"/>
      <c r="AG34" s="22">
        <f t="shared" si="39"/>
        <v>0</v>
      </c>
      <c r="AH34" s="22">
        <v>12</v>
      </c>
      <c r="AI34" s="22">
        <f t="shared" si="40"/>
        <v>419114.27249999996</v>
      </c>
      <c r="AJ34" s="22">
        <v>235</v>
      </c>
      <c r="AK34" s="22">
        <f t="shared" si="41"/>
        <v>8383532.8139062505</v>
      </c>
      <c r="AL34" s="22">
        <v>3</v>
      </c>
      <c r="AM34" s="22">
        <f t="shared" si="42"/>
        <v>171138.32793749997</v>
      </c>
      <c r="AN34" s="22">
        <v>5</v>
      </c>
      <c r="AO34" s="22">
        <f t="shared" si="43"/>
        <v>280518.28291666671</v>
      </c>
      <c r="AP34" s="22">
        <v>46</v>
      </c>
      <c r="AQ34" s="22">
        <f t="shared" si="44"/>
        <v>1771855.4815499997</v>
      </c>
      <c r="AR34" s="22">
        <v>7</v>
      </c>
      <c r="AS34" s="22">
        <f t="shared" si="45"/>
        <v>286394.75287500001</v>
      </c>
      <c r="AT34" s="22">
        <v>14</v>
      </c>
      <c r="AU34" s="22">
        <f t="shared" si="46"/>
        <v>527152.61829999997</v>
      </c>
      <c r="AV34" s="22">
        <v>16</v>
      </c>
      <c r="AW34" s="22">
        <f t="shared" si="47"/>
        <v>684952.4682</v>
      </c>
      <c r="AX34" s="71">
        <v>2</v>
      </c>
      <c r="AY34" s="71">
        <f t="shared" si="48"/>
        <v>85619.058525</v>
      </c>
      <c r="AZ34" s="22"/>
      <c r="BA34" s="22">
        <f t="shared" si="49"/>
        <v>0</v>
      </c>
      <c r="BB34" s="22">
        <v>1</v>
      </c>
      <c r="BC34" s="22">
        <f t="shared" si="50"/>
        <v>81154.88170052084</v>
      </c>
    </row>
    <row r="35" spans="1:59" ht="36" customHeight="1" x14ac:dyDescent="0.25">
      <c r="A35" s="43">
        <v>169</v>
      </c>
      <c r="B35" s="55" t="s">
        <v>54</v>
      </c>
      <c r="C35" s="52">
        <v>19007.45</v>
      </c>
      <c r="D35" s="52">
        <f>C35*(H35+I35+J35)</f>
        <v>15776.183500000003</v>
      </c>
      <c r="E35" s="45">
        <v>0.72</v>
      </c>
      <c r="F35" s="19">
        <v>1</v>
      </c>
      <c r="G35" s="19"/>
      <c r="H35" s="54">
        <v>0.64</v>
      </c>
      <c r="I35" s="54">
        <v>0.15</v>
      </c>
      <c r="J35" s="54">
        <v>0.04</v>
      </c>
      <c r="K35" s="54">
        <v>0.17</v>
      </c>
      <c r="L35" s="19">
        <v>1</v>
      </c>
      <c r="M35" s="19"/>
      <c r="N35" s="52">
        <v>1.4</v>
      </c>
      <c r="O35" s="52">
        <v>1.68</v>
      </c>
      <c r="P35" s="52">
        <v>2.23</v>
      </c>
      <c r="Q35" s="52">
        <v>2.39</v>
      </c>
      <c r="R35" s="22">
        <v>38</v>
      </c>
      <c r="S35" s="22">
        <f t="shared" si="51"/>
        <v>675276.91585199989</v>
      </c>
      <c r="T35" s="22">
        <v>35</v>
      </c>
      <c r="U35" s="22">
        <f t="shared" si="32"/>
        <v>686229.76883999992</v>
      </c>
      <c r="V35" s="22"/>
      <c r="W35" s="22">
        <f t="shared" si="33"/>
        <v>0</v>
      </c>
      <c r="X35" s="22">
        <v>24</v>
      </c>
      <c r="Y35" s="22">
        <f t="shared" si="34"/>
        <v>470557.55577600002</v>
      </c>
      <c r="Z35" s="22"/>
      <c r="AA35" s="22">
        <f t="shared" si="35"/>
        <v>0</v>
      </c>
      <c r="AB35" s="16">
        <f t="shared" si="36"/>
        <v>0</v>
      </c>
      <c r="AC35" s="22"/>
      <c r="AD35" s="22">
        <f t="shared" si="37"/>
        <v>0</v>
      </c>
      <c r="AE35" s="16">
        <f t="shared" si="38"/>
        <v>0</v>
      </c>
      <c r="AF35" s="22"/>
      <c r="AG35" s="22">
        <f t="shared" si="39"/>
        <v>0</v>
      </c>
      <c r="AH35" s="22">
        <v>70</v>
      </c>
      <c r="AI35" s="22">
        <f t="shared" si="40"/>
        <v>1408223.9556</v>
      </c>
      <c r="AJ35" s="22">
        <v>438</v>
      </c>
      <c r="AK35" s="22">
        <f t="shared" si="41"/>
        <v>9000275.4321480002</v>
      </c>
      <c r="AL35" s="22">
        <v>20</v>
      </c>
      <c r="AM35" s="22">
        <f t="shared" si="42"/>
        <v>657171.17928000004</v>
      </c>
      <c r="AN35" s="22">
        <v>23</v>
      </c>
      <c r="AO35" s="22">
        <f t="shared" si="43"/>
        <v>743261.24241599988</v>
      </c>
      <c r="AP35" s="22">
        <v>34</v>
      </c>
      <c r="AQ35" s="22">
        <f t="shared" si="44"/>
        <v>754348.21197119984</v>
      </c>
      <c r="AR35" s="22">
        <v>20</v>
      </c>
      <c r="AS35" s="22">
        <f t="shared" si="45"/>
        <v>471323.93616000004</v>
      </c>
      <c r="AT35" s="22">
        <v>54</v>
      </c>
      <c r="AU35" s="22">
        <f t="shared" si="46"/>
        <v>1171182.5028287999</v>
      </c>
      <c r="AV35" s="22">
        <v>14</v>
      </c>
      <c r="AW35" s="22">
        <f t="shared" si="47"/>
        <v>345216.04397279996</v>
      </c>
      <c r="AX35" s="71">
        <v>5</v>
      </c>
      <c r="AY35" s="71">
        <f t="shared" si="48"/>
        <v>123291.44427599999</v>
      </c>
      <c r="AZ35" s="22">
        <v>36</v>
      </c>
      <c r="BA35" s="22">
        <f t="shared" si="49"/>
        <v>968398.25322239997</v>
      </c>
      <c r="BB35" s="22">
        <v>13</v>
      </c>
      <c r="BC35" s="22">
        <f t="shared" si="50"/>
        <v>607687.7541735</v>
      </c>
    </row>
    <row r="36" spans="1:59" ht="20.25" customHeight="1" x14ac:dyDescent="0.25">
      <c r="A36" s="43">
        <v>25</v>
      </c>
      <c r="B36" s="55" t="s">
        <v>55</v>
      </c>
      <c r="C36" s="52">
        <v>19007.45</v>
      </c>
      <c r="D36" s="52"/>
      <c r="E36" s="45">
        <v>1.03</v>
      </c>
      <c r="F36" s="19">
        <v>1</v>
      </c>
      <c r="G36" s="19"/>
      <c r="H36" s="54">
        <v>0.64</v>
      </c>
      <c r="I36" s="54">
        <v>0.15</v>
      </c>
      <c r="J36" s="54">
        <v>0.04</v>
      </c>
      <c r="K36" s="54">
        <v>0.17</v>
      </c>
      <c r="L36" s="19">
        <v>1</v>
      </c>
      <c r="M36" s="19"/>
      <c r="N36" s="52">
        <v>1.4</v>
      </c>
      <c r="O36" s="52">
        <v>1.68</v>
      </c>
      <c r="P36" s="52">
        <v>2.23</v>
      </c>
      <c r="Q36" s="52">
        <v>2.39</v>
      </c>
      <c r="R36" s="22"/>
      <c r="S36" s="22">
        <f t="shared" si="51"/>
        <v>0</v>
      </c>
      <c r="T36" s="22">
        <v>55</v>
      </c>
      <c r="U36" s="22">
        <f t="shared" si="32"/>
        <v>1542655.4128883332</v>
      </c>
      <c r="V36" s="22"/>
      <c r="W36" s="22">
        <f t="shared" si="33"/>
        <v>0</v>
      </c>
      <c r="X36" s="22">
        <v>72</v>
      </c>
      <c r="Y36" s="22">
        <f t="shared" si="34"/>
        <v>2019476.1768719999</v>
      </c>
      <c r="Z36" s="22"/>
      <c r="AA36" s="22">
        <f t="shared" si="35"/>
        <v>0</v>
      </c>
      <c r="AB36" s="16">
        <f t="shared" si="36"/>
        <v>0</v>
      </c>
      <c r="AC36" s="22"/>
      <c r="AD36" s="22">
        <f t="shared" si="37"/>
        <v>0</v>
      </c>
      <c r="AE36" s="16">
        <f t="shared" si="38"/>
        <v>0</v>
      </c>
      <c r="AF36" s="22"/>
      <c r="AG36" s="22">
        <f t="shared" si="39"/>
        <v>0</v>
      </c>
      <c r="AH36" s="22">
        <v>63</v>
      </c>
      <c r="AI36" s="22">
        <f t="shared" si="40"/>
        <v>1813088.3428350003</v>
      </c>
      <c r="AJ36" s="22">
        <v>303</v>
      </c>
      <c r="AK36" s="22">
        <f t="shared" si="41"/>
        <v>8906950.6583557501</v>
      </c>
      <c r="AL36" s="22">
        <v>4</v>
      </c>
      <c r="AM36" s="22">
        <f t="shared" si="42"/>
        <v>188023.97629399999</v>
      </c>
      <c r="AN36" s="22">
        <v>15</v>
      </c>
      <c r="AO36" s="22">
        <f t="shared" si="43"/>
        <v>693441.19537000009</v>
      </c>
      <c r="AP36" s="22">
        <v>85</v>
      </c>
      <c r="AQ36" s="22">
        <f t="shared" si="44"/>
        <v>2697842.5636469997</v>
      </c>
      <c r="AR36" s="22">
        <v>25</v>
      </c>
      <c r="AS36" s="22">
        <f t="shared" si="45"/>
        <v>842818.84417499998</v>
      </c>
      <c r="AT36" s="22">
        <v>49</v>
      </c>
      <c r="AU36" s="22">
        <f t="shared" si="46"/>
        <v>1520308.1511771998</v>
      </c>
      <c r="AV36" s="22">
        <v>41</v>
      </c>
      <c r="AW36" s="22">
        <f t="shared" si="47"/>
        <v>1446277.1366043</v>
      </c>
      <c r="AX36" s="71">
        <v>63</v>
      </c>
      <c r="AY36" s="71">
        <f t="shared" si="48"/>
        <v>2222328.2830749</v>
      </c>
      <c r="AZ36" s="22"/>
      <c r="BA36" s="22">
        <f t="shared" si="49"/>
        <v>0</v>
      </c>
      <c r="BB36" s="22">
        <v>17</v>
      </c>
      <c r="BC36" s="22">
        <f t="shared" si="50"/>
        <v>1136817.5828608961</v>
      </c>
    </row>
    <row r="37" spans="1:59" ht="20.25" customHeight="1" x14ac:dyDescent="0.25">
      <c r="A37" s="43">
        <v>145</v>
      </c>
      <c r="B37" s="55" t="s">
        <v>56</v>
      </c>
      <c r="C37" s="52">
        <v>19007.45</v>
      </c>
      <c r="D37" s="52"/>
      <c r="E37" s="45">
        <v>1.19</v>
      </c>
      <c r="F37" s="19">
        <v>1</v>
      </c>
      <c r="G37" s="19"/>
      <c r="H37" s="54">
        <v>0.65</v>
      </c>
      <c r="I37" s="54">
        <v>0.1</v>
      </c>
      <c r="J37" s="54">
        <v>0.05</v>
      </c>
      <c r="K37" s="54">
        <v>0.2</v>
      </c>
      <c r="L37" s="19">
        <v>1</v>
      </c>
      <c r="M37" s="19"/>
      <c r="N37" s="52">
        <v>1.4</v>
      </c>
      <c r="O37" s="52">
        <v>1.68</v>
      </c>
      <c r="P37" s="52">
        <v>2.23</v>
      </c>
      <c r="Q37" s="52">
        <v>2.39</v>
      </c>
      <c r="R37" s="22"/>
      <c r="S37" s="22">
        <f t="shared" si="51"/>
        <v>0</v>
      </c>
      <c r="T37" s="22"/>
      <c r="U37" s="22">
        <f t="shared" si="32"/>
        <v>0</v>
      </c>
      <c r="V37" s="22"/>
      <c r="W37" s="22">
        <f t="shared" si="33"/>
        <v>0</v>
      </c>
      <c r="X37" s="22"/>
      <c r="Y37" s="22">
        <f t="shared" si="34"/>
        <v>0</v>
      </c>
      <c r="Z37" s="22"/>
      <c r="AA37" s="22">
        <f t="shared" si="35"/>
        <v>0</v>
      </c>
      <c r="AB37" s="16">
        <f t="shared" si="36"/>
        <v>0</v>
      </c>
      <c r="AC37" s="22"/>
      <c r="AD37" s="22">
        <f t="shared" si="37"/>
        <v>0</v>
      </c>
      <c r="AE37" s="16">
        <f t="shared" si="38"/>
        <v>0</v>
      </c>
      <c r="AF37" s="22"/>
      <c r="AG37" s="22">
        <f t="shared" si="39"/>
        <v>0</v>
      </c>
      <c r="AH37" s="22"/>
      <c r="AI37" s="22">
        <f t="shared" si="40"/>
        <v>0</v>
      </c>
      <c r="AJ37" s="22"/>
      <c r="AK37" s="22">
        <f t="shared" si="41"/>
        <v>0</v>
      </c>
      <c r="AL37" s="22"/>
      <c r="AM37" s="22">
        <f t="shared" si="42"/>
        <v>0</v>
      </c>
      <c r="AN37" s="22"/>
      <c r="AO37" s="22">
        <f t="shared" si="43"/>
        <v>0</v>
      </c>
      <c r="AP37" s="22"/>
      <c r="AQ37" s="22">
        <f t="shared" si="44"/>
        <v>0</v>
      </c>
      <c r="AR37" s="22"/>
      <c r="AS37" s="22">
        <f t="shared" si="45"/>
        <v>0</v>
      </c>
      <c r="AT37" s="22">
        <v>0</v>
      </c>
      <c r="AU37" s="22">
        <f t="shared" si="46"/>
        <v>0</v>
      </c>
      <c r="AV37" s="22"/>
      <c r="AW37" s="22">
        <f t="shared" si="47"/>
        <v>0</v>
      </c>
      <c r="AX37" s="71"/>
      <c r="AY37" s="71">
        <f t="shared" si="48"/>
        <v>0</v>
      </c>
      <c r="AZ37" s="22"/>
      <c r="BA37" s="22">
        <f t="shared" si="49"/>
        <v>0</v>
      </c>
      <c r="BB37" s="22"/>
      <c r="BC37" s="22">
        <f t="shared" si="50"/>
        <v>0</v>
      </c>
    </row>
    <row r="38" spans="1:59" x14ac:dyDescent="0.25">
      <c r="A38" s="43">
        <v>170</v>
      </c>
      <c r="B38" s="55" t="s">
        <v>57</v>
      </c>
      <c r="C38" s="52">
        <v>19007.45</v>
      </c>
      <c r="D38" s="52">
        <f>C38*(H38+I38+J38)</f>
        <v>15205.960000000001</v>
      </c>
      <c r="E38" s="45">
        <v>0.59</v>
      </c>
      <c r="F38" s="19">
        <v>1</v>
      </c>
      <c r="G38" s="19"/>
      <c r="H38" s="54">
        <v>0.65</v>
      </c>
      <c r="I38" s="54">
        <v>0.1</v>
      </c>
      <c r="J38" s="54">
        <v>0.05</v>
      </c>
      <c r="K38" s="54">
        <v>0.2</v>
      </c>
      <c r="L38" s="19">
        <v>1</v>
      </c>
      <c r="M38" s="19"/>
      <c r="N38" s="52">
        <v>1.4</v>
      </c>
      <c r="O38" s="52">
        <v>1.68</v>
      </c>
      <c r="P38" s="52">
        <v>2.23</v>
      </c>
      <c r="Q38" s="52">
        <v>2.39</v>
      </c>
      <c r="R38" s="22">
        <v>0</v>
      </c>
      <c r="S38" s="22">
        <f t="shared" si="51"/>
        <v>0</v>
      </c>
      <c r="T38" s="22">
        <v>89</v>
      </c>
      <c r="U38" s="22">
        <f t="shared" si="32"/>
        <v>1429917.6651503332</v>
      </c>
      <c r="V38" s="22"/>
      <c r="W38" s="22">
        <f t="shared" si="33"/>
        <v>0</v>
      </c>
      <c r="X38" s="22">
        <v>6</v>
      </c>
      <c r="Y38" s="22">
        <f t="shared" si="34"/>
        <v>96398.943717999995</v>
      </c>
      <c r="Z38" s="22"/>
      <c r="AA38" s="22">
        <f t="shared" si="35"/>
        <v>0</v>
      </c>
      <c r="AB38" s="16">
        <f t="shared" si="36"/>
        <v>0</v>
      </c>
      <c r="AC38" s="22">
        <v>0</v>
      </c>
      <c r="AD38" s="22">
        <f t="shared" si="37"/>
        <v>0</v>
      </c>
      <c r="AE38" s="16">
        <f t="shared" si="38"/>
        <v>0</v>
      </c>
      <c r="AF38" s="22"/>
      <c r="AG38" s="22">
        <f t="shared" si="39"/>
        <v>0</v>
      </c>
      <c r="AH38" s="22">
        <v>65</v>
      </c>
      <c r="AI38" s="22">
        <f t="shared" si="40"/>
        <v>1071535.4900250002</v>
      </c>
      <c r="AJ38" s="22">
        <v>141</v>
      </c>
      <c r="AK38" s="22">
        <f t="shared" si="41"/>
        <v>2374216.49289825</v>
      </c>
      <c r="AL38" s="22">
        <v>20</v>
      </c>
      <c r="AM38" s="22">
        <f t="shared" si="42"/>
        <v>538515.27191000001</v>
      </c>
      <c r="AN38" s="22">
        <v>8</v>
      </c>
      <c r="AO38" s="22">
        <f t="shared" si="43"/>
        <v>211847.40725866667</v>
      </c>
      <c r="AP38" s="22">
        <v>53</v>
      </c>
      <c r="AQ38" s="22">
        <f t="shared" si="44"/>
        <v>963581.23318380001</v>
      </c>
      <c r="AR38" s="22">
        <v>2</v>
      </c>
      <c r="AS38" s="22">
        <f t="shared" si="45"/>
        <v>38622.378102000002</v>
      </c>
      <c r="AT38" s="22">
        <v>21</v>
      </c>
      <c r="AU38" s="22">
        <f t="shared" si="46"/>
        <v>373224.05375640001</v>
      </c>
      <c r="AV38" s="22">
        <v>0</v>
      </c>
      <c r="AW38" s="22">
        <f t="shared" si="47"/>
        <v>0</v>
      </c>
      <c r="AX38" s="71">
        <v>2</v>
      </c>
      <c r="AY38" s="71">
        <f t="shared" si="48"/>
        <v>40412.195623800006</v>
      </c>
      <c r="AZ38" s="22"/>
      <c r="BA38" s="22">
        <f t="shared" si="49"/>
        <v>0</v>
      </c>
      <c r="BB38" s="22">
        <v>12</v>
      </c>
      <c r="BC38" s="22">
        <f t="shared" si="50"/>
        <v>459661.24995175004</v>
      </c>
    </row>
    <row r="39" spans="1:59" x14ac:dyDescent="0.25">
      <c r="A39" s="43">
        <v>146</v>
      </c>
      <c r="B39" s="55" t="s">
        <v>58</v>
      </c>
      <c r="C39" s="52">
        <v>19007.45</v>
      </c>
      <c r="D39" s="52"/>
      <c r="E39" s="45">
        <v>0.48</v>
      </c>
      <c r="F39" s="19">
        <v>1</v>
      </c>
      <c r="G39" s="19"/>
      <c r="H39" s="54">
        <v>0.65</v>
      </c>
      <c r="I39" s="54">
        <v>0.1</v>
      </c>
      <c r="J39" s="54">
        <v>0.05</v>
      </c>
      <c r="K39" s="54">
        <v>0.2</v>
      </c>
      <c r="L39" s="19">
        <v>1</v>
      </c>
      <c r="M39" s="19"/>
      <c r="N39" s="52">
        <v>1.4</v>
      </c>
      <c r="O39" s="52">
        <v>1.68</v>
      </c>
      <c r="P39" s="52">
        <v>2.23</v>
      </c>
      <c r="Q39" s="52">
        <v>2.39</v>
      </c>
      <c r="R39" s="22"/>
      <c r="S39" s="22">
        <f t="shared" si="51"/>
        <v>0</v>
      </c>
      <c r="T39" s="22">
        <v>3</v>
      </c>
      <c r="U39" s="22">
        <f t="shared" si="32"/>
        <v>39213.129648000002</v>
      </c>
      <c r="V39" s="22"/>
      <c r="W39" s="22">
        <f t="shared" si="33"/>
        <v>0</v>
      </c>
      <c r="X39" s="22">
        <v>5</v>
      </c>
      <c r="Y39" s="22">
        <f t="shared" si="34"/>
        <v>65355.216079999998</v>
      </c>
      <c r="Z39" s="22"/>
      <c r="AA39" s="22">
        <f t="shared" si="35"/>
        <v>0</v>
      </c>
      <c r="AB39" s="16">
        <f t="shared" si="36"/>
        <v>0</v>
      </c>
      <c r="AC39" s="22"/>
      <c r="AD39" s="22">
        <f t="shared" si="37"/>
        <v>0</v>
      </c>
      <c r="AE39" s="16">
        <f t="shared" si="38"/>
        <v>0</v>
      </c>
      <c r="AF39" s="16"/>
      <c r="AG39" s="22">
        <f t="shared" si="39"/>
        <v>0</v>
      </c>
      <c r="AH39" s="22">
        <v>16</v>
      </c>
      <c r="AI39" s="22">
        <f t="shared" si="40"/>
        <v>214586.50751999998</v>
      </c>
      <c r="AJ39" s="22"/>
      <c r="AK39" s="22">
        <f t="shared" si="41"/>
        <v>0</v>
      </c>
      <c r="AL39" s="22">
        <v>7</v>
      </c>
      <c r="AM39" s="22">
        <f t="shared" si="42"/>
        <v>153339.94183200001</v>
      </c>
      <c r="AN39" s="22"/>
      <c r="AO39" s="22">
        <f t="shared" si="43"/>
        <v>0</v>
      </c>
      <c r="AP39" s="22">
        <v>30</v>
      </c>
      <c r="AQ39" s="22">
        <f t="shared" si="44"/>
        <v>443734.24233599997</v>
      </c>
      <c r="AR39" s="22">
        <v>2</v>
      </c>
      <c r="AS39" s="22">
        <f t="shared" si="45"/>
        <v>31421.595744000002</v>
      </c>
      <c r="AT39" s="22">
        <v>19</v>
      </c>
      <c r="AU39" s="22">
        <f t="shared" si="46"/>
        <v>274721.82165120001</v>
      </c>
      <c r="AV39" s="22"/>
      <c r="AW39" s="22">
        <f t="shared" si="47"/>
        <v>0</v>
      </c>
      <c r="AX39" s="71"/>
      <c r="AY39" s="71">
        <f t="shared" si="48"/>
        <v>0</v>
      </c>
      <c r="AZ39" s="22">
        <v>38</v>
      </c>
      <c r="BA39" s="22">
        <f t="shared" si="49"/>
        <v>681465.43745279999</v>
      </c>
      <c r="BB39" s="22">
        <v>5</v>
      </c>
      <c r="BC39" s="22">
        <f t="shared" si="50"/>
        <v>155817.37286500001</v>
      </c>
    </row>
    <row r="40" spans="1:59" s="29" customFormat="1" x14ac:dyDescent="0.25">
      <c r="A40" s="70">
        <v>5</v>
      </c>
      <c r="B40" s="33" t="s">
        <v>59</v>
      </c>
      <c r="C40" s="52">
        <v>19007.45</v>
      </c>
      <c r="D40" s="56">
        <f>C40*(H40+I40+J40)</f>
        <v>0</v>
      </c>
      <c r="E40" s="56">
        <v>1.37</v>
      </c>
      <c r="F40" s="25">
        <v>1</v>
      </c>
      <c r="G40" s="25"/>
      <c r="H40" s="57"/>
      <c r="I40" s="57"/>
      <c r="J40" s="57"/>
      <c r="K40" s="57"/>
      <c r="L40" s="57"/>
      <c r="M40" s="57"/>
      <c r="N40" s="56">
        <v>1.4</v>
      </c>
      <c r="O40" s="56">
        <v>1.68</v>
      </c>
      <c r="P40" s="56">
        <v>2.23</v>
      </c>
      <c r="Q40" s="56">
        <v>2.39</v>
      </c>
      <c r="R40" s="16">
        <f t="shared" ref="R40:S40" si="52">SUM(R41:R45)</f>
        <v>2</v>
      </c>
      <c r="S40" s="16">
        <f t="shared" si="52"/>
        <v>55285.829368000006</v>
      </c>
      <c r="T40" s="16">
        <f t="shared" ref="T40:AM40" si="53">SUM(T41:T45)</f>
        <v>7</v>
      </c>
      <c r="U40" s="16">
        <f t="shared" si="53"/>
        <v>213493.70586133335</v>
      </c>
      <c r="V40" s="16">
        <f t="shared" si="53"/>
        <v>0</v>
      </c>
      <c r="W40" s="16">
        <f t="shared" si="53"/>
        <v>0</v>
      </c>
      <c r="X40" s="16">
        <f t="shared" si="53"/>
        <v>8</v>
      </c>
      <c r="Y40" s="16">
        <f t="shared" si="53"/>
        <v>243992.80669866668</v>
      </c>
      <c r="Z40" s="16">
        <f t="shared" si="53"/>
        <v>0</v>
      </c>
      <c r="AA40" s="16">
        <f t="shared" si="53"/>
        <v>0</v>
      </c>
      <c r="AB40" s="16">
        <f t="shared" si="53"/>
        <v>0</v>
      </c>
      <c r="AC40" s="16">
        <f t="shared" si="53"/>
        <v>0</v>
      </c>
      <c r="AD40" s="16">
        <f t="shared" si="53"/>
        <v>0</v>
      </c>
      <c r="AE40" s="16">
        <f t="shared" si="53"/>
        <v>0</v>
      </c>
      <c r="AF40" s="16">
        <f t="shared" si="53"/>
        <v>0</v>
      </c>
      <c r="AG40" s="16">
        <f t="shared" si="53"/>
        <v>0</v>
      </c>
      <c r="AH40" s="16">
        <f t="shared" si="53"/>
        <v>24</v>
      </c>
      <c r="AI40" s="16">
        <f t="shared" si="53"/>
        <v>751052.77632000018</v>
      </c>
      <c r="AJ40" s="16">
        <f t="shared" si="53"/>
        <v>187</v>
      </c>
      <c r="AK40" s="16">
        <f t="shared" si="53"/>
        <v>5977351.8724920005</v>
      </c>
      <c r="AL40" s="16">
        <f t="shared" si="53"/>
        <v>2</v>
      </c>
      <c r="AM40" s="16">
        <f t="shared" si="53"/>
        <v>102226.62788800002</v>
      </c>
      <c r="AN40" s="16">
        <f>SUM(AN41:AN45)</f>
        <v>5</v>
      </c>
      <c r="AO40" s="16">
        <f t="shared" ref="AO40:BA40" si="54">SUM(AO41:AO45)</f>
        <v>251344.38149333332</v>
      </c>
      <c r="AP40" s="16">
        <f t="shared" si="54"/>
        <v>40</v>
      </c>
      <c r="AQ40" s="16">
        <f t="shared" si="54"/>
        <v>1380506.531712</v>
      </c>
      <c r="AR40" s="16">
        <f t="shared" si="54"/>
        <v>7</v>
      </c>
      <c r="AS40" s="16">
        <f t="shared" si="54"/>
        <v>251372.76595200005</v>
      </c>
      <c r="AT40" s="16">
        <f t="shared" si="54"/>
        <v>16</v>
      </c>
      <c r="AU40" s="16">
        <f t="shared" si="54"/>
        <v>539804.28113920009</v>
      </c>
      <c r="AV40" s="16">
        <f t="shared" si="54"/>
        <v>5</v>
      </c>
      <c r="AW40" s="16">
        <f t="shared" si="54"/>
        <v>191786.69109600005</v>
      </c>
      <c r="AX40" s="16">
        <f t="shared" si="54"/>
        <v>23</v>
      </c>
      <c r="AY40" s="16">
        <f t="shared" si="54"/>
        <v>882218.7790416003</v>
      </c>
      <c r="AZ40" s="16">
        <f t="shared" si="54"/>
        <v>42</v>
      </c>
      <c r="BA40" s="16">
        <f t="shared" si="54"/>
        <v>4234500.6952248001</v>
      </c>
      <c r="BB40" s="16">
        <f t="shared" ref="BB40:BC40" si="55">SUM(BB41:BB45)</f>
        <v>2</v>
      </c>
      <c r="BC40" s="16">
        <f t="shared" si="55"/>
        <v>145429.54800733336</v>
      </c>
      <c r="BD40" s="28"/>
      <c r="BE40" s="28"/>
      <c r="BF40" s="28"/>
      <c r="BG40" s="28"/>
    </row>
    <row r="41" spans="1:59" x14ac:dyDescent="0.25">
      <c r="A41" s="42">
        <v>26</v>
      </c>
      <c r="B41" s="55" t="s">
        <v>60</v>
      </c>
      <c r="C41" s="52">
        <v>19007.45</v>
      </c>
      <c r="D41" s="52">
        <f>C41*(H41+I41+J41)</f>
        <v>14825.811000000002</v>
      </c>
      <c r="E41" s="59">
        <v>1.1200000000000001</v>
      </c>
      <c r="F41" s="19">
        <v>1</v>
      </c>
      <c r="G41" s="19"/>
      <c r="H41" s="54">
        <v>0.53</v>
      </c>
      <c r="I41" s="54">
        <v>0.2</v>
      </c>
      <c r="J41" s="54">
        <v>0.05</v>
      </c>
      <c r="K41" s="54">
        <v>0.22</v>
      </c>
      <c r="L41" s="19">
        <v>1</v>
      </c>
      <c r="M41" s="19"/>
      <c r="N41" s="52">
        <v>1.4</v>
      </c>
      <c r="O41" s="52">
        <v>1.68</v>
      </c>
      <c r="P41" s="52">
        <v>2.23</v>
      </c>
      <c r="Q41" s="52">
        <v>2.39</v>
      </c>
      <c r="R41" s="22">
        <v>2</v>
      </c>
      <c r="S41" s="22">
        <f t="shared" si="51"/>
        <v>55285.829368000006</v>
      </c>
      <c r="T41" s="22">
        <v>7</v>
      </c>
      <c r="U41" s="22">
        <f>T41/12*4*C41*E41*F41*N41*$U$6+T41/12*3*C41*E41*F41*N41*$T$6+T41/12*5*$U$7*C41*E41*L41*N41</f>
        <v>213493.70586133335</v>
      </c>
      <c r="V41" s="22"/>
      <c r="W41" s="22">
        <f>SUM($W$6*V41*C41*E41*F41*N41)</f>
        <v>0</v>
      </c>
      <c r="X41" s="22">
        <v>7</v>
      </c>
      <c r="Y41" s="22">
        <f>X41/12*3*C41*E41*F41*N41*$X$6+X41/12*4*C41*E41*F41*N41*$Y$6+X41/12*5*$Y$7*C41*E41*L41*N41</f>
        <v>213493.70586133335</v>
      </c>
      <c r="Z41" s="22"/>
      <c r="AA41" s="22">
        <f>Z41*C41*E41*F41*N41*$AA$6</f>
        <v>0</v>
      </c>
      <c r="AB41" s="16">
        <f t="shared" ref="AB41:AB45" si="56">SUM(AC41*$E41)</f>
        <v>0</v>
      </c>
      <c r="AC41" s="22">
        <v>0</v>
      </c>
      <c r="AD41" s="22">
        <f>AC41*C41*E41*F41*N41*$AD$6</f>
        <v>0</v>
      </c>
      <c r="AE41" s="16">
        <f t="shared" ref="AE41:AE45" si="57">SUM(AF41*$E41)</f>
        <v>0</v>
      </c>
      <c r="AF41" s="22"/>
      <c r="AG41" s="22">
        <f>SUM(AF41*$AG$6*C41*E41*F41*N41)</f>
        <v>0</v>
      </c>
      <c r="AH41" s="22">
        <v>24</v>
      </c>
      <c r="AI41" s="22">
        <f>(AH41/12*3*C41*E41*F41*N41*$AH$6)+(AH41/12*4*C41*E41*F41*N41*$AI$6)+(AH41/12*5*$AI$7*C41*E41*L41*N41)</f>
        <v>751052.77632000018</v>
      </c>
      <c r="AJ41" s="22">
        <v>186</v>
      </c>
      <c r="AK41" s="22">
        <f>AJ41/12*9*C41*E41*F41*N41*$AK$6+AJ41/12*3*C41*E41*F41*N41*$AJ$6</f>
        <v>5945387.4239760004</v>
      </c>
      <c r="AL41" s="22">
        <v>2</v>
      </c>
      <c r="AM41" s="22">
        <f>AL41/12*4*C41*E41*F41*O41*$AM$6+AL41/12*3*C41*E41*F41*O41*$AL$6+AL41/12*5*$AM$7*C41*E41*L41*O41</f>
        <v>102226.62788800002</v>
      </c>
      <c r="AN41" s="22">
        <v>5</v>
      </c>
      <c r="AO41" s="22">
        <f>SUM(AN41/9*4*C41*E41*F41*O41*$AO$6+AN41/9*5*$AO$7*C41*E41*L41*O41)</f>
        <v>251344.38149333332</v>
      </c>
      <c r="AP41" s="22">
        <v>40</v>
      </c>
      <c r="AQ41" s="22">
        <f>AP41/12*9*C41*E41*F41*O41*$AQ$6+AP41/12*3*C41*E41*F41*O41*$AP$6</f>
        <v>1380506.531712</v>
      </c>
      <c r="AR41" s="22">
        <v>3</v>
      </c>
      <c r="AS41" s="22">
        <f>AR41/12*9*C41*E41*F41*O41*$AS$6+AR41/12*3*C41*E41*F41*O41*$AR$6</f>
        <v>109975.58510400003</v>
      </c>
      <c r="AT41" s="22">
        <v>16</v>
      </c>
      <c r="AU41" s="22">
        <f>(AT41/12*2*C41*E41*F41*O41*$AT$6)+(AT41/12*9*C41*E41*F41*O41*$AU$6)</f>
        <v>539804.28113920009</v>
      </c>
      <c r="AV41" s="22">
        <v>5</v>
      </c>
      <c r="AW41" s="22">
        <f>AV41/12*9*C41*E41*F41*O41*$AW$6+AV41/12*3*C41*E41*F41*O41*$AV$6</f>
        <v>191786.69109600005</v>
      </c>
      <c r="AX41" s="71">
        <v>21</v>
      </c>
      <c r="AY41" s="71">
        <f>AX41/12*9*C41*E41*F41*O41*$AY$6+AX41/12*3*C41*E41*F41*O41*$AX$6</f>
        <v>805504.10260320024</v>
      </c>
      <c r="AZ41" s="22">
        <v>10</v>
      </c>
      <c r="BA41" s="22">
        <f>AZ41/12*9*C41*E41*F41*O41*$BA$6+AZ41/12*3*C41*E41*F41*O41*$AZ$6</f>
        <v>418443.68966400006</v>
      </c>
      <c r="BB41" s="22">
        <v>2</v>
      </c>
      <c r="BC41" s="22">
        <f>BB41/12*4*C41*E41*F41*Q41*$BC$6+BB41/12*3*C41*E41*F41*Q41*$BB$6+BB41/12*5*$BC$7*C41*E41*L41*Q41</f>
        <v>145429.54800733336</v>
      </c>
    </row>
    <row r="42" spans="1:59" x14ac:dyDescent="0.25">
      <c r="A42" s="42">
        <v>27</v>
      </c>
      <c r="B42" s="55" t="s">
        <v>61</v>
      </c>
      <c r="C42" s="52">
        <v>19007.45</v>
      </c>
      <c r="D42" s="52"/>
      <c r="E42" s="59">
        <v>1.49</v>
      </c>
      <c r="F42" s="19">
        <v>1</v>
      </c>
      <c r="G42" s="19"/>
      <c r="H42" s="54">
        <v>0.53</v>
      </c>
      <c r="I42" s="54">
        <v>0.2</v>
      </c>
      <c r="J42" s="54">
        <v>0.05</v>
      </c>
      <c r="K42" s="54">
        <v>0.22</v>
      </c>
      <c r="L42" s="19">
        <v>1</v>
      </c>
      <c r="M42" s="19"/>
      <c r="N42" s="52">
        <v>1.4</v>
      </c>
      <c r="O42" s="52">
        <v>1.68</v>
      </c>
      <c r="P42" s="52">
        <v>2.23</v>
      </c>
      <c r="Q42" s="52">
        <v>2.39</v>
      </c>
      <c r="R42" s="22"/>
      <c r="S42" s="22">
        <f t="shared" si="51"/>
        <v>0</v>
      </c>
      <c r="T42" s="22"/>
      <c r="U42" s="22">
        <f>T42/12*4*C42*E42*F42*N42*$U$6+T42/12*3*C42*E42*F42*N42*$T$6+T42/12*5*$U$7*C42*E42*L42*N42</f>
        <v>0</v>
      </c>
      <c r="V42" s="22"/>
      <c r="W42" s="22">
        <f>SUM($W$6*V42*C42*E42*F42*N42)</f>
        <v>0</v>
      </c>
      <c r="X42" s="22"/>
      <c r="Y42" s="22">
        <f>X42/12*3*C42*E42*F42*N42*$X$6+X42/12*4*C42*E42*F42*N42*$Y$6+X42/12*5*$Y$7*C42*E42*L42*N42</f>
        <v>0</v>
      </c>
      <c r="Z42" s="22"/>
      <c r="AA42" s="22">
        <f>Z42*C42*E42*F42*N42*$AA$6</f>
        <v>0</v>
      </c>
      <c r="AB42" s="16">
        <f t="shared" si="56"/>
        <v>0</v>
      </c>
      <c r="AC42" s="22"/>
      <c r="AD42" s="22">
        <f>AC42*C42*E42*F42*N42*$AD$6</f>
        <v>0</v>
      </c>
      <c r="AE42" s="16">
        <f t="shared" si="57"/>
        <v>0</v>
      </c>
      <c r="AF42" s="22"/>
      <c r="AG42" s="22">
        <f>SUM(AF42*$AG$6*C42*E42*F42*N42)</f>
        <v>0</v>
      </c>
      <c r="AH42" s="22"/>
      <c r="AI42" s="22">
        <f>(AH42/12*3*C42*E42*F42*N42*$AH$6)+(AH42/12*4*C42*E42*F42*N42*$AI$6)+(AH42/12*5*$AI$7*C42*E42*L42*N42)</f>
        <v>0</v>
      </c>
      <c r="AJ42" s="22"/>
      <c r="AK42" s="22">
        <f>AJ42/12*9*C42*E42*F42*N42*$AK$6+AJ42/12*3*C42*E42*F42*N42*$AJ$6</f>
        <v>0</v>
      </c>
      <c r="AL42" s="22"/>
      <c r="AM42" s="22">
        <f>AL42/12*4*C42*E42*F42*O42*$AM$6+AL42/12*3*C42*E42*F42*O42*$AL$6+AL42/12*5*$AM$7*C42*E42*L42*O42</f>
        <v>0</v>
      </c>
      <c r="AN42" s="22"/>
      <c r="AO42" s="22">
        <f>SUM(AN42/9*4*C42*E42*F42*O42*$AO$6+AN42/9*5*$AO$7*C42*E42*L42*O42)</f>
        <v>0</v>
      </c>
      <c r="AP42" s="22"/>
      <c r="AQ42" s="22">
        <f>AP42/12*9*C42*E42*F42*O42*$AQ$6+AP42/12*3*C42*E42*F42*O42*$AP$6</f>
        <v>0</v>
      </c>
      <c r="AR42" s="22"/>
      <c r="AS42" s="22">
        <f>AR42/12*9*C42*E42*F42*O42*$AS$6+AR42/12*3*C42*E42*F42*O42*$AR$6</f>
        <v>0</v>
      </c>
      <c r="AT42" s="22"/>
      <c r="AU42" s="22">
        <f>(AT42/12*2*C42*E42*F42*O42*$AT$6)+(AT42/12*9*C42*E42*F42*O42*$AU$6)</f>
        <v>0</v>
      </c>
      <c r="AV42" s="22"/>
      <c r="AW42" s="22">
        <f>AV42/12*9*C42*E42*F42*O42*$AW$6+AV42/12*3*C42*E42*F42*O42*$AV$6</f>
        <v>0</v>
      </c>
      <c r="AX42" s="71"/>
      <c r="AY42" s="71">
        <f>AX42/12*9*C42*E42*F42*O42*$AY$6+AX42/12*3*C42*E42*F42*O42*$AX$6</f>
        <v>0</v>
      </c>
      <c r="AZ42" s="22">
        <v>10</v>
      </c>
      <c r="BA42" s="22">
        <f>AZ42/12*9*C42*E42*F42*O42*$BA$6+AZ42/12*3*C42*E42*F42*O42*$AZ$6</f>
        <v>556679.55142799998</v>
      </c>
      <c r="BB42" s="22"/>
      <c r="BC42" s="22">
        <f>BB42/12*4*C42*E42*F42*Q42*$BC$6+BB42/12*3*C42*E42*F42*Q42*$BB$6+BB42/12*5*$BC$7*C42*E42*L42*Q42</f>
        <v>0</v>
      </c>
    </row>
    <row r="43" spans="1:59" x14ac:dyDescent="0.25">
      <c r="A43" s="42">
        <v>28</v>
      </c>
      <c r="B43" s="55" t="s">
        <v>62</v>
      </c>
      <c r="C43" s="52">
        <v>19007.45</v>
      </c>
      <c r="D43" s="52"/>
      <c r="E43" s="59">
        <v>5.32</v>
      </c>
      <c r="F43" s="19">
        <v>1</v>
      </c>
      <c r="G43" s="19"/>
      <c r="H43" s="54">
        <v>0.53</v>
      </c>
      <c r="I43" s="54">
        <v>0.2</v>
      </c>
      <c r="J43" s="54">
        <v>0.05</v>
      </c>
      <c r="K43" s="54">
        <v>0.22</v>
      </c>
      <c r="L43" s="19">
        <v>1</v>
      </c>
      <c r="M43" s="19"/>
      <c r="N43" s="52">
        <v>1.4</v>
      </c>
      <c r="O43" s="52">
        <v>1.68</v>
      </c>
      <c r="P43" s="52">
        <v>2.23</v>
      </c>
      <c r="Q43" s="52">
        <v>2.39</v>
      </c>
      <c r="R43" s="22"/>
      <c r="S43" s="22">
        <f t="shared" si="51"/>
        <v>0</v>
      </c>
      <c r="T43" s="22"/>
      <c r="U43" s="22">
        <f>T43/12*4*C43*E43*F43*N43*$U$6+T43/12*3*C43*E43*F43*N43*$T$6+T43/12*5*$U$7*C43*E43*L43*N43</f>
        <v>0</v>
      </c>
      <c r="V43" s="22"/>
      <c r="W43" s="22">
        <f>SUM($W$6*V43*C43*E43*F43*N43)</f>
        <v>0</v>
      </c>
      <c r="X43" s="22"/>
      <c r="Y43" s="22">
        <f>X43/12*3*C43*E43*F43*N43*$X$6+X43/12*4*C43*E43*F43*N43*$Y$6+X43/12*5*$Y$7*C43*E43*L43*N43</f>
        <v>0</v>
      </c>
      <c r="Z43" s="22"/>
      <c r="AA43" s="22">
        <f>Z43*C43*E43*F43*N43*$AA$6</f>
        <v>0</v>
      </c>
      <c r="AB43" s="16">
        <f t="shared" si="56"/>
        <v>0</v>
      </c>
      <c r="AC43" s="22"/>
      <c r="AD43" s="22">
        <f>AC43*C43*E43*F43*N43*$AD$6</f>
        <v>0</v>
      </c>
      <c r="AE43" s="16">
        <f t="shared" si="57"/>
        <v>0</v>
      </c>
      <c r="AF43" s="22"/>
      <c r="AG43" s="22">
        <f>SUM(AF43*$AG$6*C43*E43*F43*N43)</f>
        <v>0</v>
      </c>
      <c r="AH43" s="22"/>
      <c r="AI43" s="22">
        <f>(AH43/12*3*C43*E43*F43*N43*$AH$6)+(AH43/12*4*C43*E43*F43*N43*$AI$6)+(AH43/12*5*$AI$7*C43*E43*L43*N43)</f>
        <v>0</v>
      </c>
      <c r="AJ43" s="22"/>
      <c r="AK43" s="22">
        <f>AJ43/12*9*C43*E43*F43*N43*$AK$6+AJ43/12*3*C43*E43*F43*N43*$AJ$6</f>
        <v>0</v>
      </c>
      <c r="AL43" s="22"/>
      <c r="AM43" s="22">
        <f>AL43/12*4*C43*E43*F43*O43*$AM$6+AL43/12*3*C43*E43*F43*O43*$AL$6+AL43/12*5*$AM$7*C43*E43*L43*O43</f>
        <v>0</v>
      </c>
      <c r="AN43" s="22"/>
      <c r="AO43" s="22">
        <f>SUM(AN43/9*4*C43*E43*F43*O43*$AO$6+AN43/9*5*$AO$7*C43*E43*L43*O43)</f>
        <v>0</v>
      </c>
      <c r="AP43" s="22"/>
      <c r="AQ43" s="22">
        <f>AP43/12*9*C43*E43*F43*O43*$AQ$6+AP43/12*3*C43*E43*F43*O43*$AP$6</f>
        <v>0</v>
      </c>
      <c r="AR43" s="22"/>
      <c r="AS43" s="22">
        <f>AR43/12*9*C43*E43*F43*O43*$AS$6+AR43/12*3*C43*E43*F43*O43*$AR$6</f>
        <v>0</v>
      </c>
      <c r="AT43" s="22"/>
      <c r="AU43" s="22">
        <f>(AT43/12*2*C43*E43*F43*O43*$AT$6)+(AT43/12*9*C43*E43*F43*O43*$AU$6)</f>
        <v>0</v>
      </c>
      <c r="AV43" s="22"/>
      <c r="AW43" s="22">
        <f>AV43/12*9*C43*E43*F43*O43*$AW$6+AV43/12*3*C43*E43*F43*O43*$AV$6</f>
        <v>0</v>
      </c>
      <c r="AX43" s="71"/>
      <c r="AY43" s="71">
        <f>AX43/12*9*C43*E43*F43*O43*$AY$6+AX43/12*3*C43*E43*F43*O43*$AX$6</f>
        <v>0</v>
      </c>
      <c r="AZ43" s="22">
        <v>15</v>
      </c>
      <c r="BA43" s="22">
        <f>AZ43/12*9*C43*E43*F43*O43*$BA$6+AZ43/12*3*C43*E43*F43*O43*$AZ$6</f>
        <v>2981411.2888560002</v>
      </c>
      <c r="BB43" s="22"/>
      <c r="BC43" s="22">
        <f>BB43/12*4*C43*E43*F43*Q43*$BC$6+BB43/12*3*C43*E43*F43*Q43*$BB$6+BB43/12*5*$BC$7*C43*E43*L43*Q43</f>
        <v>0</v>
      </c>
    </row>
    <row r="44" spans="1:59" x14ac:dyDescent="0.25">
      <c r="A44" s="43">
        <v>29</v>
      </c>
      <c r="B44" s="55" t="s">
        <v>63</v>
      </c>
      <c r="C44" s="52">
        <v>19007.45</v>
      </c>
      <c r="D44" s="52">
        <f t="shared" ref="D44:D51" si="58">C44*(H44+I44+J44)</f>
        <v>14445.662</v>
      </c>
      <c r="E44" s="45">
        <v>1.04</v>
      </c>
      <c r="F44" s="19">
        <v>1</v>
      </c>
      <c r="G44" s="19"/>
      <c r="H44" s="54">
        <v>0.51</v>
      </c>
      <c r="I44" s="54">
        <v>0.2</v>
      </c>
      <c r="J44" s="54">
        <v>0.05</v>
      </c>
      <c r="K44" s="54">
        <v>0.24</v>
      </c>
      <c r="L44" s="19">
        <v>1</v>
      </c>
      <c r="M44" s="19"/>
      <c r="N44" s="52">
        <v>1.4</v>
      </c>
      <c r="O44" s="52">
        <v>1.68</v>
      </c>
      <c r="P44" s="52">
        <v>2.23</v>
      </c>
      <c r="Q44" s="52">
        <v>2.39</v>
      </c>
      <c r="R44" s="22">
        <v>0</v>
      </c>
      <c r="S44" s="22">
        <f t="shared" si="51"/>
        <v>0</v>
      </c>
      <c r="T44" s="22">
        <v>0</v>
      </c>
      <c r="U44" s="22">
        <f>T44/12*4*C44*E44*F44*N44*$U$6+T44/12*3*C44*E44*F44*N44*$T$6+T44/12*5*$U$7*C44*E44*L44*N44</f>
        <v>0</v>
      </c>
      <c r="V44" s="22"/>
      <c r="W44" s="22">
        <f>SUM($W$6*V44*C44*E44*F44*N44)</f>
        <v>0</v>
      </c>
      <c r="X44" s="22">
        <v>0</v>
      </c>
      <c r="Y44" s="22">
        <f>X44/12*3*C44*E44*F44*N44*$X$6+X44/12*4*C44*E44*F44*N44*$Y$6+X44/12*5*$Y$7*C44*E44*L44*N44</f>
        <v>0</v>
      </c>
      <c r="Z44" s="22"/>
      <c r="AA44" s="22">
        <f>Z44*C44*E44*F44*N44*$AA$6</f>
        <v>0</v>
      </c>
      <c r="AB44" s="16">
        <f t="shared" si="56"/>
        <v>0</v>
      </c>
      <c r="AC44" s="22">
        <v>0</v>
      </c>
      <c r="AD44" s="22">
        <f>AC44*C44*E44*F44*N44*$AD$6</f>
        <v>0</v>
      </c>
      <c r="AE44" s="16">
        <f t="shared" si="57"/>
        <v>0</v>
      </c>
      <c r="AF44" s="22"/>
      <c r="AG44" s="22">
        <f>SUM(AF44*$AG$6*C44*E44*F44*N44)</f>
        <v>0</v>
      </c>
      <c r="AH44" s="22"/>
      <c r="AI44" s="22">
        <f>(AH44/12*3*C44*E44*F44*N44*$AH$6)+(AH44/12*4*C44*E44*F44*N44*$AI$6)+(AH44/12*5*$AI$7*C44*E44*L44*N44)</f>
        <v>0</v>
      </c>
      <c r="AJ44" s="22"/>
      <c r="AK44" s="22">
        <f>AJ44/12*9*C44*E44*F44*N44*$AK$6+AJ44/12*3*C44*E44*F44*N44*$AJ$6</f>
        <v>0</v>
      </c>
      <c r="AL44" s="22">
        <v>0</v>
      </c>
      <c r="AM44" s="22">
        <f>AL44/12*4*C44*E44*F44*O44*$AM$6+AL44/12*3*C44*E44*F44*O44*$AL$6+AL44/12*5*$AM$7*C44*E44*L44*O44</f>
        <v>0</v>
      </c>
      <c r="AN44" s="22"/>
      <c r="AO44" s="22">
        <f>SUM(AN44/9*4*C44*E44*F44*O44*$AO$6+AN44/9*5*$AO$7*C44*E44*L44*O44)</f>
        <v>0</v>
      </c>
      <c r="AP44" s="22"/>
      <c r="AQ44" s="22">
        <f>AP44/12*9*C44*E44*F44*O44*$AQ$6+AP44/12*3*C44*E44*F44*O44*$AP$6</f>
        <v>0</v>
      </c>
      <c r="AR44" s="22">
        <v>2</v>
      </c>
      <c r="AS44" s="22">
        <f>AR44/12*9*C44*E44*F44*O44*$AS$6+AR44/12*3*C44*E44*F44*O44*$AR$6</f>
        <v>68080.124112000005</v>
      </c>
      <c r="AT44" s="22"/>
      <c r="AU44" s="22">
        <f>(AT44/12*2*C44*E44*F44*O44*$AT$6)+(AT44/12*9*C44*E44*F44*O44*$AU$6)</f>
        <v>0</v>
      </c>
      <c r="AV44" s="22">
        <v>0</v>
      </c>
      <c r="AW44" s="22">
        <f>AV44/12*9*C44*E44*F44*O44*$AW$6+AV44/12*3*C44*E44*F44*O44*$AV$6</f>
        <v>0</v>
      </c>
      <c r="AX44" s="71"/>
      <c r="AY44" s="71">
        <f>AX44/12*9*C44*E44*F44*O44*$AY$6+AX44/12*3*C44*E44*F44*O44*$AX$6</f>
        <v>0</v>
      </c>
      <c r="AZ44" s="22">
        <v>5</v>
      </c>
      <c r="BA44" s="22">
        <f>AZ44/12*9*C44*E44*F44*O44*$BA$6+AZ44/12*3*C44*E44*F44*O44*$AZ$6</f>
        <v>194277.42734400003</v>
      </c>
      <c r="BB44" s="22">
        <v>0</v>
      </c>
      <c r="BC44" s="22">
        <f>BB44/12*4*C44*E44*F44*Q44*$BC$6+BB44/12*3*C44*E44*F44*Q44*$BB$6+BB44/12*5*$BC$7*C44*E44*L44*Q44</f>
        <v>0</v>
      </c>
    </row>
    <row r="45" spans="1:59" ht="30" x14ac:dyDescent="0.25">
      <c r="A45" s="43">
        <v>30</v>
      </c>
      <c r="B45" s="55" t="s">
        <v>64</v>
      </c>
      <c r="C45" s="52">
        <v>19007.45</v>
      </c>
      <c r="D45" s="52">
        <f t="shared" si="58"/>
        <v>15586.109000000002</v>
      </c>
      <c r="E45" s="45">
        <v>1.1200000000000001</v>
      </c>
      <c r="F45" s="19">
        <v>1</v>
      </c>
      <c r="G45" s="19"/>
      <c r="H45" s="54">
        <v>0.6</v>
      </c>
      <c r="I45" s="54">
        <v>0.18</v>
      </c>
      <c r="J45" s="54">
        <v>0.04</v>
      </c>
      <c r="K45" s="54">
        <v>0.18</v>
      </c>
      <c r="L45" s="19">
        <v>1</v>
      </c>
      <c r="M45" s="19"/>
      <c r="N45" s="52">
        <v>1.4</v>
      </c>
      <c r="O45" s="52">
        <v>1.68</v>
      </c>
      <c r="P45" s="52">
        <v>2.23</v>
      </c>
      <c r="Q45" s="52">
        <v>2.39</v>
      </c>
      <c r="R45" s="22">
        <v>0</v>
      </c>
      <c r="S45" s="22">
        <f t="shared" si="51"/>
        <v>0</v>
      </c>
      <c r="T45" s="22">
        <v>0</v>
      </c>
      <c r="U45" s="22">
        <f>T45/12*4*C45*E45*F45*N45*$U$6+T45/12*3*C45*E45*F45*N45*$T$6+T45/12*5*$U$7*C45*E45*L45*N45</f>
        <v>0</v>
      </c>
      <c r="V45" s="22"/>
      <c r="W45" s="22">
        <f>SUM($W$6*V45*C45*E45*F45*N45)</f>
        <v>0</v>
      </c>
      <c r="X45" s="22">
        <v>1</v>
      </c>
      <c r="Y45" s="22">
        <f>X45/12*3*C45*E45*F45*N45*$X$6+X45/12*4*C45*E45*F45*N45*$Y$6+X45/12*5*$Y$7*C45*E45*L45*N45</f>
        <v>30499.100837333335</v>
      </c>
      <c r="Z45" s="22"/>
      <c r="AA45" s="22">
        <f>Z45*C45*E45*F45*N45*$AA$6</f>
        <v>0</v>
      </c>
      <c r="AB45" s="16">
        <f t="shared" si="56"/>
        <v>0</v>
      </c>
      <c r="AC45" s="22">
        <v>0</v>
      </c>
      <c r="AD45" s="22">
        <f>AC45*C45*E45*F45*N45*$AD$6</f>
        <v>0</v>
      </c>
      <c r="AE45" s="16">
        <f t="shared" si="57"/>
        <v>0</v>
      </c>
      <c r="AF45" s="16"/>
      <c r="AG45" s="22">
        <f>SUM(AF45*$AG$6*C45*E45*F45*N45)</f>
        <v>0</v>
      </c>
      <c r="AH45" s="16"/>
      <c r="AI45" s="22">
        <f>(AH45/12*3*C45*E45*F45*N45*$AH$6)+(AH45/12*4*C45*E45*F45*N45*$AI$6)+(AH45/12*5*$AI$7*C45*E45*L45*N45)</f>
        <v>0</v>
      </c>
      <c r="AJ45" s="22">
        <v>1</v>
      </c>
      <c r="AK45" s="22">
        <f>AJ45/12*9*C45*E45*F45*N45*$AK$6+AJ45/12*3*C45*E45*F45*N45*$AJ$6</f>
        <v>31964.448516000008</v>
      </c>
      <c r="AL45" s="22">
        <v>0</v>
      </c>
      <c r="AM45" s="22">
        <f>AL45/12*4*C45*E45*F45*O45*$AM$6+AL45/12*3*C45*E45*F45*O45*$AL$6+AL45/12*5*$AM$7*C45*E45*L45*O45</f>
        <v>0</v>
      </c>
      <c r="AN45" s="16"/>
      <c r="AO45" s="22">
        <f>SUM(AN45/9*4*C45*E45*F45*O45*$AO$6+AN45/9*5*$AO$7*C45*E45*L45*O45)</f>
        <v>0</v>
      </c>
      <c r="AP45" s="22">
        <v>0</v>
      </c>
      <c r="AQ45" s="22">
        <f>AP45/12*9*C45*E45*F45*O45*$AQ$6+AP45/12*3*C45*E45*F45*O45*$AP$6</f>
        <v>0</v>
      </c>
      <c r="AR45" s="22">
        <v>2</v>
      </c>
      <c r="AS45" s="22">
        <f>AR45/12*9*C45*E45*F45*O45*$AS$6+AR45/12*3*C45*E45*F45*O45*$AR$6</f>
        <v>73317.056736000013</v>
      </c>
      <c r="AT45" s="16"/>
      <c r="AU45" s="22">
        <f>(AT45/12*2*C45*E45*F45*O45*$AT$6)+(AT45/12*9*C45*E45*F45*O45*$AU$6)</f>
        <v>0</v>
      </c>
      <c r="AV45" s="22">
        <v>0</v>
      </c>
      <c r="AW45" s="22">
        <f>AV45/12*9*C45*E45*F45*O45*$AW$6+AV45/12*3*C45*E45*F45*O45*$AV$6</f>
        <v>0</v>
      </c>
      <c r="AX45" s="71">
        <v>2</v>
      </c>
      <c r="AY45" s="71">
        <f>AX45/12*9*C45*E45*F45*O45*$AY$6+AX45/12*3*C45*E45*F45*O45*$AX$6</f>
        <v>76714.676438400027</v>
      </c>
      <c r="AZ45" s="22">
        <v>2</v>
      </c>
      <c r="BA45" s="22">
        <f>AZ45/12*9*C45*E45*F45*O45*$BA$6+AZ45/12*3*C45*E45*F45*O45*$AZ$6</f>
        <v>83688.737932800024</v>
      </c>
      <c r="BB45" s="22">
        <v>0</v>
      </c>
      <c r="BC45" s="22">
        <f>BB45/12*4*C45*E45*F45*Q45*$BC$6+BB45/12*3*C45*E45*F45*Q45*$BB$6+BB45/12*5*$BC$7*C45*E45*L45*Q45</f>
        <v>0</v>
      </c>
    </row>
    <row r="46" spans="1:59" s="29" customFormat="1" x14ac:dyDescent="0.25">
      <c r="A46" s="70">
        <v>6</v>
      </c>
      <c r="B46" s="33" t="s">
        <v>65</v>
      </c>
      <c r="C46" s="52">
        <v>19007.45</v>
      </c>
      <c r="D46" s="56">
        <f t="shared" si="58"/>
        <v>0</v>
      </c>
      <c r="E46" s="56">
        <v>0.8</v>
      </c>
      <c r="F46" s="25">
        <v>1</v>
      </c>
      <c r="G46" s="25"/>
      <c r="H46" s="57"/>
      <c r="I46" s="57"/>
      <c r="J46" s="57"/>
      <c r="K46" s="57"/>
      <c r="L46" s="57"/>
      <c r="M46" s="57"/>
      <c r="N46" s="56">
        <v>1.4</v>
      </c>
      <c r="O46" s="56">
        <v>1.68</v>
      </c>
      <c r="P46" s="56">
        <v>2.23</v>
      </c>
      <c r="Q46" s="56">
        <v>2.39</v>
      </c>
      <c r="R46" s="16">
        <f t="shared" ref="R46:S46" si="59">SUM(R47:R49)</f>
        <v>152</v>
      </c>
      <c r="S46" s="16">
        <f t="shared" si="59"/>
        <v>2363469.205482</v>
      </c>
      <c r="T46" s="16">
        <f t="shared" ref="T46:AM46" si="60">SUM(T47:T49)</f>
        <v>122</v>
      </c>
      <c r="U46" s="16">
        <f t="shared" si="60"/>
        <v>2342984.4964680001</v>
      </c>
      <c r="V46" s="16">
        <f t="shared" si="60"/>
        <v>0</v>
      </c>
      <c r="W46" s="16">
        <f t="shared" si="60"/>
        <v>0</v>
      </c>
      <c r="X46" s="16">
        <f t="shared" si="60"/>
        <v>44</v>
      </c>
      <c r="Y46" s="16">
        <f t="shared" si="60"/>
        <v>960177.04957533337</v>
      </c>
      <c r="Z46" s="16">
        <f t="shared" si="60"/>
        <v>0</v>
      </c>
      <c r="AA46" s="16">
        <f t="shared" si="60"/>
        <v>0</v>
      </c>
      <c r="AB46" s="16">
        <f t="shared" si="60"/>
        <v>0</v>
      </c>
      <c r="AC46" s="16">
        <f t="shared" si="60"/>
        <v>0</v>
      </c>
      <c r="AD46" s="16">
        <f t="shared" si="60"/>
        <v>0</v>
      </c>
      <c r="AE46" s="16">
        <f t="shared" si="60"/>
        <v>0</v>
      </c>
      <c r="AF46" s="16">
        <f t="shared" si="60"/>
        <v>0</v>
      </c>
      <c r="AG46" s="16">
        <f t="shared" si="60"/>
        <v>0</v>
      </c>
      <c r="AH46" s="16">
        <f t="shared" si="60"/>
        <v>53</v>
      </c>
      <c r="AI46" s="16">
        <f t="shared" si="60"/>
        <v>1171564.0963949999</v>
      </c>
      <c r="AJ46" s="16">
        <f t="shared" si="60"/>
        <v>148</v>
      </c>
      <c r="AK46" s="16">
        <f t="shared" si="60"/>
        <v>2840840.3618595004</v>
      </c>
      <c r="AL46" s="16">
        <f t="shared" si="60"/>
        <v>35</v>
      </c>
      <c r="AM46" s="16">
        <f t="shared" si="60"/>
        <v>1180169.9094570002</v>
      </c>
      <c r="AN46" s="16">
        <f>SUM(AN47:AN49)</f>
        <v>30</v>
      </c>
      <c r="AO46" s="16">
        <f t="shared" ref="AO46:BA46" si="61">SUM(AO47:AO49)</f>
        <v>1032307.2811333333</v>
      </c>
      <c r="AP46" s="16">
        <f t="shared" si="61"/>
        <v>115</v>
      </c>
      <c r="AQ46" s="16">
        <f t="shared" si="61"/>
        <v>2496005.1131399991</v>
      </c>
      <c r="AR46" s="16">
        <f t="shared" si="61"/>
        <v>51</v>
      </c>
      <c r="AS46" s="16">
        <f t="shared" si="61"/>
        <v>1298104.6741739998</v>
      </c>
      <c r="AT46" s="16">
        <f t="shared" si="61"/>
        <v>70</v>
      </c>
      <c r="AU46" s="16">
        <f t="shared" si="61"/>
        <v>1472412.5704287998</v>
      </c>
      <c r="AV46" s="16">
        <f t="shared" si="61"/>
        <v>6</v>
      </c>
      <c r="AW46" s="16">
        <f t="shared" si="61"/>
        <v>129456.01648980002</v>
      </c>
      <c r="AX46" s="16">
        <f t="shared" si="61"/>
        <v>12</v>
      </c>
      <c r="AY46" s="16">
        <f t="shared" si="61"/>
        <v>258912.03297960004</v>
      </c>
      <c r="AZ46" s="16">
        <f t="shared" si="61"/>
        <v>175</v>
      </c>
      <c r="BA46" s="16">
        <f t="shared" si="61"/>
        <v>4528158.4988639988</v>
      </c>
      <c r="BB46" s="16">
        <f t="shared" ref="BB46:BC46" si="62">SUM(BB47:BB49)</f>
        <v>25</v>
      </c>
      <c r="BC46" s="16">
        <f t="shared" si="62"/>
        <v>1133571.3875928749</v>
      </c>
      <c r="BD46" s="28"/>
      <c r="BE46" s="28"/>
      <c r="BF46" s="28"/>
      <c r="BG46" s="28"/>
    </row>
    <row r="47" spans="1:59" x14ac:dyDescent="0.25">
      <c r="A47" s="43">
        <v>31</v>
      </c>
      <c r="B47" s="55" t="s">
        <v>66</v>
      </c>
      <c r="C47" s="52">
        <v>19007.45</v>
      </c>
      <c r="D47" s="52">
        <f t="shared" si="58"/>
        <v>14825.811000000002</v>
      </c>
      <c r="E47" s="45">
        <v>1.36</v>
      </c>
      <c r="F47" s="19">
        <v>1</v>
      </c>
      <c r="G47" s="19"/>
      <c r="H47" s="54">
        <v>0.44</v>
      </c>
      <c r="I47" s="54">
        <v>0.28999999999999998</v>
      </c>
      <c r="J47" s="54">
        <v>0.05</v>
      </c>
      <c r="K47" s="54">
        <v>0.22</v>
      </c>
      <c r="L47" s="19">
        <v>1</v>
      </c>
      <c r="M47" s="19"/>
      <c r="N47" s="52">
        <v>1.4</v>
      </c>
      <c r="O47" s="52">
        <v>1.68</v>
      </c>
      <c r="P47" s="52">
        <v>2.23</v>
      </c>
      <c r="Q47" s="52">
        <v>2.39</v>
      </c>
      <c r="R47" s="22"/>
      <c r="S47" s="22">
        <f t="shared" si="51"/>
        <v>0</v>
      </c>
      <c r="T47" s="22"/>
      <c r="U47" s="22">
        <f>T47/12*4*C47*E47*F47*N47*$U$6+T47/12*3*C47*E47*F47*N47*$T$6+T47/12*5*$U$7*C47*E47*L47*N47</f>
        <v>0</v>
      </c>
      <c r="V47" s="22"/>
      <c r="W47" s="22">
        <f>SUM($W$6*V47*C47*E47*F47*N47)</f>
        <v>0</v>
      </c>
      <c r="X47" s="22">
        <v>7</v>
      </c>
      <c r="Y47" s="22">
        <f>X47/12*3*C47*E47*F47*N47*$X$6+X47/12*4*C47*E47*F47*N47*$Y$6+X47/12*5*$Y$7*C47*E47*L47*N47</f>
        <v>259242.35711733336</v>
      </c>
      <c r="Z47" s="22"/>
      <c r="AA47" s="22">
        <f>Z47*C47*E47*F47*N47*$AA$6</f>
        <v>0</v>
      </c>
      <c r="AB47" s="16">
        <f t="shared" ref="AB47:AB49" si="63">SUM(AC47*$E47)</f>
        <v>0</v>
      </c>
      <c r="AC47" s="22">
        <v>0</v>
      </c>
      <c r="AD47" s="22">
        <f>AC47*C47*E47*F47*N47*$AD$6</f>
        <v>0</v>
      </c>
      <c r="AE47" s="16">
        <f t="shared" ref="AE47:AE49" si="64">SUM(AF47*$E47)</f>
        <v>0</v>
      </c>
      <c r="AF47" s="22"/>
      <c r="AG47" s="22">
        <f>SUM(AF47*$AG$6*C47*E47*F47*N47)</f>
        <v>0</v>
      </c>
      <c r="AH47" s="22">
        <v>8</v>
      </c>
      <c r="AI47" s="22">
        <f>(AH47/12*3*C47*E47*F47*N47*$AH$6)+(AH47/12*4*C47*E47*F47*N47*$AI$6)+(AH47/12*5*$AI$7*C47*E47*L47*N47)</f>
        <v>303997.55232000002</v>
      </c>
      <c r="AJ47" s="22"/>
      <c r="AK47" s="22">
        <f>AJ47/12*9*C47*E47*F47*N47*$AK$6+AJ47/12*3*C47*E47*F47*N47*$AJ$6</f>
        <v>0</v>
      </c>
      <c r="AL47" s="22">
        <v>3</v>
      </c>
      <c r="AM47" s="22">
        <f>AL47/12*4*C47*E47*F47*O47*$AM$6+AL47/12*3*C47*E47*F47*O47*$AL$6+AL47/12*5*$AM$7*C47*E47*L47*O47</f>
        <v>186198.50079600001</v>
      </c>
      <c r="AN47" s="22">
        <v>5</v>
      </c>
      <c r="AO47" s="22">
        <f>SUM(AN47/9*4*C47*E47*F47*O47*$AO$6+AN47/9*5*$AO$7*C47*E47*L47*O47)</f>
        <v>305203.89181333338</v>
      </c>
      <c r="AP47" s="22"/>
      <c r="AQ47" s="22">
        <f>AP47/12*9*C47*E47*F47*O47*$AQ$6+AP47/12*3*C47*E47*F47*O47*$AP$6</f>
        <v>0</v>
      </c>
      <c r="AR47" s="22">
        <v>6</v>
      </c>
      <c r="AS47" s="22">
        <f>AR47/12*9*C47*E47*F47*O47*$AS$6+AR47/12*3*C47*E47*F47*O47*$AR$6</f>
        <v>267083.56382400001</v>
      </c>
      <c r="AT47" s="22">
        <v>1</v>
      </c>
      <c r="AU47" s="22">
        <f>(AT47/12*2*C47*E47*F47*O47*$AT$6)+(AT47/12*9*C47*E47*F47*O47*$AU$6)</f>
        <v>40967.289193600001</v>
      </c>
      <c r="AV47" s="22"/>
      <c r="AW47" s="22">
        <f>AV47/12*9*C47*E47*F47*O47*$AW$6+AV47/12*3*C47*E47*F47*O47*$AV$6</f>
        <v>0</v>
      </c>
      <c r="AX47" s="71"/>
      <c r="AY47" s="71">
        <f>AX47/12*9*C47*E47*F47*O47*$AY$6+AX47/12*3*C47*E47*F47*O47*$AX$6</f>
        <v>0</v>
      </c>
      <c r="AZ47" s="22">
        <v>15</v>
      </c>
      <c r="BA47" s="22">
        <f>AZ47/12*9*C47*E47*F47*O47*$BA$6+AZ47/12*3*C47*E47*F47*O47*$AZ$6</f>
        <v>762165.29188799998</v>
      </c>
      <c r="BB47" s="22"/>
      <c r="BC47" s="22">
        <f>BB47/12*4*C47*E47*F47*Q47*$BC$6+BB47/12*3*C47*E47*F47*Q47*$BB$6+BB47/12*5*$BC$7*C47*E47*L47*Q47</f>
        <v>0</v>
      </c>
    </row>
    <row r="48" spans="1:59" ht="33.75" customHeight="1" x14ac:dyDescent="0.25">
      <c r="A48" s="43">
        <v>32</v>
      </c>
      <c r="B48" s="55" t="s">
        <v>67</v>
      </c>
      <c r="C48" s="52">
        <v>19007.45</v>
      </c>
      <c r="D48" s="52">
        <f t="shared" si="58"/>
        <v>15205.960000000001</v>
      </c>
      <c r="E48" s="45">
        <v>0.72</v>
      </c>
      <c r="F48" s="19">
        <v>1</v>
      </c>
      <c r="G48" s="19"/>
      <c r="H48" s="54">
        <v>0.59</v>
      </c>
      <c r="I48" s="54">
        <v>0.16</v>
      </c>
      <c r="J48" s="54">
        <v>0.05</v>
      </c>
      <c r="K48" s="54">
        <v>0.2</v>
      </c>
      <c r="L48" s="19">
        <v>1</v>
      </c>
      <c r="M48" s="19"/>
      <c r="N48" s="52">
        <v>1.4</v>
      </c>
      <c r="O48" s="52">
        <v>1.68</v>
      </c>
      <c r="P48" s="52">
        <v>2.23</v>
      </c>
      <c r="Q48" s="52">
        <v>2.39</v>
      </c>
      <c r="R48" s="22">
        <v>0</v>
      </c>
      <c r="S48" s="22">
        <f t="shared" si="51"/>
        <v>0</v>
      </c>
      <c r="T48" s="22">
        <v>102</v>
      </c>
      <c r="U48" s="22">
        <f>T48/12*4*C48*E48*F48*N48*$U$6+T48/12*3*C48*E48*F48*N48*$T$6+T48/12*5*$U$7*C48*E48*L48*N48</f>
        <v>1999869.6120479999</v>
      </c>
      <c r="V48" s="22"/>
      <c r="W48" s="22">
        <f>SUM($W$6*V48*C48*E48*F48*N48)</f>
        <v>0</v>
      </c>
      <c r="X48" s="22">
        <v>27</v>
      </c>
      <c r="Y48" s="22">
        <f>X48/12*3*C48*E48*F48*N48*$X$6+X48/12*4*C48*E48*F48*N48*$Y$6+X48/12*5*$Y$7*C48*E48*L48*N48</f>
        <v>529377.25024800003</v>
      </c>
      <c r="Z48" s="22"/>
      <c r="AA48" s="22">
        <f>Z48*C48*E48*F48*N48*$AA$6</f>
        <v>0</v>
      </c>
      <c r="AB48" s="16">
        <f t="shared" si="63"/>
        <v>0</v>
      </c>
      <c r="AC48" s="22"/>
      <c r="AD48" s="22">
        <f>AC48*C48*E48*F48*N48*$AD$6</f>
        <v>0</v>
      </c>
      <c r="AE48" s="16">
        <f t="shared" si="64"/>
        <v>0</v>
      </c>
      <c r="AF48" s="22"/>
      <c r="AG48" s="22">
        <f>SUM(AF48*$AG$6*C48*E48*F48*N48)</f>
        <v>0</v>
      </c>
      <c r="AH48" s="22">
        <v>30</v>
      </c>
      <c r="AI48" s="22">
        <f>(AH48/12*3*C48*E48*F48*N48*$AH$6)+(AH48/12*4*C48*E48*F48*N48*$AI$6)+(AH48/12*5*$AI$7*C48*E48*L48*N48)</f>
        <v>603524.55239999993</v>
      </c>
      <c r="AJ48" s="22">
        <v>70</v>
      </c>
      <c r="AK48" s="22">
        <f>AJ48/12*9*C48*E48*F48*N48*$AK$6+AJ48/12*3*C48*E48*F48*N48*$AJ$6</f>
        <v>1438400.18322</v>
      </c>
      <c r="AL48" s="22">
        <v>18</v>
      </c>
      <c r="AM48" s="22">
        <f>AL48/12*4*C48*E48*F48*O48*$AM$6+AL48/12*3*C48*E48*F48*O48*$AL$6+AL48/12*5*$AM$7*C48*E48*L48*O48</f>
        <v>591454.06135200011</v>
      </c>
      <c r="AN48" s="22">
        <v>5</v>
      </c>
      <c r="AO48" s="22">
        <f>SUM(AN48/9*4*C48*E48*F48*O48*$AO$6+AN48/9*5*$AO$7*C48*E48*L48*O48)</f>
        <v>161578.53096</v>
      </c>
      <c r="AP48" s="22">
        <v>95</v>
      </c>
      <c r="AQ48" s="22">
        <f>AP48/12*9*C48*E48*F48*O48*$AQ$6+AP48/12*3*C48*E48*F48*O48*$AP$6</f>
        <v>2107737.6510959994</v>
      </c>
      <c r="AR48" s="22">
        <v>35</v>
      </c>
      <c r="AS48" s="22">
        <f>AR48/12*9*C48*E48*F48*O48*$AS$6+AR48/12*3*C48*E48*F48*O48*$AR$6</f>
        <v>824816.88827999984</v>
      </c>
      <c r="AT48" s="22">
        <v>45</v>
      </c>
      <c r="AU48" s="22">
        <f>(AT48/12*2*C48*E48*F48*O48*$AT$6)+(AT48/12*9*C48*E48*F48*O48*$AU$6)</f>
        <v>975985.41902399994</v>
      </c>
      <c r="AV48" s="22">
        <v>0</v>
      </c>
      <c r="AW48" s="22">
        <f>AV48/12*9*C48*E48*F48*O48*$AW$6+AV48/12*3*C48*E48*F48*O48*$AV$6</f>
        <v>0</v>
      </c>
      <c r="AX48" s="71">
        <v>0</v>
      </c>
      <c r="AY48" s="71">
        <f>AX48/12*9*C48*E48*F48*O48*$AY$6+AX48/12*3*C48*E48*F48*O48*$AX$6</f>
        <v>0</v>
      </c>
      <c r="AZ48" s="22">
        <v>0</v>
      </c>
      <c r="BA48" s="22">
        <f>AZ48/12*9*C48*E48*F48*O48*$BA$6+AZ48/12*3*C48*E48*F48*O48*$AZ$6</f>
        <v>0</v>
      </c>
      <c r="BB48" s="22">
        <v>19</v>
      </c>
      <c r="BC48" s="22">
        <f>BB48/12*4*C48*E48*F48*Q48*$BC$6+BB48/12*3*C48*E48*F48*Q48*$BB$6+BB48/12*5*$BC$7*C48*E48*L48*Q48</f>
        <v>888159.02533049998</v>
      </c>
    </row>
    <row r="49" spans="1:59" x14ac:dyDescent="0.25">
      <c r="A49" s="43">
        <v>33</v>
      </c>
      <c r="B49" s="55" t="s">
        <v>68</v>
      </c>
      <c r="C49" s="52">
        <v>19007.45</v>
      </c>
      <c r="D49" s="52">
        <f t="shared" si="58"/>
        <v>15396.034500000002</v>
      </c>
      <c r="E49" s="45">
        <v>0.63</v>
      </c>
      <c r="F49" s="19">
        <v>1</v>
      </c>
      <c r="G49" s="19"/>
      <c r="H49" s="54">
        <v>0.62</v>
      </c>
      <c r="I49" s="54">
        <v>0.15</v>
      </c>
      <c r="J49" s="54">
        <v>0.04</v>
      </c>
      <c r="K49" s="54">
        <v>0.19</v>
      </c>
      <c r="L49" s="19">
        <v>1</v>
      </c>
      <c r="M49" s="19"/>
      <c r="N49" s="52">
        <v>1.4</v>
      </c>
      <c r="O49" s="52">
        <v>1.68</v>
      </c>
      <c r="P49" s="52">
        <v>2.23</v>
      </c>
      <c r="Q49" s="52">
        <v>2.39</v>
      </c>
      <c r="R49" s="22">
        <v>152</v>
      </c>
      <c r="S49" s="22">
        <f t="shared" si="51"/>
        <v>2363469.205482</v>
      </c>
      <c r="T49" s="22">
        <v>20</v>
      </c>
      <c r="U49" s="22">
        <f>T49/12*4*C49*E49*F49*N49*$U$6+T49/12*3*C49*E49*F49*N49*$T$6+T49/12*5*$U$7*C49*E49*L49*N49</f>
        <v>343114.88442000002</v>
      </c>
      <c r="V49" s="22"/>
      <c r="W49" s="22">
        <f>SUM($W$6*V49*C49*E49*F49*N49)</f>
        <v>0</v>
      </c>
      <c r="X49" s="22">
        <v>10</v>
      </c>
      <c r="Y49" s="22">
        <f>X49/12*3*C49*E49*F49*N49*$X$6+X49/12*4*C49*E49*F49*N49*$Y$6+X49/12*5*$Y$7*C49*E49*L49*N49</f>
        <v>171557.44221000001</v>
      </c>
      <c r="Z49" s="22"/>
      <c r="AA49" s="22">
        <f>Z49*C49*E49*F49*N49*$AA$6</f>
        <v>0</v>
      </c>
      <c r="AB49" s="16">
        <f t="shared" si="63"/>
        <v>0</v>
      </c>
      <c r="AC49" s="22"/>
      <c r="AD49" s="22">
        <f>AC49*C49*E49*F49*N49*$AD$6</f>
        <v>0</v>
      </c>
      <c r="AE49" s="16">
        <f t="shared" si="64"/>
        <v>0</v>
      </c>
      <c r="AF49" s="22"/>
      <c r="AG49" s="22">
        <f>SUM(AF49*$AG$6*C49*E49*F49*N49)</f>
        <v>0</v>
      </c>
      <c r="AH49" s="22">
        <v>15</v>
      </c>
      <c r="AI49" s="22">
        <f>(AH49/12*3*C49*E49*F49*N49*$AH$6)+(AH49/12*4*C49*E49*F49*N49*$AI$6)+(AH49/12*5*$AI$7*C49*E49*L49*N49)</f>
        <v>264041.991675</v>
      </c>
      <c r="AJ49" s="22">
        <v>78</v>
      </c>
      <c r="AK49" s="22">
        <f>AJ49/12*9*C49*E49*F49*N49*$AK$6+AJ49/12*3*C49*E49*F49*N49*$AJ$6</f>
        <v>1402440.1786395002</v>
      </c>
      <c r="AL49" s="22">
        <v>14</v>
      </c>
      <c r="AM49" s="22">
        <f>AL49/12*4*C49*E49*F49*O49*$AM$6+AL49/12*3*C49*E49*F49*O49*$AL$6+AL49/12*5*$AM$7*C49*E49*L49*O49</f>
        <v>402517.34730900009</v>
      </c>
      <c r="AN49" s="22">
        <v>20</v>
      </c>
      <c r="AO49" s="22">
        <f>SUM(AN49/9*4*C49*E49*F49*O49*$AO$6+AN49/9*5*$AO$7*C49*E49*L49*O49)</f>
        <v>565524.85835999995</v>
      </c>
      <c r="AP49" s="22">
        <v>20</v>
      </c>
      <c r="AQ49" s="22">
        <f>AP49/12*9*C49*E49*F49*O49*$AQ$6+AP49/12*3*C49*E49*F49*O49*$AP$6</f>
        <v>388267.46204399993</v>
      </c>
      <c r="AR49" s="22">
        <v>10</v>
      </c>
      <c r="AS49" s="22">
        <f>AR49/12*9*C49*E49*F49*O49*$AS$6+AR49/12*3*C49*E49*F49*O49*$AR$6</f>
        <v>206204.22206999996</v>
      </c>
      <c r="AT49" s="22">
        <v>24</v>
      </c>
      <c r="AU49" s="22">
        <f>(AT49/12*2*C49*E49*F49*O49*$AT$6)+(AT49/12*9*C49*E49*F49*O49*$AU$6)</f>
        <v>455459.86221120006</v>
      </c>
      <c r="AV49" s="22">
        <v>6</v>
      </c>
      <c r="AW49" s="22">
        <f>AV49/12*9*C49*E49*F49*O49*$AW$6+AV49/12*3*C49*E49*F49*O49*$AV$6</f>
        <v>129456.01648980002</v>
      </c>
      <c r="AX49" s="71">
        <v>12</v>
      </c>
      <c r="AY49" s="71">
        <f>AX49/12*9*C49*E49*F49*O49*$AY$6+AX49/12*3*C49*E49*F49*O49*$AX$6</f>
        <v>258912.03297960004</v>
      </c>
      <c r="AZ49" s="22">
        <v>160</v>
      </c>
      <c r="BA49" s="22">
        <f>AZ49/12*9*C49*E49*F49*O49*$BA$6+AZ49/12*3*C49*E49*F49*O49*$AZ$6</f>
        <v>3765993.2069759993</v>
      </c>
      <c r="BB49" s="22">
        <v>6</v>
      </c>
      <c r="BC49" s="22">
        <f>BB49/12*4*C49*E49*F49*Q49*$BC$6+BB49/12*3*C49*E49*F49*Q49*$BB$6+BB49/12*5*$BC$7*C49*E49*L49*Q49</f>
        <v>245412.36226237507</v>
      </c>
    </row>
    <row r="50" spans="1:59" s="29" customFormat="1" x14ac:dyDescent="0.25">
      <c r="A50" s="70">
        <v>12</v>
      </c>
      <c r="B50" s="33" t="s">
        <v>69</v>
      </c>
      <c r="C50" s="52">
        <v>19007.45</v>
      </c>
      <c r="D50" s="56">
        <f t="shared" si="58"/>
        <v>0</v>
      </c>
      <c r="E50" s="56">
        <v>0.65</v>
      </c>
      <c r="F50" s="25">
        <v>1</v>
      </c>
      <c r="G50" s="25"/>
      <c r="H50" s="57"/>
      <c r="I50" s="57"/>
      <c r="J50" s="57"/>
      <c r="K50" s="57"/>
      <c r="L50" s="57"/>
      <c r="M50" s="57"/>
      <c r="N50" s="56">
        <v>1.4</v>
      </c>
      <c r="O50" s="56">
        <v>1.68</v>
      </c>
      <c r="P50" s="56">
        <v>2.23</v>
      </c>
      <c r="Q50" s="56">
        <v>2.39</v>
      </c>
      <c r="R50" s="16">
        <f t="shared" ref="R50:S50" si="65">SUM(R51:R59)</f>
        <v>0</v>
      </c>
      <c r="S50" s="16">
        <f t="shared" si="65"/>
        <v>0</v>
      </c>
      <c r="T50" s="16">
        <f t="shared" ref="T50:AM50" si="66">SUM(T51:T59)</f>
        <v>257</v>
      </c>
      <c r="U50" s="16">
        <f t="shared" si="66"/>
        <v>4369268.5083483336</v>
      </c>
      <c r="V50" s="16">
        <f t="shared" si="66"/>
        <v>0</v>
      </c>
      <c r="W50" s="16">
        <f t="shared" si="66"/>
        <v>0</v>
      </c>
      <c r="X50" s="16">
        <f t="shared" si="66"/>
        <v>3</v>
      </c>
      <c r="Y50" s="16">
        <f t="shared" si="66"/>
        <v>103751.405527</v>
      </c>
      <c r="Z50" s="16">
        <f t="shared" si="66"/>
        <v>0</v>
      </c>
      <c r="AA50" s="16">
        <f t="shared" si="66"/>
        <v>0</v>
      </c>
      <c r="AB50" s="16">
        <f t="shared" si="66"/>
        <v>0</v>
      </c>
      <c r="AC50" s="16">
        <f t="shared" si="66"/>
        <v>0</v>
      </c>
      <c r="AD50" s="16">
        <f t="shared" si="66"/>
        <v>0</v>
      </c>
      <c r="AE50" s="16">
        <f t="shared" si="66"/>
        <v>0</v>
      </c>
      <c r="AF50" s="16">
        <f t="shared" si="66"/>
        <v>0</v>
      </c>
      <c r="AG50" s="16">
        <f t="shared" si="66"/>
        <v>0</v>
      </c>
      <c r="AH50" s="16">
        <f t="shared" si="66"/>
        <v>674</v>
      </c>
      <c r="AI50" s="16">
        <f t="shared" si="66"/>
        <v>11329469.073268501</v>
      </c>
      <c r="AJ50" s="16">
        <f t="shared" si="66"/>
        <v>10</v>
      </c>
      <c r="AK50" s="16">
        <f t="shared" si="66"/>
        <v>470476.72659487498</v>
      </c>
      <c r="AL50" s="16">
        <f t="shared" si="66"/>
        <v>137</v>
      </c>
      <c r="AM50" s="16">
        <f t="shared" si="66"/>
        <v>3054705.0614657504</v>
      </c>
      <c r="AN50" s="16">
        <f>SUM(AN51:AN59)</f>
        <v>236</v>
      </c>
      <c r="AO50" s="16">
        <f t="shared" ref="AO50:BA50" si="67">SUM(AO51:AO59)</f>
        <v>5896718.7215346666</v>
      </c>
      <c r="AP50" s="16">
        <f t="shared" si="67"/>
        <v>296</v>
      </c>
      <c r="AQ50" s="16">
        <f t="shared" si="67"/>
        <v>5588894.4119777996</v>
      </c>
      <c r="AR50" s="16">
        <f t="shared" si="67"/>
        <v>299</v>
      </c>
      <c r="AS50" s="16">
        <f t="shared" si="67"/>
        <v>6281176.9892255999</v>
      </c>
      <c r="AT50" s="16">
        <f t="shared" si="67"/>
        <v>382</v>
      </c>
      <c r="AU50" s="16">
        <f t="shared" si="67"/>
        <v>6102650.0625151601</v>
      </c>
      <c r="AV50" s="16">
        <f t="shared" si="67"/>
        <v>2</v>
      </c>
      <c r="AW50" s="16">
        <f t="shared" si="67"/>
        <v>80824.391247600011</v>
      </c>
      <c r="AX50" s="16">
        <f t="shared" si="67"/>
        <v>421</v>
      </c>
      <c r="AY50" s="16">
        <f t="shared" si="67"/>
        <v>8035485.6330648921</v>
      </c>
      <c r="AZ50" s="16">
        <f t="shared" si="67"/>
        <v>18</v>
      </c>
      <c r="BA50" s="16">
        <f t="shared" si="67"/>
        <v>430772.83409160003</v>
      </c>
      <c r="BB50" s="16">
        <f t="shared" ref="BB50:BC50" si="68">SUM(BB51:BB59)</f>
        <v>191</v>
      </c>
      <c r="BC50" s="16">
        <f t="shared" si="68"/>
        <v>6400588.1338620381</v>
      </c>
      <c r="BD50" s="28"/>
      <c r="BE50" s="28"/>
      <c r="BF50" s="28"/>
      <c r="BG50" s="28"/>
    </row>
    <row r="51" spans="1:59" x14ac:dyDescent="0.25">
      <c r="A51" s="43">
        <v>50</v>
      </c>
      <c r="B51" s="55" t="s">
        <v>70</v>
      </c>
      <c r="C51" s="52">
        <v>19007.45</v>
      </c>
      <c r="D51" s="52">
        <f t="shared" si="58"/>
        <v>15205.960000000001</v>
      </c>
      <c r="E51" s="45">
        <v>0.57999999999999996</v>
      </c>
      <c r="F51" s="19">
        <v>1</v>
      </c>
      <c r="G51" s="19"/>
      <c r="H51" s="54">
        <v>0.65</v>
      </c>
      <c r="I51" s="54">
        <v>0.1</v>
      </c>
      <c r="J51" s="54">
        <v>0.05</v>
      </c>
      <c r="K51" s="54">
        <v>0.2</v>
      </c>
      <c r="L51" s="19">
        <v>1</v>
      </c>
      <c r="M51" s="19"/>
      <c r="N51" s="52">
        <v>1.4</v>
      </c>
      <c r="O51" s="52">
        <v>1.68</v>
      </c>
      <c r="P51" s="52">
        <v>2.23</v>
      </c>
      <c r="Q51" s="52">
        <v>2.39</v>
      </c>
      <c r="R51" s="22">
        <v>0</v>
      </c>
      <c r="S51" s="22">
        <f t="shared" si="51"/>
        <v>0</v>
      </c>
      <c r="T51" s="22">
        <v>30</v>
      </c>
      <c r="U51" s="22">
        <f t="shared" ref="U51:U59" si="69">T51/12*4*C51*E51*F51*N51*$U$6+T51/12*3*C51*E51*F51*N51*$T$6+T51/12*5*$U$7*C51*E51*L51*N51</f>
        <v>473825.31657999998</v>
      </c>
      <c r="V51" s="22"/>
      <c r="W51" s="22">
        <f t="shared" ref="W51:W59" si="70">SUM($W$6*V51*C51*E51*F51*N51)</f>
        <v>0</v>
      </c>
      <c r="X51" s="22">
        <v>0</v>
      </c>
      <c r="Y51" s="22">
        <f t="shared" ref="Y51:Y59" si="71">X51/12*3*C51*E51*F51*N51*$X$6+X51/12*4*C51*E51*F51*N51*$Y$6+X51/12*5*$Y$7*C51*E51*L51*N51</f>
        <v>0</v>
      </c>
      <c r="Z51" s="22"/>
      <c r="AA51" s="22">
        <f t="shared" ref="AA51:AA59" si="72">Z51*C51*E51*F51*N51*$AA$6</f>
        <v>0</v>
      </c>
      <c r="AB51" s="16">
        <f t="shared" ref="AB51:AB59" si="73">SUM(AC51*$E51)</f>
        <v>0</v>
      </c>
      <c r="AC51" s="22">
        <v>0</v>
      </c>
      <c r="AD51" s="22">
        <f t="shared" ref="AD51:AD59" si="74">AC51*C51*E51*F51*N51*$AD$6</f>
        <v>0</v>
      </c>
      <c r="AE51" s="16">
        <f t="shared" ref="AE51:AE59" si="75">SUM(AF51*$E51)</f>
        <v>0</v>
      </c>
      <c r="AF51" s="22"/>
      <c r="AG51" s="22">
        <f t="shared" ref="AG51:AG59" si="76">SUM(AF51*$AG$6*C51*E51*F51*N51)</f>
        <v>0</v>
      </c>
      <c r="AH51" s="22">
        <v>60</v>
      </c>
      <c r="AI51" s="22">
        <f t="shared" ref="AI51:AI59" si="77">(AH51/12*3*C51*E51*F51*N51*$AH$6)+(AH51/12*4*C51*E51*F51*N51*$AI$6)+(AH51/12*5*$AI$7*C51*E51*L51*N51)</f>
        <v>972345.11220000009</v>
      </c>
      <c r="AJ51" s="22">
        <v>0</v>
      </c>
      <c r="AK51" s="22">
        <f t="shared" ref="AK51:AK59" si="78">AJ51/12*9*C51*E51*F51*N51*$AK$6+AJ51/12*3*C51*E51*F51*N51*$AJ$6</f>
        <v>0</v>
      </c>
      <c r="AL51" s="22">
        <v>0</v>
      </c>
      <c r="AM51" s="22">
        <f t="shared" ref="AM51:AM59" si="79">AL51/12*4*C51*E51*F51*O51*$AM$6+AL51/12*3*C51*E51*F51*O51*$AL$6+AL51/12*5*$AM$7*C51*E51*L51*O51</f>
        <v>0</v>
      </c>
      <c r="AN51" s="22"/>
      <c r="AO51" s="22">
        <f t="shared" ref="AO51:AO59" si="80">SUM(AN51/9*4*C51*E51*F51*O51*$AO$6+AN51/9*5*$AO$7*C51*E51*L51*O51)</f>
        <v>0</v>
      </c>
      <c r="AP51" s="22">
        <v>60</v>
      </c>
      <c r="AQ51" s="22">
        <f t="shared" ref="AQ51:AQ59" si="81">AP51/12*9*C51*E51*F51*O51*$AQ$6+AP51/12*3*C51*E51*F51*O51*$AP$6</f>
        <v>1072357.7523119999</v>
      </c>
      <c r="AR51" s="22">
        <v>40</v>
      </c>
      <c r="AS51" s="22">
        <f t="shared" ref="AS51:AS59" si="82">AR51/12*9*C51*E51*F51*O51*$AS$6+AR51/12*3*C51*E51*F51*O51*$AR$6</f>
        <v>759355.23048000003</v>
      </c>
      <c r="AT51" s="22">
        <v>30</v>
      </c>
      <c r="AU51" s="22">
        <f t="shared" ref="AU51:AU59" si="83">(AT51/12*2*C51*E51*F51*O51*$AT$6)+(AT51/12*9*C51*E51*F51*O51*$AU$6)</f>
        <v>524140.31762399996</v>
      </c>
      <c r="AV51" s="22">
        <v>0</v>
      </c>
      <c r="AW51" s="22">
        <f t="shared" ref="AW51:AW59" si="84">AV51/12*9*C51*E51*F51*O51*$AW$6+AV51/12*3*C51*E51*F51*O51*$AV$6</f>
        <v>0</v>
      </c>
      <c r="AX51" s="71">
        <v>0</v>
      </c>
      <c r="AY51" s="71">
        <f t="shared" ref="AY51:AY59" si="85">AX51/12*9*C51*E51*F51*O51*$AY$6+AX51/12*3*C51*E51*F51*O51*$AX$6</f>
        <v>0</v>
      </c>
      <c r="AZ51" s="22"/>
      <c r="BA51" s="22">
        <f t="shared" ref="BA51:BA59" si="86">AZ51/12*9*C51*E51*F51*O51*$BA$6+AZ51/12*3*C51*E51*F51*O51*$AZ$6</f>
        <v>0</v>
      </c>
      <c r="BB51" s="22">
        <v>6</v>
      </c>
      <c r="BC51" s="22">
        <f t="shared" ref="BC51:BC59" si="87">BB51/12*4*C51*E51*F51*Q51*$BC$6+BB51/12*3*C51*E51*F51*Q51*$BB$6+BB51/12*5*$BC$7*C51*E51*L51*Q51</f>
        <v>225935.19065425004</v>
      </c>
    </row>
    <row r="52" spans="1:59" x14ac:dyDescent="0.25">
      <c r="A52" s="43">
        <v>51</v>
      </c>
      <c r="B52" s="55" t="s">
        <v>71</v>
      </c>
      <c r="C52" s="52">
        <v>19007.45</v>
      </c>
      <c r="D52" s="52"/>
      <c r="E52" s="45">
        <v>0.62</v>
      </c>
      <c r="F52" s="19">
        <v>1</v>
      </c>
      <c r="G52" s="19"/>
      <c r="H52" s="54">
        <v>0.65</v>
      </c>
      <c r="I52" s="54">
        <v>0.1</v>
      </c>
      <c r="J52" s="54">
        <v>0.05</v>
      </c>
      <c r="K52" s="54">
        <v>0.2</v>
      </c>
      <c r="L52" s="19">
        <v>1</v>
      </c>
      <c r="M52" s="19"/>
      <c r="N52" s="52">
        <v>1.4</v>
      </c>
      <c r="O52" s="52">
        <v>1.68</v>
      </c>
      <c r="P52" s="52">
        <v>2.23</v>
      </c>
      <c r="Q52" s="52">
        <v>2.39</v>
      </c>
      <c r="R52" s="22"/>
      <c r="S52" s="22">
        <f t="shared" si="51"/>
        <v>0</v>
      </c>
      <c r="T52" s="22">
        <v>99</v>
      </c>
      <c r="U52" s="22">
        <f t="shared" si="69"/>
        <v>1671459.6512459998</v>
      </c>
      <c r="V52" s="22"/>
      <c r="W52" s="22">
        <f t="shared" si="70"/>
        <v>0</v>
      </c>
      <c r="X52" s="22"/>
      <c r="Y52" s="22">
        <f t="shared" si="71"/>
        <v>0</v>
      </c>
      <c r="Z52" s="22"/>
      <c r="AA52" s="22">
        <f t="shared" si="72"/>
        <v>0</v>
      </c>
      <c r="AB52" s="16">
        <f t="shared" si="73"/>
        <v>0</v>
      </c>
      <c r="AC52" s="22"/>
      <c r="AD52" s="22">
        <f t="shared" si="74"/>
        <v>0</v>
      </c>
      <c r="AE52" s="16">
        <f t="shared" si="75"/>
        <v>0</v>
      </c>
      <c r="AF52" s="22"/>
      <c r="AG52" s="22">
        <f t="shared" si="76"/>
        <v>0</v>
      </c>
      <c r="AH52" s="22">
        <v>240</v>
      </c>
      <c r="AI52" s="22">
        <f t="shared" si="77"/>
        <v>4157613.5832000002</v>
      </c>
      <c r="AJ52" s="22"/>
      <c r="AK52" s="22">
        <f t="shared" si="78"/>
        <v>0</v>
      </c>
      <c r="AL52" s="22"/>
      <c r="AM52" s="22">
        <f t="shared" si="79"/>
        <v>0</v>
      </c>
      <c r="AN52" s="22">
        <v>32</v>
      </c>
      <c r="AO52" s="22">
        <f t="shared" si="80"/>
        <v>890477.23729066667</v>
      </c>
      <c r="AP52" s="22">
        <v>110</v>
      </c>
      <c r="AQ52" s="22">
        <f t="shared" si="81"/>
        <v>2101574.675508</v>
      </c>
      <c r="AR52" s="22">
        <v>108</v>
      </c>
      <c r="AS52" s="22">
        <f t="shared" si="82"/>
        <v>2191656.303144</v>
      </c>
      <c r="AT52" s="22">
        <v>66</v>
      </c>
      <c r="AU52" s="22">
        <f t="shared" si="83"/>
        <v>1232633.4366192</v>
      </c>
      <c r="AV52" s="22"/>
      <c r="AW52" s="22">
        <f t="shared" si="84"/>
        <v>0</v>
      </c>
      <c r="AX52" s="71"/>
      <c r="AY52" s="71">
        <f t="shared" si="85"/>
        <v>0</v>
      </c>
      <c r="AZ52" s="22">
        <v>3</v>
      </c>
      <c r="BA52" s="22">
        <f t="shared" si="86"/>
        <v>69491.541319200012</v>
      </c>
      <c r="BB52" s="22">
        <v>10</v>
      </c>
      <c r="BC52" s="22">
        <f t="shared" si="87"/>
        <v>402528.21323458338</v>
      </c>
    </row>
    <row r="53" spans="1:59" x14ac:dyDescent="0.25">
      <c r="A53" s="43">
        <v>52</v>
      </c>
      <c r="B53" s="55" t="s">
        <v>72</v>
      </c>
      <c r="C53" s="52">
        <v>19007.45</v>
      </c>
      <c r="D53" s="52">
        <f>C53*(H53+I53+J53)</f>
        <v>15396.034500000002</v>
      </c>
      <c r="E53" s="45">
        <v>1.4</v>
      </c>
      <c r="F53" s="19">
        <v>1</v>
      </c>
      <c r="G53" s="19"/>
      <c r="H53" s="54">
        <v>0.54</v>
      </c>
      <c r="I53" s="54">
        <v>0.22</v>
      </c>
      <c r="J53" s="54">
        <v>0.05</v>
      </c>
      <c r="K53" s="54">
        <v>0.2</v>
      </c>
      <c r="L53" s="19">
        <v>1</v>
      </c>
      <c r="M53" s="19"/>
      <c r="N53" s="52">
        <v>1.4</v>
      </c>
      <c r="O53" s="52">
        <v>1.68</v>
      </c>
      <c r="P53" s="52">
        <v>2.23</v>
      </c>
      <c r="Q53" s="52">
        <v>2.39</v>
      </c>
      <c r="R53" s="22">
        <v>0</v>
      </c>
      <c r="S53" s="22">
        <f t="shared" si="51"/>
        <v>0</v>
      </c>
      <c r="T53" s="22"/>
      <c r="U53" s="22">
        <f t="shared" si="69"/>
        <v>0</v>
      </c>
      <c r="V53" s="22"/>
      <c r="W53" s="22">
        <f t="shared" si="70"/>
        <v>0</v>
      </c>
      <c r="X53" s="22"/>
      <c r="Y53" s="22">
        <f t="shared" si="71"/>
        <v>0</v>
      </c>
      <c r="Z53" s="22"/>
      <c r="AA53" s="22">
        <f t="shared" si="72"/>
        <v>0</v>
      </c>
      <c r="AB53" s="16">
        <f t="shared" si="73"/>
        <v>0</v>
      </c>
      <c r="AC53" s="22">
        <v>0</v>
      </c>
      <c r="AD53" s="22">
        <f t="shared" si="74"/>
        <v>0</v>
      </c>
      <c r="AE53" s="16">
        <f t="shared" si="75"/>
        <v>0</v>
      </c>
      <c r="AF53" s="22"/>
      <c r="AG53" s="22">
        <f t="shared" si="76"/>
        <v>0</v>
      </c>
      <c r="AH53" s="22">
        <v>15</v>
      </c>
      <c r="AI53" s="22">
        <f t="shared" si="77"/>
        <v>586759.98149999999</v>
      </c>
      <c r="AJ53" s="22">
        <v>0</v>
      </c>
      <c r="AK53" s="22">
        <f t="shared" si="78"/>
        <v>0</v>
      </c>
      <c r="AL53" s="22"/>
      <c r="AM53" s="22">
        <f t="shared" si="79"/>
        <v>0</v>
      </c>
      <c r="AN53" s="22"/>
      <c r="AO53" s="22">
        <f t="shared" si="80"/>
        <v>0</v>
      </c>
      <c r="AP53" s="22"/>
      <c r="AQ53" s="22">
        <f t="shared" si="81"/>
        <v>0</v>
      </c>
      <c r="AR53" s="22"/>
      <c r="AS53" s="22">
        <f t="shared" si="82"/>
        <v>0</v>
      </c>
      <c r="AT53" s="22">
        <v>1</v>
      </c>
      <c r="AU53" s="22">
        <f t="shared" si="83"/>
        <v>42172.209464000007</v>
      </c>
      <c r="AV53" s="22">
        <v>0</v>
      </c>
      <c r="AW53" s="22">
        <f t="shared" si="84"/>
        <v>0</v>
      </c>
      <c r="AX53" s="71"/>
      <c r="AY53" s="71">
        <f t="shared" si="85"/>
        <v>0</v>
      </c>
      <c r="AZ53" s="22"/>
      <c r="BA53" s="22">
        <f t="shared" si="86"/>
        <v>0</v>
      </c>
      <c r="BB53" s="22">
        <v>2</v>
      </c>
      <c r="BC53" s="22">
        <f t="shared" si="87"/>
        <v>181786.93500916669</v>
      </c>
    </row>
    <row r="54" spans="1:59" x14ac:dyDescent="0.25">
      <c r="A54" s="43">
        <v>53</v>
      </c>
      <c r="B54" s="55" t="s">
        <v>73</v>
      </c>
      <c r="C54" s="52">
        <v>19007.45</v>
      </c>
      <c r="D54" s="52"/>
      <c r="E54" s="45">
        <v>1.27</v>
      </c>
      <c r="F54" s="19">
        <v>1</v>
      </c>
      <c r="G54" s="19"/>
      <c r="H54" s="54">
        <v>0.54</v>
      </c>
      <c r="I54" s="54">
        <v>0.22</v>
      </c>
      <c r="J54" s="54">
        <v>0.05</v>
      </c>
      <c r="K54" s="54">
        <v>0.2</v>
      </c>
      <c r="L54" s="19">
        <v>1</v>
      </c>
      <c r="M54" s="19"/>
      <c r="N54" s="52">
        <v>1.4</v>
      </c>
      <c r="O54" s="52">
        <v>1.68</v>
      </c>
      <c r="P54" s="52">
        <v>2.23</v>
      </c>
      <c r="Q54" s="52">
        <v>2.39</v>
      </c>
      <c r="R54" s="22"/>
      <c r="S54" s="22">
        <f t="shared" si="51"/>
        <v>0</v>
      </c>
      <c r="T54" s="22">
        <v>17</v>
      </c>
      <c r="U54" s="22">
        <f t="shared" si="69"/>
        <v>587924.63131966663</v>
      </c>
      <c r="V54" s="22"/>
      <c r="W54" s="22">
        <f t="shared" si="70"/>
        <v>0</v>
      </c>
      <c r="X54" s="22">
        <v>3</v>
      </c>
      <c r="Y54" s="22">
        <f t="shared" si="71"/>
        <v>103751.405527</v>
      </c>
      <c r="Z54" s="22"/>
      <c r="AA54" s="22">
        <f t="shared" si="72"/>
        <v>0</v>
      </c>
      <c r="AB54" s="16">
        <f t="shared" si="73"/>
        <v>0</v>
      </c>
      <c r="AC54" s="22"/>
      <c r="AD54" s="22">
        <f t="shared" si="74"/>
        <v>0</v>
      </c>
      <c r="AE54" s="16">
        <f t="shared" si="75"/>
        <v>0</v>
      </c>
      <c r="AF54" s="22"/>
      <c r="AG54" s="22">
        <f t="shared" si="76"/>
        <v>0</v>
      </c>
      <c r="AH54" s="22">
        <v>19</v>
      </c>
      <c r="AI54" s="22">
        <f t="shared" si="77"/>
        <v>674215.15969499992</v>
      </c>
      <c r="AJ54" s="22"/>
      <c r="AK54" s="22">
        <f t="shared" si="78"/>
        <v>0</v>
      </c>
      <c r="AL54" s="22">
        <v>2</v>
      </c>
      <c r="AM54" s="22">
        <f t="shared" si="79"/>
        <v>115917.69412299999</v>
      </c>
      <c r="AN54" s="22">
        <v>4</v>
      </c>
      <c r="AO54" s="22">
        <f t="shared" si="80"/>
        <v>228005.26035466668</v>
      </c>
      <c r="AP54" s="22">
        <v>11</v>
      </c>
      <c r="AQ54" s="22">
        <f t="shared" si="81"/>
        <v>430483.84482180001</v>
      </c>
      <c r="AR54" s="22">
        <v>30</v>
      </c>
      <c r="AS54" s="22">
        <f t="shared" si="82"/>
        <v>1247044.58109</v>
      </c>
      <c r="AT54" s="22">
        <v>1</v>
      </c>
      <c r="AU54" s="22">
        <f t="shared" si="83"/>
        <v>38256.218585200004</v>
      </c>
      <c r="AV54" s="22"/>
      <c r="AW54" s="22">
        <f t="shared" si="84"/>
        <v>0</v>
      </c>
      <c r="AX54" s="71">
        <v>6</v>
      </c>
      <c r="AY54" s="71">
        <f t="shared" si="85"/>
        <v>260966.89038420003</v>
      </c>
      <c r="AZ54" s="22"/>
      <c r="BA54" s="22">
        <f t="shared" si="86"/>
        <v>0</v>
      </c>
      <c r="BB54" s="22">
        <v>3</v>
      </c>
      <c r="BC54" s="22">
        <f t="shared" si="87"/>
        <v>247360.07942318753</v>
      </c>
    </row>
    <row r="55" spans="1:59" x14ac:dyDescent="0.25">
      <c r="A55" s="43">
        <v>54</v>
      </c>
      <c r="B55" s="55" t="s">
        <v>74</v>
      </c>
      <c r="C55" s="52">
        <v>19007.45</v>
      </c>
      <c r="D55" s="52"/>
      <c r="E55" s="45">
        <v>2.82</v>
      </c>
      <c r="F55" s="19">
        <v>1</v>
      </c>
      <c r="G55" s="19"/>
      <c r="H55" s="54">
        <v>0.6</v>
      </c>
      <c r="I55" s="54">
        <v>0.17</v>
      </c>
      <c r="J55" s="54">
        <v>0.04</v>
      </c>
      <c r="K55" s="54">
        <v>0.19</v>
      </c>
      <c r="L55" s="19">
        <v>1</v>
      </c>
      <c r="M55" s="19"/>
      <c r="N55" s="52">
        <v>1.4</v>
      </c>
      <c r="O55" s="52">
        <v>1.68</v>
      </c>
      <c r="P55" s="52">
        <v>2.23</v>
      </c>
      <c r="Q55" s="52">
        <v>2.39</v>
      </c>
      <c r="R55" s="22"/>
      <c r="S55" s="22">
        <f t="shared" si="51"/>
        <v>0</v>
      </c>
      <c r="T55" s="22"/>
      <c r="U55" s="22">
        <f t="shared" si="69"/>
        <v>0</v>
      </c>
      <c r="V55" s="22"/>
      <c r="W55" s="22">
        <f t="shared" si="70"/>
        <v>0</v>
      </c>
      <c r="X55" s="22"/>
      <c r="Y55" s="22">
        <f t="shared" si="71"/>
        <v>0</v>
      </c>
      <c r="Z55" s="22"/>
      <c r="AA55" s="22">
        <f t="shared" si="72"/>
        <v>0</v>
      </c>
      <c r="AB55" s="16">
        <f t="shared" si="73"/>
        <v>0</v>
      </c>
      <c r="AC55" s="22"/>
      <c r="AD55" s="22">
        <f t="shared" si="74"/>
        <v>0</v>
      </c>
      <c r="AE55" s="16">
        <f t="shared" si="75"/>
        <v>0</v>
      </c>
      <c r="AF55" s="22"/>
      <c r="AG55" s="22">
        <f t="shared" si="76"/>
        <v>0</v>
      </c>
      <c r="AH55" s="22"/>
      <c r="AI55" s="22">
        <f t="shared" si="77"/>
        <v>0</v>
      </c>
      <c r="AJ55" s="22">
        <v>5</v>
      </c>
      <c r="AK55" s="22">
        <f t="shared" si="78"/>
        <v>402409.5750675</v>
      </c>
      <c r="AL55" s="22"/>
      <c r="AM55" s="22">
        <f t="shared" si="79"/>
        <v>0</v>
      </c>
      <c r="AN55" s="22"/>
      <c r="AO55" s="22">
        <f t="shared" si="80"/>
        <v>0</v>
      </c>
      <c r="AP55" s="22"/>
      <c r="AQ55" s="22">
        <f t="shared" si="81"/>
        <v>0</v>
      </c>
      <c r="AR55" s="22"/>
      <c r="AS55" s="22">
        <f t="shared" si="82"/>
        <v>0</v>
      </c>
      <c r="AT55" s="22">
        <v>0</v>
      </c>
      <c r="AU55" s="22">
        <f t="shared" si="83"/>
        <v>0</v>
      </c>
      <c r="AV55" s="22"/>
      <c r="AW55" s="22">
        <f t="shared" si="84"/>
        <v>0</v>
      </c>
      <c r="AX55" s="71">
        <v>10</v>
      </c>
      <c r="AY55" s="71">
        <f t="shared" si="85"/>
        <v>965782.98016200005</v>
      </c>
      <c r="AZ55" s="22"/>
      <c r="BA55" s="22">
        <f t="shared" si="86"/>
        <v>0</v>
      </c>
      <c r="BB55" s="22"/>
      <c r="BC55" s="22">
        <f t="shared" si="87"/>
        <v>0</v>
      </c>
    </row>
    <row r="56" spans="1:59" x14ac:dyDescent="0.25">
      <c r="A56" s="43">
        <v>55</v>
      </c>
      <c r="B56" s="55" t="s">
        <v>75</v>
      </c>
      <c r="C56" s="52">
        <v>19007.45</v>
      </c>
      <c r="D56" s="52"/>
      <c r="E56" s="45">
        <v>3.51</v>
      </c>
      <c r="F56" s="19">
        <v>1</v>
      </c>
      <c r="G56" s="19"/>
      <c r="H56" s="54">
        <v>0.6</v>
      </c>
      <c r="I56" s="54">
        <v>0.17</v>
      </c>
      <c r="J56" s="54">
        <v>0.04</v>
      </c>
      <c r="K56" s="54">
        <v>0.19</v>
      </c>
      <c r="L56" s="19">
        <v>1</v>
      </c>
      <c r="M56" s="19"/>
      <c r="N56" s="52">
        <v>1.4</v>
      </c>
      <c r="O56" s="52">
        <v>1.68</v>
      </c>
      <c r="P56" s="52">
        <v>2.23</v>
      </c>
      <c r="Q56" s="52">
        <v>2.39</v>
      </c>
      <c r="R56" s="22"/>
      <c r="S56" s="22">
        <f t="shared" si="51"/>
        <v>0</v>
      </c>
      <c r="T56" s="22"/>
      <c r="U56" s="22">
        <f t="shared" si="69"/>
        <v>0</v>
      </c>
      <c r="V56" s="22"/>
      <c r="W56" s="22">
        <f t="shared" si="70"/>
        <v>0</v>
      </c>
      <c r="X56" s="22"/>
      <c r="Y56" s="22">
        <f t="shared" si="71"/>
        <v>0</v>
      </c>
      <c r="Z56" s="22"/>
      <c r="AA56" s="22">
        <f t="shared" si="72"/>
        <v>0</v>
      </c>
      <c r="AB56" s="16">
        <f t="shared" si="73"/>
        <v>0</v>
      </c>
      <c r="AC56" s="22"/>
      <c r="AD56" s="22">
        <f t="shared" si="74"/>
        <v>0</v>
      </c>
      <c r="AE56" s="16">
        <f t="shared" si="75"/>
        <v>0</v>
      </c>
      <c r="AF56" s="22"/>
      <c r="AG56" s="22">
        <f t="shared" si="76"/>
        <v>0</v>
      </c>
      <c r="AH56" s="22"/>
      <c r="AI56" s="22">
        <f t="shared" si="77"/>
        <v>0</v>
      </c>
      <c r="AJ56" s="22"/>
      <c r="AK56" s="22">
        <f t="shared" si="78"/>
        <v>0</v>
      </c>
      <c r="AL56" s="22"/>
      <c r="AM56" s="22">
        <f t="shared" si="79"/>
        <v>0</v>
      </c>
      <c r="AN56" s="22"/>
      <c r="AO56" s="22">
        <f t="shared" si="80"/>
        <v>0</v>
      </c>
      <c r="AP56" s="22"/>
      <c r="AQ56" s="22">
        <f t="shared" si="81"/>
        <v>0</v>
      </c>
      <c r="AR56" s="22"/>
      <c r="AS56" s="22">
        <f t="shared" si="82"/>
        <v>0</v>
      </c>
      <c r="AT56" s="22">
        <v>0</v>
      </c>
      <c r="AU56" s="22">
        <f t="shared" si="83"/>
        <v>0</v>
      </c>
      <c r="AV56" s="22"/>
      <c r="AW56" s="22">
        <f t="shared" si="84"/>
        <v>0</v>
      </c>
      <c r="AX56" s="71"/>
      <c r="AY56" s="71">
        <f t="shared" si="85"/>
        <v>0</v>
      </c>
      <c r="AZ56" s="22"/>
      <c r="BA56" s="22">
        <f t="shared" si="86"/>
        <v>0</v>
      </c>
      <c r="BB56" s="22"/>
      <c r="BC56" s="22">
        <f t="shared" si="87"/>
        <v>0</v>
      </c>
    </row>
    <row r="57" spans="1:59" ht="40.5" customHeight="1" x14ac:dyDescent="0.25">
      <c r="A57" s="43">
        <v>56</v>
      </c>
      <c r="B57" s="55" t="s">
        <v>76</v>
      </c>
      <c r="C57" s="52">
        <v>19007.45</v>
      </c>
      <c r="D57" s="52">
        <f>C57*(H57+I57+J57)</f>
        <v>15396.034500000002</v>
      </c>
      <c r="E57" s="45">
        <v>1.18</v>
      </c>
      <c r="F57" s="19">
        <v>1</v>
      </c>
      <c r="G57" s="19"/>
      <c r="H57" s="54">
        <v>0.6</v>
      </c>
      <c r="I57" s="54">
        <v>0.17</v>
      </c>
      <c r="J57" s="54">
        <v>0.04</v>
      </c>
      <c r="K57" s="54">
        <v>0.19</v>
      </c>
      <c r="L57" s="19">
        <v>1</v>
      </c>
      <c r="M57" s="19"/>
      <c r="N57" s="52">
        <v>1.4</v>
      </c>
      <c r="O57" s="52">
        <v>1.68</v>
      </c>
      <c r="P57" s="52">
        <v>2.23</v>
      </c>
      <c r="Q57" s="52">
        <v>2.39</v>
      </c>
      <c r="R57" s="22"/>
      <c r="S57" s="22">
        <f t="shared" si="51"/>
        <v>0</v>
      </c>
      <c r="T57" s="22">
        <v>8</v>
      </c>
      <c r="U57" s="22">
        <f t="shared" si="69"/>
        <v>257063.84991466664</v>
      </c>
      <c r="V57" s="22"/>
      <c r="W57" s="22">
        <f t="shared" si="70"/>
        <v>0</v>
      </c>
      <c r="X57" s="22">
        <v>0</v>
      </c>
      <c r="Y57" s="22">
        <f t="shared" si="71"/>
        <v>0</v>
      </c>
      <c r="Z57" s="22"/>
      <c r="AA57" s="22">
        <f t="shared" si="72"/>
        <v>0</v>
      </c>
      <c r="AB57" s="16">
        <f t="shared" si="73"/>
        <v>0</v>
      </c>
      <c r="AC57" s="22">
        <v>0</v>
      </c>
      <c r="AD57" s="22">
        <f t="shared" si="74"/>
        <v>0</v>
      </c>
      <c r="AE57" s="16">
        <f t="shared" si="75"/>
        <v>0</v>
      </c>
      <c r="AF57" s="22"/>
      <c r="AG57" s="22">
        <f t="shared" si="76"/>
        <v>0</v>
      </c>
      <c r="AH57" s="22">
        <v>15</v>
      </c>
      <c r="AI57" s="22">
        <f t="shared" si="77"/>
        <v>494554.84155000001</v>
      </c>
      <c r="AJ57" s="22"/>
      <c r="AK57" s="22">
        <f t="shared" si="78"/>
        <v>0</v>
      </c>
      <c r="AL57" s="22"/>
      <c r="AM57" s="22">
        <f t="shared" si="79"/>
        <v>0</v>
      </c>
      <c r="AN57" s="22">
        <v>5</v>
      </c>
      <c r="AO57" s="22">
        <f t="shared" si="80"/>
        <v>264809.25907333335</v>
      </c>
      <c r="AP57" s="22">
        <v>10</v>
      </c>
      <c r="AQ57" s="22">
        <f t="shared" si="81"/>
        <v>363615.55969199992</v>
      </c>
      <c r="AR57" s="22">
        <v>7</v>
      </c>
      <c r="AS57" s="22">
        <f t="shared" si="82"/>
        <v>270356.64671399997</v>
      </c>
      <c r="AT57" s="22">
        <v>3</v>
      </c>
      <c r="AU57" s="22">
        <f t="shared" si="83"/>
        <v>106635.4439304</v>
      </c>
      <c r="AV57" s="22">
        <v>2</v>
      </c>
      <c r="AW57" s="22">
        <f t="shared" si="84"/>
        <v>80824.391247600011</v>
      </c>
      <c r="AX57" s="71">
        <v>8</v>
      </c>
      <c r="AY57" s="71">
        <f t="shared" si="85"/>
        <v>323297.56499040005</v>
      </c>
      <c r="AZ57" s="22"/>
      <c r="BA57" s="22">
        <f t="shared" si="86"/>
        <v>0</v>
      </c>
      <c r="BB57" s="22">
        <v>1</v>
      </c>
      <c r="BC57" s="22">
        <f t="shared" si="87"/>
        <v>76610.208325291664</v>
      </c>
    </row>
    <row r="58" spans="1:59" ht="22.5" customHeight="1" x14ac:dyDescent="0.25">
      <c r="A58" s="43">
        <v>57</v>
      </c>
      <c r="B58" s="55" t="s">
        <v>77</v>
      </c>
      <c r="C58" s="52">
        <v>19007.45</v>
      </c>
      <c r="D58" s="52"/>
      <c r="E58" s="45">
        <v>0.98</v>
      </c>
      <c r="F58" s="19">
        <v>1</v>
      </c>
      <c r="G58" s="19"/>
      <c r="H58" s="54">
        <v>0.6</v>
      </c>
      <c r="I58" s="54">
        <v>0.17</v>
      </c>
      <c r="J58" s="54">
        <v>0.04</v>
      </c>
      <c r="K58" s="54">
        <v>0.19</v>
      </c>
      <c r="L58" s="19">
        <v>1</v>
      </c>
      <c r="M58" s="19"/>
      <c r="N58" s="52">
        <v>1.4</v>
      </c>
      <c r="O58" s="52">
        <v>1.68</v>
      </c>
      <c r="P58" s="52">
        <v>2.23</v>
      </c>
      <c r="Q58" s="52">
        <v>2.39</v>
      </c>
      <c r="R58" s="22"/>
      <c r="S58" s="22">
        <f t="shared" si="51"/>
        <v>0</v>
      </c>
      <c r="T58" s="22">
        <v>3</v>
      </c>
      <c r="U58" s="22">
        <f t="shared" si="69"/>
        <v>80060.139697999999</v>
      </c>
      <c r="V58" s="22"/>
      <c r="W58" s="22">
        <f t="shared" si="70"/>
        <v>0</v>
      </c>
      <c r="X58" s="22">
        <v>0</v>
      </c>
      <c r="Y58" s="22">
        <f t="shared" si="71"/>
        <v>0</v>
      </c>
      <c r="Z58" s="22"/>
      <c r="AA58" s="22">
        <f t="shared" si="72"/>
        <v>0</v>
      </c>
      <c r="AB58" s="16">
        <f t="shared" si="73"/>
        <v>0</v>
      </c>
      <c r="AC58" s="22"/>
      <c r="AD58" s="22">
        <f t="shared" si="74"/>
        <v>0</v>
      </c>
      <c r="AE58" s="16">
        <f t="shared" si="75"/>
        <v>0</v>
      </c>
      <c r="AF58" s="16"/>
      <c r="AG58" s="22">
        <f t="shared" si="76"/>
        <v>0</v>
      </c>
      <c r="AH58" s="22">
        <v>8</v>
      </c>
      <c r="AI58" s="22">
        <f t="shared" si="77"/>
        <v>219057.05975999997</v>
      </c>
      <c r="AJ58" s="22"/>
      <c r="AK58" s="22">
        <f t="shared" si="78"/>
        <v>0</v>
      </c>
      <c r="AL58" s="22"/>
      <c r="AM58" s="22">
        <f t="shared" si="79"/>
        <v>0</v>
      </c>
      <c r="AN58" s="22">
        <v>15</v>
      </c>
      <c r="AO58" s="22">
        <f t="shared" si="80"/>
        <v>659779.00141999999</v>
      </c>
      <c r="AP58" s="22">
        <v>5</v>
      </c>
      <c r="AQ58" s="22">
        <f t="shared" si="81"/>
        <v>150992.90190599998</v>
      </c>
      <c r="AR58" s="22">
        <v>2</v>
      </c>
      <c r="AS58" s="22">
        <f t="shared" si="82"/>
        <v>64152.424644000006</v>
      </c>
      <c r="AT58" s="22">
        <v>8</v>
      </c>
      <c r="AU58" s="22">
        <f t="shared" si="83"/>
        <v>236164.37299840004</v>
      </c>
      <c r="AV58" s="22"/>
      <c r="AW58" s="22">
        <f t="shared" si="84"/>
        <v>0</v>
      </c>
      <c r="AX58" s="71"/>
      <c r="AY58" s="71">
        <f t="shared" si="85"/>
        <v>0</v>
      </c>
      <c r="AZ58" s="22">
        <v>5</v>
      </c>
      <c r="BA58" s="22">
        <f t="shared" si="86"/>
        <v>183069.11422799999</v>
      </c>
      <c r="BB58" s="22">
        <v>1</v>
      </c>
      <c r="BC58" s="22">
        <f t="shared" si="87"/>
        <v>63625.427253208334</v>
      </c>
    </row>
    <row r="59" spans="1:59" x14ac:dyDescent="0.25">
      <c r="A59" s="43">
        <v>58</v>
      </c>
      <c r="B59" s="55" t="s">
        <v>78</v>
      </c>
      <c r="C59" s="52">
        <v>19007.45</v>
      </c>
      <c r="D59" s="52">
        <f>C59*(H59+I59+J59)</f>
        <v>15776.183500000003</v>
      </c>
      <c r="E59" s="45">
        <v>0.53</v>
      </c>
      <c r="F59" s="19">
        <v>0.9</v>
      </c>
      <c r="G59" s="19"/>
      <c r="H59" s="54">
        <v>0.68</v>
      </c>
      <c r="I59" s="54">
        <v>0.11</v>
      </c>
      <c r="J59" s="54">
        <v>0.04</v>
      </c>
      <c r="K59" s="54">
        <v>0.17</v>
      </c>
      <c r="L59" s="19">
        <v>0.9</v>
      </c>
      <c r="M59" s="19"/>
      <c r="N59" s="52">
        <v>1.4</v>
      </c>
      <c r="O59" s="52">
        <v>1.68</v>
      </c>
      <c r="P59" s="52">
        <v>2.23</v>
      </c>
      <c r="Q59" s="52">
        <v>2.39</v>
      </c>
      <c r="R59" s="22">
        <v>0</v>
      </c>
      <c r="S59" s="22">
        <f t="shared" si="51"/>
        <v>0</v>
      </c>
      <c r="T59" s="22">
        <v>100</v>
      </c>
      <c r="U59" s="22">
        <f t="shared" si="69"/>
        <v>1298934.9195900001</v>
      </c>
      <c r="V59" s="22"/>
      <c r="W59" s="22">
        <f t="shared" si="70"/>
        <v>0</v>
      </c>
      <c r="X59" s="22">
        <v>0</v>
      </c>
      <c r="Y59" s="22">
        <f t="shared" si="71"/>
        <v>0</v>
      </c>
      <c r="Z59" s="22"/>
      <c r="AA59" s="22">
        <f t="shared" si="72"/>
        <v>0</v>
      </c>
      <c r="AB59" s="16">
        <f t="shared" si="73"/>
        <v>0</v>
      </c>
      <c r="AC59" s="22"/>
      <c r="AD59" s="22">
        <f t="shared" si="74"/>
        <v>0</v>
      </c>
      <c r="AE59" s="16">
        <f t="shared" si="75"/>
        <v>0</v>
      </c>
      <c r="AF59" s="22"/>
      <c r="AG59" s="22">
        <f t="shared" si="76"/>
        <v>0</v>
      </c>
      <c r="AH59" s="22">
        <v>317</v>
      </c>
      <c r="AI59" s="22">
        <f t="shared" si="77"/>
        <v>4224923.3353635008</v>
      </c>
      <c r="AJ59" s="22">
        <v>5</v>
      </c>
      <c r="AK59" s="22">
        <f t="shared" si="78"/>
        <v>68067.151527374997</v>
      </c>
      <c r="AL59" s="22">
        <v>135</v>
      </c>
      <c r="AM59" s="22">
        <f t="shared" si="79"/>
        <v>2938787.3673427505</v>
      </c>
      <c r="AN59" s="22">
        <v>180</v>
      </c>
      <c r="AO59" s="22">
        <f t="shared" si="80"/>
        <v>3853647.9633959997</v>
      </c>
      <c r="AP59" s="22">
        <v>100</v>
      </c>
      <c r="AQ59" s="22">
        <f t="shared" si="81"/>
        <v>1469869.6777380002</v>
      </c>
      <c r="AR59" s="22">
        <v>112</v>
      </c>
      <c r="AS59" s="22">
        <f t="shared" si="82"/>
        <v>1748611.8031536001</v>
      </c>
      <c r="AT59" s="22">
        <v>273</v>
      </c>
      <c r="AU59" s="22">
        <f t="shared" si="83"/>
        <v>3922648.0632939604</v>
      </c>
      <c r="AV59" s="22">
        <v>0</v>
      </c>
      <c r="AW59" s="22">
        <f t="shared" si="84"/>
        <v>0</v>
      </c>
      <c r="AX59" s="71">
        <v>397</v>
      </c>
      <c r="AY59" s="71">
        <f t="shared" si="85"/>
        <v>6485438.1975282915</v>
      </c>
      <c r="AZ59" s="22">
        <v>10</v>
      </c>
      <c r="BA59" s="22">
        <f t="shared" si="86"/>
        <v>178212.1785444</v>
      </c>
      <c r="BB59" s="22">
        <v>168</v>
      </c>
      <c r="BC59" s="22">
        <f t="shared" si="87"/>
        <v>5202742.0799623504</v>
      </c>
    </row>
    <row r="60" spans="1:59" s="29" customFormat="1" x14ac:dyDescent="0.25">
      <c r="A60" s="70">
        <v>13</v>
      </c>
      <c r="B60" s="33" t="s">
        <v>79</v>
      </c>
      <c r="C60" s="52">
        <v>19007.45</v>
      </c>
      <c r="D60" s="56">
        <f>C60*(H60+I60+J60)</f>
        <v>0</v>
      </c>
      <c r="E60" s="56">
        <v>1.49</v>
      </c>
      <c r="F60" s="25">
        <v>1</v>
      </c>
      <c r="G60" s="25"/>
      <c r="H60" s="57"/>
      <c r="I60" s="57"/>
      <c r="J60" s="57"/>
      <c r="K60" s="57"/>
      <c r="L60" s="57"/>
      <c r="M60" s="57"/>
      <c r="N60" s="52">
        <v>1.4</v>
      </c>
      <c r="O60" s="52">
        <v>1.68</v>
      </c>
      <c r="P60" s="52">
        <v>2.23</v>
      </c>
      <c r="Q60" s="52">
        <v>2.39</v>
      </c>
      <c r="R60" s="16">
        <f t="shared" ref="R60:S60" si="88">SUM(R61:R69)</f>
        <v>0</v>
      </c>
      <c r="S60" s="16">
        <f t="shared" si="88"/>
        <v>0</v>
      </c>
      <c r="T60" s="16">
        <f t="shared" ref="T60:AI60" si="89">SUM(T61:T69)</f>
        <v>370</v>
      </c>
      <c r="U60" s="16">
        <f t="shared" si="89"/>
        <v>13190425.410706133</v>
      </c>
      <c r="V60" s="16">
        <f t="shared" si="89"/>
        <v>0</v>
      </c>
      <c r="W60" s="16">
        <f t="shared" si="89"/>
        <v>0</v>
      </c>
      <c r="X60" s="16">
        <f t="shared" si="89"/>
        <v>273</v>
      </c>
      <c r="Y60" s="16">
        <f t="shared" si="89"/>
        <v>8543832.9354583323</v>
      </c>
      <c r="Z60" s="16">
        <f t="shared" si="89"/>
        <v>0</v>
      </c>
      <c r="AA60" s="16">
        <f t="shared" si="89"/>
        <v>0</v>
      </c>
      <c r="AB60" s="16">
        <f t="shared" si="89"/>
        <v>0</v>
      </c>
      <c r="AC60" s="16">
        <f t="shared" si="89"/>
        <v>0</v>
      </c>
      <c r="AD60" s="16">
        <f t="shared" si="89"/>
        <v>0</v>
      </c>
      <c r="AE60" s="16">
        <f t="shared" si="89"/>
        <v>0</v>
      </c>
      <c r="AF60" s="16">
        <f t="shared" si="89"/>
        <v>0</v>
      </c>
      <c r="AG60" s="16">
        <f t="shared" si="89"/>
        <v>0</v>
      </c>
      <c r="AH60" s="16">
        <f t="shared" si="89"/>
        <v>806</v>
      </c>
      <c r="AI60" s="16">
        <f t="shared" si="89"/>
        <v>23216527.774671003</v>
      </c>
      <c r="AJ60" s="16">
        <f t="shared" ref="AJ60:AS60" si="90">SUM(AJ61:AJ69)</f>
        <v>1372</v>
      </c>
      <c r="AK60" s="16">
        <f t="shared" si="90"/>
        <v>41510688.144675754</v>
      </c>
      <c r="AL60" s="16">
        <f t="shared" si="90"/>
        <v>109</v>
      </c>
      <c r="AM60" s="16">
        <f t="shared" si="90"/>
        <v>4235103.1553600002</v>
      </c>
      <c r="AN60" s="16">
        <f>SUM(AN61:AN69)</f>
        <v>328</v>
      </c>
      <c r="AO60" s="16">
        <f t="shared" si="90"/>
        <v>16096812.317637334</v>
      </c>
      <c r="AP60" s="16">
        <f t="shared" si="90"/>
        <v>729</v>
      </c>
      <c r="AQ60" s="16">
        <f t="shared" si="90"/>
        <v>28281586.824552599</v>
      </c>
      <c r="AR60" s="16">
        <f t="shared" si="90"/>
        <v>434</v>
      </c>
      <c r="AS60" s="16">
        <f t="shared" si="90"/>
        <v>17412800.974799998</v>
      </c>
      <c r="AT60" s="16">
        <f t="shared" ref="AT60:BC60" si="91">SUM(AT61:AT69)</f>
        <v>476</v>
      </c>
      <c r="AU60" s="16">
        <f t="shared" si="91"/>
        <v>15664264.745267598</v>
      </c>
      <c r="AV60" s="16">
        <f t="shared" si="91"/>
        <v>433</v>
      </c>
      <c r="AW60" s="16">
        <f t="shared" si="91"/>
        <v>16306457.924696941</v>
      </c>
      <c r="AX60" s="16">
        <f t="shared" si="91"/>
        <v>938</v>
      </c>
      <c r="AY60" s="16">
        <f t="shared" si="91"/>
        <v>40721520.158439122</v>
      </c>
      <c r="AZ60" s="16">
        <f t="shared" si="91"/>
        <v>29</v>
      </c>
      <c r="BA60" s="16">
        <f t="shared" si="91"/>
        <v>1730189.9346731999</v>
      </c>
      <c r="BB60" s="16">
        <f t="shared" si="91"/>
        <v>183</v>
      </c>
      <c r="BC60" s="16">
        <f t="shared" si="91"/>
        <v>12908041.015947323</v>
      </c>
      <c r="BD60" s="28"/>
      <c r="BE60" s="28"/>
      <c r="BF60" s="28"/>
      <c r="BG60" s="28"/>
    </row>
    <row r="61" spans="1:59" x14ac:dyDescent="0.25">
      <c r="A61" s="43">
        <v>171</v>
      </c>
      <c r="B61" s="55" t="s">
        <v>80</v>
      </c>
      <c r="C61" s="52">
        <v>19007.45</v>
      </c>
      <c r="D61" s="52">
        <f>C61*(H61+I61+J61)</f>
        <v>15015.885500000002</v>
      </c>
      <c r="E61" s="45">
        <v>0.72</v>
      </c>
      <c r="F61" s="19">
        <v>0.9</v>
      </c>
      <c r="G61" s="19"/>
      <c r="H61" s="54">
        <v>0.56999999999999995</v>
      </c>
      <c r="I61" s="54">
        <v>0.17</v>
      </c>
      <c r="J61" s="54">
        <v>0.05</v>
      </c>
      <c r="K61" s="54">
        <v>0.21</v>
      </c>
      <c r="L61" s="19">
        <v>0.9</v>
      </c>
      <c r="M61" s="19"/>
      <c r="N61" s="52">
        <v>1.4</v>
      </c>
      <c r="O61" s="52">
        <v>1.68</v>
      </c>
      <c r="P61" s="52">
        <v>2.23</v>
      </c>
      <c r="Q61" s="52">
        <v>2.39</v>
      </c>
      <c r="R61" s="22">
        <v>0</v>
      </c>
      <c r="S61" s="22">
        <f t="shared" si="51"/>
        <v>0</v>
      </c>
      <c r="T61" s="22">
        <v>33</v>
      </c>
      <c r="U61" s="22">
        <f t="shared" ref="U61:U69" si="92">T61/12*4*C61*E61*F61*N61*$U$6+T61/12*3*C61*E61*F61*N61*$T$6+T61/12*5*$U$7*C61*E61*L61*N61</f>
        <v>582314.97527280007</v>
      </c>
      <c r="V61" s="22"/>
      <c r="W61" s="22">
        <f t="shared" ref="W61:W69" si="93">SUM($W$6*V61*C61*E61*F61*N61)</f>
        <v>0</v>
      </c>
      <c r="X61" s="22">
        <v>40</v>
      </c>
      <c r="Y61" s="22">
        <f t="shared" ref="Y61:Y69" si="94">X61/12*3*C61*E61*F61*N61*$X$6+X61/12*4*C61*E61*F61*N61*$Y$6+X61/12*5*$Y$7*C61*E61*L61*N61</f>
        <v>705836.33366400003</v>
      </c>
      <c r="Z61" s="22"/>
      <c r="AA61" s="22">
        <f t="shared" ref="AA61:AA69" si="95">Z61*C61*E61*F61*N61*$AA$6</f>
        <v>0</v>
      </c>
      <c r="AB61" s="16">
        <f t="shared" ref="AB61:AB69" si="96">SUM(AC61*$E61)</f>
        <v>0</v>
      </c>
      <c r="AC61" s="22"/>
      <c r="AD61" s="22">
        <f t="shared" ref="AD61:AD69" si="97">AC61*C61*E61*F61*N61*$AD$6</f>
        <v>0</v>
      </c>
      <c r="AE61" s="16">
        <f t="shared" ref="AE61:AE69" si="98">SUM(AF61*$E61)</f>
        <v>0</v>
      </c>
      <c r="AF61" s="22"/>
      <c r="AG61" s="22">
        <f t="shared" ref="AG61:AG69" si="99">SUM(AF61*$AG$6*C61*E61*F61*N61)</f>
        <v>0</v>
      </c>
      <c r="AH61" s="22">
        <v>193</v>
      </c>
      <c r="AI61" s="22">
        <f t="shared" ref="AI61:AI69" si="100">(AH61/12*3*C61*E61*F61*N61*$AH$6)+(AH61/12*4*C61*E61*F61*N61*$AI$6)+(AH61/12*5*$AI$7*C61*E61*L61*N61)</f>
        <v>3494407.158396</v>
      </c>
      <c r="AJ61" s="22">
        <v>160</v>
      </c>
      <c r="AK61" s="22">
        <f t="shared" ref="AK61:AK69" si="101">AJ61/12*9*C61*E61*F61*N61*$AK$6+AJ61/12*3*C61*E61*F61*N61*$AJ$6</f>
        <v>2958994.6626239996</v>
      </c>
      <c r="AL61" s="22">
        <v>45</v>
      </c>
      <c r="AM61" s="22">
        <f t="shared" ref="AM61:AM69" si="102">AL61/12*4*C61*E61*F61*O61*$AM$6+AL61/12*3*C61*E61*F61*O61*$AL$6+AL61/12*5*$AM$7*C61*E61*L61*O61</f>
        <v>1330771.6380420001</v>
      </c>
      <c r="AN61" s="22">
        <v>100</v>
      </c>
      <c r="AO61" s="22">
        <f t="shared" ref="AO61:AO69" si="103">SUM(AN61/9*4*C61*E61*F61*O61*$AO$6+AN61/9*5*$AO$7*C61*E61*L61*O61)</f>
        <v>2908413.5572800003</v>
      </c>
      <c r="AP61" s="22">
        <v>120</v>
      </c>
      <c r="AQ61" s="22">
        <f t="shared" ref="AQ61:AQ69" si="104">AP61/12*9*C61*E61*F61*O61*$AQ$6+AP61/12*3*C61*E61*F61*O61*$AP$6</f>
        <v>2396164.9086143998</v>
      </c>
      <c r="AR61" s="22">
        <v>100</v>
      </c>
      <c r="AS61" s="22">
        <f t="shared" ref="AS61:AS69" si="105">AR61/12*9*C61*E61*F61*O61*$AS$6+AR61/12*3*C61*E61*F61*O61*$AR$6</f>
        <v>2120957.7127200002</v>
      </c>
      <c r="AT61" s="22">
        <v>100</v>
      </c>
      <c r="AU61" s="22">
        <f t="shared" ref="AU61:AU69" si="106">(AT61/12*2*C61*E61*F61*O61*$AT$6)+(AT61/12*9*C61*E61*F61*O61*$AU$6)</f>
        <v>1951970.8380479999</v>
      </c>
      <c r="AV61" s="22">
        <v>208</v>
      </c>
      <c r="AW61" s="22">
        <f t="shared" ref="AW61:AW69" si="107">AV61/12*9*C61*E61*F61*O61*$AW$6+AV61/12*3*C61*E61*F61*O61*$AV$6</f>
        <v>4616031.6736934399</v>
      </c>
      <c r="AX61" s="71">
        <v>254</v>
      </c>
      <c r="AY61" s="71">
        <f t="shared" ref="AY61:AY69" si="108">AX61/12*9*C61*E61*F61*O61*$AY$6+AX61/12*3*C61*E61*F61*O61*$AX$6</f>
        <v>5636884.8322987203</v>
      </c>
      <c r="AZ61" s="22">
        <v>0</v>
      </c>
      <c r="BA61" s="22">
        <f t="shared" ref="BA61:BA69" si="109">AZ61/12*9*C61*E61*F61*O61*$BA$6+AZ61/12*3*C61*E61*F61*O61*$AZ$6</f>
        <v>0</v>
      </c>
      <c r="BB61" s="22">
        <v>56</v>
      </c>
      <c r="BC61" s="22">
        <f t="shared" ref="BC61:BC69" si="110">BB61/12*4*C61*E61*F61*Q61*$BC$6+BB61/12*3*C61*E61*F61*Q61*$BB$6+BB61/12*5*$BC$7*C61*E61*L61*Q61</f>
        <v>2355958.6777188005</v>
      </c>
    </row>
    <row r="62" spans="1:59" ht="45" x14ac:dyDescent="0.25">
      <c r="A62" s="43">
        <v>172</v>
      </c>
      <c r="B62" s="55" t="s">
        <v>81</v>
      </c>
      <c r="C62" s="52">
        <v>19007.45</v>
      </c>
      <c r="D62" s="52">
        <f>C62*(H62+I62+J62)</f>
        <v>15205.960000000001</v>
      </c>
      <c r="E62" s="45">
        <v>0.85</v>
      </c>
      <c r="F62" s="19">
        <v>1</v>
      </c>
      <c r="G62" s="19">
        <v>0.19</v>
      </c>
      <c r="H62" s="54">
        <v>0.57999999999999996</v>
      </c>
      <c r="I62" s="54">
        <v>0.18</v>
      </c>
      <c r="J62" s="54">
        <v>0.04</v>
      </c>
      <c r="K62" s="54">
        <v>0.2</v>
      </c>
      <c r="L62" s="19">
        <v>1</v>
      </c>
      <c r="M62" s="19"/>
      <c r="N62" s="52">
        <v>1.4</v>
      </c>
      <c r="O62" s="52">
        <v>1.68</v>
      </c>
      <c r="P62" s="52">
        <v>2.23</v>
      </c>
      <c r="Q62" s="52">
        <v>2.39</v>
      </c>
      <c r="R62" s="22">
        <v>0</v>
      </c>
      <c r="S62" s="22">
        <f t="shared" si="51"/>
        <v>0</v>
      </c>
      <c r="T62" s="22">
        <v>100</v>
      </c>
      <c r="U62" s="22">
        <f t="shared" si="92"/>
        <v>2314663.9028333337</v>
      </c>
      <c r="V62" s="22"/>
      <c r="W62" s="22">
        <f t="shared" si="93"/>
        <v>0</v>
      </c>
      <c r="X62" s="22">
        <v>60</v>
      </c>
      <c r="Y62" s="22">
        <f t="shared" si="94"/>
        <v>1388798.3417000002</v>
      </c>
      <c r="Z62" s="22"/>
      <c r="AA62" s="22">
        <f t="shared" si="95"/>
        <v>0</v>
      </c>
      <c r="AB62" s="16">
        <f t="shared" si="96"/>
        <v>0</v>
      </c>
      <c r="AC62" s="22"/>
      <c r="AD62" s="22">
        <f t="shared" si="97"/>
        <v>0</v>
      </c>
      <c r="AE62" s="16">
        <f t="shared" si="98"/>
        <v>0</v>
      </c>
      <c r="AF62" s="22"/>
      <c r="AG62" s="22">
        <f t="shared" si="99"/>
        <v>0</v>
      </c>
      <c r="AH62" s="22">
        <v>241</v>
      </c>
      <c r="AI62" s="22">
        <f t="shared" si="100"/>
        <v>5723703.914775</v>
      </c>
      <c r="AJ62" s="22">
        <v>546</v>
      </c>
      <c r="AK62" s="22">
        <f t="shared" si="101"/>
        <v>13245268.3538175</v>
      </c>
      <c r="AL62" s="22">
        <v>40</v>
      </c>
      <c r="AM62" s="22">
        <f t="shared" si="102"/>
        <v>1551654.1732999999</v>
      </c>
      <c r="AN62" s="22">
        <v>90</v>
      </c>
      <c r="AO62" s="22">
        <f t="shared" si="103"/>
        <v>3433543.7828999995</v>
      </c>
      <c r="AP62" s="22">
        <v>173</v>
      </c>
      <c r="AQ62" s="22">
        <f t="shared" si="104"/>
        <v>4531327.8010770008</v>
      </c>
      <c r="AR62" s="22">
        <v>114</v>
      </c>
      <c r="AS62" s="22">
        <f t="shared" si="105"/>
        <v>3171617.3204100002</v>
      </c>
      <c r="AT62" s="22">
        <v>140</v>
      </c>
      <c r="AU62" s="22">
        <f t="shared" si="106"/>
        <v>3584637.8044399996</v>
      </c>
      <c r="AV62" s="22">
        <v>15</v>
      </c>
      <c r="AW62" s="22">
        <f t="shared" si="107"/>
        <v>436657.1984775</v>
      </c>
      <c r="AX62" s="71">
        <v>11</v>
      </c>
      <c r="AY62" s="71">
        <f t="shared" si="108"/>
        <v>320215.27888349997</v>
      </c>
      <c r="AZ62" s="22">
        <v>0</v>
      </c>
      <c r="BA62" s="22">
        <f t="shared" si="109"/>
        <v>0</v>
      </c>
      <c r="BB62" s="22">
        <v>51</v>
      </c>
      <c r="BC62" s="22">
        <f t="shared" si="110"/>
        <v>2814451.2973740627</v>
      </c>
    </row>
    <row r="63" spans="1:59" ht="30" x14ac:dyDescent="0.25">
      <c r="A63" s="43">
        <v>59</v>
      </c>
      <c r="B63" s="55" t="s">
        <v>82</v>
      </c>
      <c r="C63" s="52">
        <v>19007.45</v>
      </c>
      <c r="D63" s="52"/>
      <c r="E63" s="45">
        <v>1.85</v>
      </c>
      <c r="F63" s="19">
        <v>1</v>
      </c>
      <c r="G63" s="19">
        <v>0.19</v>
      </c>
      <c r="H63" s="54">
        <v>0.57999999999999996</v>
      </c>
      <c r="I63" s="54">
        <v>0.18</v>
      </c>
      <c r="J63" s="54">
        <v>0.04</v>
      </c>
      <c r="K63" s="54">
        <v>0.2</v>
      </c>
      <c r="L63" s="19">
        <v>1</v>
      </c>
      <c r="M63" s="19"/>
      <c r="N63" s="52">
        <v>1.4</v>
      </c>
      <c r="O63" s="52">
        <v>1.68</v>
      </c>
      <c r="P63" s="52">
        <v>2.23</v>
      </c>
      <c r="Q63" s="52">
        <v>2.39</v>
      </c>
      <c r="R63" s="22"/>
      <c r="S63" s="22">
        <f t="shared" si="51"/>
        <v>0</v>
      </c>
      <c r="T63" s="22"/>
      <c r="U63" s="22">
        <f t="shared" si="92"/>
        <v>0</v>
      </c>
      <c r="V63" s="22"/>
      <c r="W63" s="22">
        <f t="shared" si="93"/>
        <v>0</v>
      </c>
      <c r="X63" s="22"/>
      <c r="Y63" s="22">
        <f t="shared" si="94"/>
        <v>0</v>
      </c>
      <c r="Z63" s="22"/>
      <c r="AA63" s="22">
        <f t="shared" si="95"/>
        <v>0</v>
      </c>
      <c r="AB63" s="16">
        <f t="shared" si="96"/>
        <v>0</v>
      </c>
      <c r="AC63" s="22"/>
      <c r="AD63" s="22">
        <f t="shared" si="97"/>
        <v>0</v>
      </c>
      <c r="AE63" s="16">
        <f t="shared" si="98"/>
        <v>0</v>
      </c>
      <c r="AF63" s="22"/>
      <c r="AG63" s="22">
        <f t="shared" si="99"/>
        <v>0</v>
      </c>
      <c r="AH63" s="22"/>
      <c r="AI63" s="22">
        <f t="shared" si="100"/>
        <v>0</v>
      </c>
      <c r="AJ63" s="22"/>
      <c r="AK63" s="22">
        <f t="shared" si="101"/>
        <v>0</v>
      </c>
      <c r="AL63" s="22"/>
      <c r="AM63" s="22">
        <f t="shared" si="102"/>
        <v>0</v>
      </c>
      <c r="AN63" s="22"/>
      <c r="AO63" s="22">
        <f t="shared" si="103"/>
        <v>0</v>
      </c>
      <c r="AP63" s="22"/>
      <c r="AQ63" s="22">
        <f t="shared" si="104"/>
        <v>0</v>
      </c>
      <c r="AR63" s="22"/>
      <c r="AS63" s="22">
        <f t="shared" si="105"/>
        <v>0</v>
      </c>
      <c r="AT63" s="22">
        <v>0</v>
      </c>
      <c r="AU63" s="22">
        <f t="shared" si="106"/>
        <v>0</v>
      </c>
      <c r="AV63" s="22"/>
      <c r="AW63" s="22">
        <f t="shared" si="107"/>
        <v>0</v>
      </c>
      <c r="AX63" s="71"/>
      <c r="AY63" s="71">
        <f t="shared" si="108"/>
        <v>0</v>
      </c>
      <c r="AZ63" s="22"/>
      <c r="BA63" s="22">
        <f t="shared" si="109"/>
        <v>0</v>
      </c>
      <c r="BB63" s="22"/>
      <c r="BC63" s="22">
        <f t="shared" si="110"/>
        <v>0</v>
      </c>
    </row>
    <row r="64" spans="1:59" ht="41.25" customHeight="1" x14ac:dyDescent="0.25">
      <c r="A64" s="43">
        <v>60</v>
      </c>
      <c r="B64" s="55" t="s">
        <v>83</v>
      </c>
      <c r="C64" s="52">
        <v>19007.45</v>
      </c>
      <c r="D64" s="52">
        <f>C64*(H64+I64+J64)</f>
        <v>16536.481500000002</v>
      </c>
      <c r="E64" s="45">
        <v>1.75</v>
      </c>
      <c r="F64" s="19">
        <v>1</v>
      </c>
      <c r="G64" s="19">
        <v>0.13</v>
      </c>
      <c r="H64" s="54">
        <v>0.5</v>
      </c>
      <c r="I64" s="54">
        <v>0.34</v>
      </c>
      <c r="J64" s="54">
        <v>0.03</v>
      </c>
      <c r="K64" s="54">
        <v>0.13</v>
      </c>
      <c r="L64" s="19">
        <v>1</v>
      </c>
      <c r="M64" s="19"/>
      <c r="N64" s="52">
        <v>1.4</v>
      </c>
      <c r="O64" s="52">
        <v>1.68</v>
      </c>
      <c r="P64" s="52">
        <v>2.23</v>
      </c>
      <c r="Q64" s="52">
        <v>2.39</v>
      </c>
      <c r="R64" s="22">
        <v>0</v>
      </c>
      <c r="S64" s="22">
        <f t="shared" si="51"/>
        <v>0</v>
      </c>
      <c r="T64" s="22">
        <v>187</v>
      </c>
      <c r="U64" s="22">
        <f t="shared" si="92"/>
        <v>8911456.0259083323</v>
      </c>
      <c r="V64" s="22"/>
      <c r="W64" s="22">
        <f t="shared" si="93"/>
        <v>0</v>
      </c>
      <c r="X64" s="22">
        <v>60</v>
      </c>
      <c r="Y64" s="22">
        <f t="shared" si="94"/>
        <v>2859290.7034999998</v>
      </c>
      <c r="Z64" s="22"/>
      <c r="AA64" s="22">
        <f t="shared" si="95"/>
        <v>0</v>
      </c>
      <c r="AB64" s="16">
        <f t="shared" si="96"/>
        <v>0</v>
      </c>
      <c r="AC64" s="22"/>
      <c r="AD64" s="22">
        <f t="shared" si="97"/>
        <v>0</v>
      </c>
      <c r="AE64" s="16">
        <f t="shared" si="98"/>
        <v>0</v>
      </c>
      <c r="AF64" s="22"/>
      <c r="AG64" s="22">
        <f t="shared" si="99"/>
        <v>0</v>
      </c>
      <c r="AH64" s="22">
        <v>162</v>
      </c>
      <c r="AI64" s="22">
        <f t="shared" si="100"/>
        <v>7921259.7502500005</v>
      </c>
      <c r="AJ64" s="22">
        <v>201</v>
      </c>
      <c r="AK64" s="22">
        <f t="shared" si="101"/>
        <v>10038834.612056252</v>
      </c>
      <c r="AL64" s="22">
        <v>6</v>
      </c>
      <c r="AM64" s="22">
        <f t="shared" si="102"/>
        <v>479187.31822500005</v>
      </c>
      <c r="AN64" s="22">
        <v>86</v>
      </c>
      <c r="AO64" s="22">
        <f t="shared" si="103"/>
        <v>6754880.2526333332</v>
      </c>
      <c r="AP64" s="22">
        <f>271+40-30</f>
        <v>281</v>
      </c>
      <c r="AQ64" s="22">
        <f t="shared" si="104"/>
        <v>15153216.226994999</v>
      </c>
      <c r="AR64" s="22">
        <v>200</v>
      </c>
      <c r="AS64" s="22">
        <f t="shared" si="105"/>
        <v>11455790.114999998</v>
      </c>
      <c r="AT64" s="22">
        <v>126</v>
      </c>
      <c r="AU64" s="22">
        <f t="shared" si="106"/>
        <v>6642122.99058</v>
      </c>
      <c r="AV64" s="22">
        <v>160</v>
      </c>
      <c r="AW64" s="22">
        <f t="shared" si="107"/>
        <v>9589334.5548</v>
      </c>
      <c r="AX64" s="71">
        <v>427</v>
      </c>
      <c r="AY64" s="71">
        <f t="shared" si="108"/>
        <v>25591536.593122501</v>
      </c>
      <c r="AZ64" s="22">
        <v>0</v>
      </c>
      <c r="BA64" s="22">
        <f t="shared" si="109"/>
        <v>0</v>
      </c>
      <c r="BB64" s="22">
        <v>57</v>
      </c>
      <c r="BC64" s="22">
        <f t="shared" si="110"/>
        <v>6476159.5597015638</v>
      </c>
    </row>
    <row r="65" spans="1:59" ht="41.25" customHeight="1" x14ac:dyDescent="0.25">
      <c r="A65" s="43">
        <v>61</v>
      </c>
      <c r="B65" s="55" t="s">
        <v>84</v>
      </c>
      <c r="C65" s="52">
        <v>19007.45</v>
      </c>
      <c r="D65" s="52"/>
      <c r="E65" s="45">
        <v>3.48</v>
      </c>
      <c r="F65" s="19">
        <v>1</v>
      </c>
      <c r="G65" s="19"/>
      <c r="H65" s="54">
        <v>0.5</v>
      </c>
      <c r="I65" s="54">
        <v>0.34</v>
      </c>
      <c r="J65" s="54">
        <v>0.03</v>
      </c>
      <c r="K65" s="54">
        <v>0.13</v>
      </c>
      <c r="L65" s="19">
        <v>1</v>
      </c>
      <c r="M65" s="19"/>
      <c r="N65" s="52">
        <v>1.4</v>
      </c>
      <c r="O65" s="52">
        <v>1.68</v>
      </c>
      <c r="P65" s="52">
        <v>2.23</v>
      </c>
      <c r="Q65" s="52">
        <v>2.39</v>
      </c>
      <c r="R65" s="22"/>
      <c r="S65" s="22">
        <f t="shared" si="51"/>
        <v>0</v>
      </c>
      <c r="T65" s="22"/>
      <c r="U65" s="22">
        <f t="shared" si="92"/>
        <v>0</v>
      </c>
      <c r="V65" s="22"/>
      <c r="W65" s="22">
        <f t="shared" si="93"/>
        <v>0</v>
      </c>
      <c r="X65" s="22">
        <v>2</v>
      </c>
      <c r="Y65" s="22">
        <f t="shared" si="94"/>
        <v>189530.12663199997</v>
      </c>
      <c r="Z65" s="22"/>
      <c r="AA65" s="22">
        <f t="shared" si="95"/>
        <v>0</v>
      </c>
      <c r="AB65" s="16">
        <f t="shared" si="96"/>
        <v>0</v>
      </c>
      <c r="AC65" s="22"/>
      <c r="AD65" s="22">
        <f t="shared" si="97"/>
        <v>0</v>
      </c>
      <c r="AE65" s="16">
        <f t="shared" si="98"/>
        <v>0</v>
      </c>
      <c r="AF65" s="22"/>
      <c r="AG65" s="22">
        <f t="shared" si="99"/>
        <v>0</v>
      </c>
      <c r="AH65" s="22">
        <v>2</v>
      </c>
      <c r="AI65" s="22">
        <f t="shared" si="100"/>
        <v>194469.02243999997</v>
      </c>
      <c r="AJ65" s="22"/>
      <c r="AK65" s="22">
        <f t="shared" si="101"/>
        <v>0</v>
      </c>
      <c r="AL65" s="22"/>
      <c r="AM65" s="22">
        <f t="shared" si="102"/>
        <v>0</v>
      </c>
      <c r="AN65" s="22">
        <v>5</v>
      </c>
      <c r="AO65" s="22">
        <f t="shared" si="103"/>
        <v>780962.89963999996</v>
      </c>
      <c r="AP65" s="22">
        <v>13</v>
      </c>
      <c r="AQ65" s="22">
        <f t="shared" si="104"/>
        <v>1394065.0780056</v>
      </c>
      <c r="AR65" s="22"/>
      <c r="AS65" s="22">
        <f t="shared" si="105"/>
        <v>0</v>
      </c>
      <c r="AT65" s="22">
        <v>4</v>
      </c>
      <c r="AU65" s="22">
        <f t="shared" si="106"/>
        <v>419312.25409920001</v>
      </c>
      <c r="AV65" s="22"/>
      <c r="AW65" s="22">
        <f t="shared" si="107"/>
        <v>0</v>
      </c>
      <c r="AX65" s="71"/>
      <c r="AY65" s="71">
        <f t="shared" si="108"/>
        <v>0</v>
      </c>
      <c r="AZ65" s="22"/>
      <c r="BA65" s="22">
        <f t="shared" si="109"/>
        <v>0</v>
      </c>
      <c r="BB65" s="22"/>
      <c r="BC65" s="22">
        <f t="shared" si="110"/>
        <v>0</v>
      </c>
    </row>
    <row r="66" spans="1:59" x14ac:dyDescent="0.25">
      <c r="A66" s="43">
        <v>62</v>
      </c>
      <c r="B66" s="55" t="s">
        <v>85</v>
      </c>
      <c r="C66" s="52">
        <v>19007.45</v>
      </c>
      <c r="D66" s="52">
        <f>C66*(H66+I66+J66)</f>
        <v>15966.258000000002</v>
      </c>
      <c r="E66" s="45">
        <v>1.1599999999999999</v>
      </c>
      <c r="F66" s="19">
        <v>1</v>
      </c>
      <c r="G66" s="19">
        <v>0.16</v>
      </c>
      <c r="H66" s="54">
        <v>0.5</v>
      </c>
      <c r="I66" s="54">
        <v>0.31</v>
      </c>
      <c r="J66" s="54">
        <v>0.03</v>
      </c>
      <c r="K66" s="54">
        <v>0.16</v>
      </c>
      <c r="L66" s="19">
        <v>1</v>
      </c>
      <c r="M66" s="19"/>
      <c r="N66" s="52">
        <v>1.4</v>
      </c>
      <c r="O66" s="52">
        <v>1.68</v>
      </c>
      <c r="P66" s="52">
        <v>2.23</v>
      </c>
      <c r="Q66" s="52">
        <v>2.39</v>
      </c>
      <c r="R66" s="22">
        <v>0</v>
      </c>
      <c r="S66" s="22">
        <f t="shared" si="51"/>
        <v>0</v>
      </c>
      <c r="T66" s="22">
        <v>25</v>
      </c>
      <c r="U66" s="22">
        <f t="shared" si="92"/>
        <v>789708.8609666666</v>
      </c>
      <c r="V66" s="22"/>
      <c r="W66" s="22">
        <f t="shared" si="93"/>
        <v>0</v>
      </c>
      <c r="X66" s="22">
        <v>90</v>
      </c>
      <c r="Y66" s="22">
        <f t="shared" si="94"/>
        <v>2842951.8994799997</v>
      </c>
      <c r="Z66" s="22"/>
      <c r="AA66" s="22">
        <f t="shared" si="95"/>
        <v>0</v>
      </c>
      <c r="AB66" s="16">
        <f t="shared" si="96"/>
        <v>0</v>
      </c>
      <c r="AC66" s="22"/>
      <c r="AD66" s="22">
        <f t="shared" si="97"/>
        <v>0</v>
      </c>
      <c r="AE66" s="16">
        <f t="shared" si="98"/>
        <v>0</v>
      </c>
      <c r="AF66" s="22"/>
      <c r="AG66" s="22">
        <f t="shared" si="99"/>
        <v>0</v>
      </c>
      <c r="AH66" s="22">
        <v>102</v>
      </c>
      <c r="AI66" s="22">
        <f t="shared" si="100"/>
        <v>3305973.38148</v>
      </c>
      <c r="AJ66" s="22">
        <v>444</v>
      </c>
      <c r="AK66" s="22">
        <f t="shared" si="101"/>
        <v>14699079.967572</v>
      </c>
      <c r="AL66" s="22">
        <v>12</v>
      </c>
      <c r="AM66" s="22">
        <f t="shared" si="102"/>
        <v>635265.47330399998</v>
      </c>
      <c r="AN66" s="22">
        <v>20</v>
      </c>
      <c r="AO66" s="22">
        <f t="shared" si="103"/>
        <v>1041283.8661866665</v>
      </c>
      <c r="AP66" s="22">
        <v>110</v>
      </c>
      <c r="AQ66" s="22">
        <f t="shared" si="104"/>
        <v>3931978.425143999</v>
      </c>
      <c r="AR66" s="22">
        <v>10</v>
      </c>
      <c r="AS66" s="22">
        <f t="shared" si="105"/>
        <v>379677.61524000001</v>
      </c>
      <c r="AT66" s="22">
        <v>33</v>
      </c>
      <c r="AU66" s="22">
        <f t="shared" si="106"/>
        <v>1153108.6987727999</v>
      </c>
      <c r="AV66" s="22">
        <v>10</v>
      </c>
      <c r="AW66" s="22">
        <f t="shared" si="107"/>
        <v>397272.43155599997</v>
      </c>
      <c r="AX66" s="71">
        <v>178</v>
      </c>
      <c r="AY66" s="71">
        <f t="shared" si="108"/>
        <v>7071449.2816967992</v>
      </c>
      <c r="AZ66" s="22">
        <v>2</v>
      </c>
      <c r="BA66" s="22">
        <f t="shared" si="109"/>
        <v>86677.621430400002</v>
      </c>
      <c r="BB66" s="22">
        <v>10</v>
      </c>
      <c r="BC66" s="22">
        <f t="shared" si="110"/>
        <v>753117.3021808333</v>
      </c>
    </row>
    <row r="67" spans="1:59" x14ac:dyDescent="0.25">
      <c r="A67" s="43">
        <v>34</v>
      </c>
      <c r="B67" s="55" t="s">
        <v>86</v>
      </c>
      <c r="C67" s="52">
        <v>19007.45</v>
      </c>
      <c r="D67" s="52"/>
      <c r="E67" s="45">
        <v>1.84</v>
      </c>
      <c r="F67" s="19">
        <v>1</v>
      </c>
      <c r="G67" s="19"/>
      <c r="H67" s="54">
        <v>0.54</v>
      </c>
      <c r="I67" s="54">
        <v>0.2</v>
      </c>
      <c r="J67" s="54">
        <v>0.05</v>
      </c>
      <c r="K67" s="54">
        <v>0.21</v>
      </c>
      <c r="L67" s="19">
        <v>1</v>
      </c>
      <c r="M67" s="19"/>
      <c r="N67" s="52">
        <v>1.4</v>
      </c>
      <c r="O67" s="52">
        <v>1.68</v>
      </c>
      <c r="P67" s="52">
        <v>2.23</v>
      </c>
      <c r="Q67" s="52">
        <v>2.39</v>
      </c>
      <c r="R67" s="22"/>
      <c r="S67" s="22">
        <f t="shared" si="51"/>
        <v>0</v>
      </c>
      <c r="T67" s="22"/>
      <c r="U67" s="22">
        <f t="shared" si="92"/>
        <v>0</v>
      </c>
      <c r="V67" s="22"/>
      <c r="W67" s="22">
        <f t="shared" si="93"/>
        <v>0</v>
      </c>
      <c r="X67" s="22"/>
      <c r="Y67" s="22">
        <f t="shared" si="94"/>
        <v>0</v>
      </c>
      <c r="Z67" s="22"/>
      <c r="AA67" s="22">
        <f t="shared" si="95"/>
        <v>0</v>
      </c>
      <c r="AB67" s="16">
        <f t="shared" si="96"/>
        <v>0</v>
      </c>
      <c r="AC67" s="22"/>
      <c r="AD67" s="22">
        <f t="shared" si="97"/>
        <v>0</v>
      </c>
      <c r="AE67" s="16">
        <f t="shared" si="98"/>
        <v>0</v>
      </c>
      <c r="AF67" s="22"/>
      <c r="AG67" s="22">
        <f t="shared" si="99"/>
        <v>0</v>
      </c>
      <c r="AH67" s="22"/>
      <c r="AI67" s="22">
        <f t="shared" si="100"/>
        <v>0</v>
      </c>
      <c r="AJ67" s="22"/>
      <c r="AK67" s="22">
        <f t="shared" si="101"/>
        <v>0</v>
      </c>
      <c r="AL67" s="22"/>
      <c r="AM67" s="22">
        <f t="shared" si="102"/>
        <v>0</v>
      </c>
      <c r="AN67" s="22"/>
      <c r="AO67" s="22">
        <f t="shared" si="103"/>
        <v>0</v>
      </c>
      <c r="AP67" s="22"/>
      <c r="AQ67" s="22">
        <f t="shared" si="104"/>
        <v>0</v>
      </c>
      <c r="AR67" s="22"/>
      <c r="AS67" s="22">
        <f t="shared" si="105"/>
        <v>0</v>
      </c>
      <c r="AT67" s="22">
        <v>0</v>
      </c>
      <c r="AU67" s="22">
        <f t="shared" si="106"/>
        <v>0</v>
      </c>
      <c r="AV67" s="22"/>
      <c r="AW67" s="22">
        <f t="shared" si="107"/>
        <v>0</v>
      </c>
      <c r="AX67" s="71"/>
      <c r="AY67" s="71">
        <f t="shared" si="108"/>
        <v>0</v>
      </c>
      <c r="AZ67" s="22">
        <v>20</v>
      </c>
      <c r="BA67" s="22">
        <f t="shared" si="109"/>
        <v>1374886.4088959999</v>
      </c>
      <c r="BB67" s="22"/>
      <c r="BC67" s="22">
        <f t="shared" si="110"/>
        <v>0</v>
      </c>
    </row>
    <row r="68" spans="1:59" x14ac:dyDescent="0.25">
      <c r="A68" s="43">
        <v>63</v>
      </c>
      <c r="B68" s="55" t="s">
        <v>87</v>
      </c>
      <c r="C68" s="52">
        <v>19007.45</v>
      </c>
      <c r="D68" s="52"/>
      <c r="E68" s="45">
        <v>1.42</v>
      </c>
      <c r="F68" s="19">
        <v>1</v>
      </c>
      <c r="G68" s="19"/>
      <c r="H68" s="54">
        <v>0.54</v>
      </c>
      <c r="I68" s="54">
        <v>0.2</v>
      </c>
      <c r="J68" s="54">
        <v>0.05</v>
      </c>
      <c r="K68" s="54">
        <v>0.21</v>
      </c>
      <c r="L68" s="19">
        <v>1</v>
      </c>
      <c r="M68" s="19"/>
      <c r="N68" s="52">
        <v>1.4</v>
      </c>
      <c r="O68" s="52">
        <v>1.68</v>
      </c>
      <c r="P68" s="52">
        <v>2.23</v>
      </c>
      <c r="Q68" s="52">
        <v>2.39</v>
      </c>
      <c r="R68" s="22"/>
      <c r="S68" s="22">
        <f t="shared" si="51"/>
        <v>0</v>
      </c>
      <c r="T68" s="22"/>
      <c r="U68" s="22">
        <f t="shared" si="92"/>
        <v>0</v>
      </c>
      <c r="V68" s="22"/>
      <c r="W68" s="22">
        <f t="shared" si="93"/>
        <v>0</v>
      </c>
      <c r="X68" s="22">
        <v>4</v>
      </c>
      <c r="Y68" s="22">
        <f t="shared" si="94"/>
        <v>154674.01138933329</v>
      </c>
      <c r="Z68" s="22"/>
      <c r="AA68" s="22">
        <f t="shared" si="95"/>
        <v>0</v>
      </c>
      <c r="AB68" s="16">
        <f t="shared" si="96"/>
        <v>0</v>
      </c>
      <c r="AC68" s="22"/>
      <c r="AD68" s="22">
        <f t="shared" si="97"/>
        <v>0</v>
      </c>
      <c r="AE68" s="16">
        <f t="shared" si="98"/>
        <v>0</v>
      </c>
      <c r="AF68" s="16"/>
      <c r="AG68" s="22">
        <f t="shared" si="99"/>
        <v>0</v>
      </c>
      <c r="AH68" s="16"/>
      <c r="AI68" s="22">
        <f t="shared" si="100"/>
        <v>0</v>
      </c>
      <c r="AJ68" s="22">
        <v>3</v>
      </c>
      <c r="AK68" s="22">
        <f t="shared" si="101"/>
        <v>121579.06310550001</v>
      </c>
      <c r="AL68" s="22"/>
      <c r="AM68" s="22">
        <f t="shared" si="102"/>
        <v>0</v>
      </c>
      <c r="AN68" s="22">
        <v>5</v>
      </c>
      <c r="AO68" s="22">
        <f t="shared" si="103"/>
        <v>318668.76939333335</v>
      </c>
      <c r="AP68" s="22">
        <v>1</v>
      </c>
      <c r="AQ68" s="22">
        <f t="shared" si="104"/>
        <v>43757.126674799998</v>
      </c>
      <c r="AR68" s="22"/>
      <c r="AS68" s="22">
        <f t="shared" si="105"/>
        <v>0</v>
      </c>
      <c r="AT68" s="22">
        <v>0</v>
      </c>
      <c r="AU68" s="22">
        <f t="shared" si="106"/>
        <v>0</v>
      </c>
      <c r="AV68" s="22">
        <v>4</v>
      </c>
      <c r="AW68" s="22">
        <f t="shared" si="107"/>
        <v>194526.50096880001</v>
      </c>
      <c r="AX68" s="71">
        <v>4</v>
      </c>
      <c r="AY68" s="71">
        <f t="shared" si="108"/>
        <v>194526.50096880001</v>
      </c>
      <c r="AZ68" s="22">
        <v>2</v>
      </c>
      <c r="BA68" s="22">
        <f t="shared" si="109"/>
        <v>106105.3641648</v>
      </c>
      <c r="BB68" s="22"/>
      <c r="BC68" s="22">
        <f t="shared" si="110"/>
        <v>0</v>
      </c>
    </row>
    <row r="69" spans="1:59" x14ac:dyDescent="0.25">
      <c r="A69" s="43">
        <v>173</v>
      </c>
      <c r="B69" s="55" t="s">
        <v>88</v>
      </c>
      <c r="C69" s="52">
        <v>19007.45</v>
      </c>
      <c r="D69" s="52">
        <f>C69*(H69+I69+J69)</f>
        <v>15015.885500000002</v>
      </c>
      <c r="E69" s="45">
        <v>0.87</v>
      </c>
      <c r="F69" s="19">
        <v>1</v>
      </c>
      <c r="G69" s="19"/>
      <c r="H69" s="54">
        <v>0.54</v>
      </c>
      <c r="I69" s="54">
        <v>0.2</v>
      </c>
      <c r="J69" s="54">
        <v>0.05</v>
      </c>
      <c r="K69" s="54">
        <v>0.21</v>
      </c>
      <c r="L69" s="19">
        <v>1</v>
      </c>
      <c r="M69" s="19"/>
      <c r="N69" s="52">
        <v>1.4</v>
      </c>
      <c r="O69" s="52">
        <v>1.68</v>
      </c>
      <c r="P69" s="52">
        <v>2.23</v>
      </c>
      <c r="Q69" s="52">
        <v>2.39</v>
      </c>
      <c r="R69" s="22">
        <v>0</v>
      </c>
      <c r="S69" s="22">
        <f t="shared" si="51"/>
        <v>0</v>
      </c>
      <c r="T69" s="22">
        <v>25</v>
      </c>
      <c r="U69" s="22">
        <f t="shared" si="92"/>
        <v>592281.64572499995</v>
      </c>
      <c r="V69" s="22"/>
      <c r="W69" s="22">
        <f t="shared" si="93"/>
        <v>0</v>
      </c>
      <c r="X69" s="22">
        <v>17</v>
      </c>
      <c r="Y69" s="22">
        <f t="shared" si="94"/>
        <v>402751.51909299998</v>
      </c>
      <c r="Z69" s="22"/>
      <c r="AA69" s="22">
        <f t="shared" si="95"/>
        <v>0</v>
      </c>
      <c r="AB69" s="16">
        <f t="shared" si="96"/>
        <v>0</v>
      </c>
      <c r="AC69" s="22"/>
      <c r="AD69" s="22">
        <f t="shared" si="97"/>
        <v>0</v>
      </c>
      <c r="AE69" s="16">
        <f t="shared" si="98"/>
        <v>0</v>
      </c>
      <c r="AF69" s="16"/>
      <c r="AG69" s="22">
        <f t="shared" si="99"/>
        <v>0</v>
      </c>
      <c r="AH69" s="22">
        <v>106</v>
      </c>
      <c r="AI69" s="22">
        <f t="shared" si="100"/>
        <v>2576714.5473300004</v>
      </c>
      <c r="AJ69" s="22">
        <v>18</v>
      </c>
      <c r="AK69" s="22">
        <f t="shared" si="101"/>
        <v>446931.48550050001</v>
      </c>
      <c r="AL69" s="22">
        <v>6</v>
      </c>
      <c r="AM69" s="22">
        <f t="shared" si="102"/>
        <v>238224.55248900002</v>
      </c>
      <c r="AN69" s="22">
        <v>22</v>
      </c>
      <c r="AO69" s="22">
        <f t="shared" si="103"/>
        <v>859059.18960399996</v>
      </c>
      <c r="AP69" s="22">
        <v>31</v>
      </c>
      <c r="AQ69" s="22">
        <f t="shared" si="104"/>
        <v>831077.2580418</v>
      </c>
      <c r="AR69" s="22">
        <v>10</v>
      </c>
      <c r="AS69" s="22">
        <f t="shared" si="105"/>
        <v>284758.21142999997</v>
      </c>
      <c r="AT69" s="22">
        <v>73</v>
      </c>
      <c r="AU69" s="22">
        <f t="shared" si="106"/>
        <v>1913112.1593276002</v>
      </c>
      <c r="AV69" s="22">
        <v>36</v>
      </c>
      <c r="AW69" s="22">
        <f t="shared" si="107"/>
        <v>1072635.5652012001</v>
      </c>
      <c r="AX69" s="71">
        <v>64</v>
      </c>
      <c r="AY69" s="71">
        <f t="shared" si="108"/>
        <v>1906907.6714688004</v>
      </c>
      <c r="AZ69" s="22">
        <v>5</v>
      </c>
      <c r="BA69" s="22">
        <f t="shared" si="109"/>
        <v>162520.54018199997</v>
      </c>
      <c r="BB69" s="22">
        <v>9</v>
      </c>
      <c r="BC69" s="22">
        <f t="shared" si="110"/>
        <v>508354.17897206265</v>
      </c>
    </row>
    <row r="70" spans="1:59" s="29" customFormat="1" x14ac:dyDescent="0.25">
      <c r="A70" s="70">
        <v>14</v>
      </c>
      <c r="B70" s="33" t="s">
        <v>89</v>
      </c>
      <c r="C70" s="52">
        <v>19007.45</v>
      </c>
      <c r="D70" s="56">
        <f>C70*(H70+I70+J70)</f>
        <v>0</v>
      </c>
      <c r="E70" s="56">
        <v>1.36</v>
      </c>
      <c r="F70" s="25">
        <v>1</v>
      </c>
      <c r="G70" s="25"/>
      <c r="H70" s="57"/>
      <c r="I70" s="57"/>
      <c r="J70" s="57"/>
      <c r="K70" s="57"/>
      <c r="L70" s="25">
        <v>1</v>
      </c>
      <c r="M70" s="25"/>
      <c r="N70" s="52">
        <v>1.4</v>
      </c>
      <c r="O70" s="52">
        <v>1.68</v>
      </c>
      <c r="P70" s="52">
        <v>2.23</v>
      </c>
      <c r="Q70" s="52">
        <v>2.39</v>
      </c>
      <c r="R70" s="16">
        <f t="shared" ref="R70:S70" si="111">SUM(R71:R76)</f>
        <v>0</v>
      </c>
      <c r="S70" s="16">
        <f t="shared" si="111"/>
        <v>0</v>
      </c>
      <c r="T70" s="16">
        <f t="shared" ref="T70:AM70" si="112">SUM(T71:T76)</f>
        <v>0</v>
      </c>
      <c r="U70" s="16">
        <f t="shared" si="112"/>
        <v>0</v>
      </c>
      <c r="V70" s="16">
        <f t="shared" si="112"/>
        <v>0</v>
      </c>
      <c r="W70" s="16">
        <f t="shared" si="112"/>
        <v>0</v>
      </c>
      <c r="X70" s="16">
        <f t="shared" si="112"/>
        <v>13</v>
      </c>
      <c r="Y70" s="16">
        <f t="shared" si="112"/>
        <v>499422.77621133334</v>
      </c>
      <c r="Z70" s="16">
        <f t="shared" si="112"/>
        <v>0</v>
      </c>
      <c r="AA70" s="16">
        <f t="shared" si="112"/>
        <v>0</v>
      </c>
      <c r="AB70" s="16">
        <f t="shared" si="112"/>
        <v>0</v>
      </c>
      <c r="AC70" s="16">
        <f t="shared" si="112"/>
        <v>0</v>
      </c>
      <c r="AD70" s="16">
        <f t="shared" si="112"/>
        <v>0</v>
      </c>
      <c r="AE70" s="16">
        <f t="shared" si="112"/>
        <v>0</v>
      </c>
      <c r="AF70" s="16">
        <f t="shared" si="112"/>
        <v>0</v>
      </c>
      <c r="AG70" s="16">
        <f t="shared" si="112"/>
        <v>0</v>
      </c>
      <c r="AH70" s="16">
        <f t="shared" si="112"/>
        <v>24</v>
      </c>
      <c r="AI70" s="16">
        <f t="shared" si="112"/>
        <v>1214593.1617050001</v>
      </c>
      <c r="AJ70" s="16">
        <f t="shared" si="112"/>
        <v>131</v>
      </c>
      <c r="AK70" s="16">
        <f t="shared" si="112"/>
        <v>5473626.4115032507</v>
      </c>
      <c r="AL70" s="16">
        <f t="shared" si="112"/>
        <v>0</v>
      </c>
      <c r="AM70" s="16">
        <f t="shared" si="112"/>
        <v>0</v>
      </c>
      <c r="AN70" s="16">
        <v>2</v>
      </c>
      <c r="AO70" s="16">
        <f t="shared" ref="AO70:BA70" si="113">SUM(AO71:AO76)</f>
        <v>165169.16498133336</v>
      </c>
      <c r="AP70" s="16">
        <f t="shared" si="113"/>
        <v>36</v>
      </c>
      <c r="AQ70" s="16">
        <f t="shared" si="113"/>
        <v>1181442.4202195997</v>
      </c>
      <c r="AR70" s="16">
        <f t="shared" si="113"/>
        <v>7</v>
      </c>
      <c r="AS70" s="16">
        <f t="shared" si="113"/>
        <v>299814.39272400003</v>
      </c>
      <c r="AT70" s="16">
        <f t="shared" si="113"/>
        <v>3</v>
      </c>
      <c r="AU70" s="16">
        <f t="shared" si="113"/>
        <v>82235.80845479999</v>
      </c>
      <c r="AV70" s="16">
        <f t="shared" si="113"/>
        <v>0</v>
      </c>
      <c r="AW70" s="16">
        <f t="shared" si="113"/>
        <v>0</v>
      </c>
      <c r="AX70" s="16">
        <f t="shared" si="113"/>
        <v>0</v>
      </c>
      <c r="AY70" s="16">
        <f t="shared" si="113"/>
        <v>0</v>
      </c>
      <c r="AZ70" s="16">
        <f t="shared" si="113"/>
        <v>0</v>
      </c>
      <c r="BA70" s="16">
        <f t="shared" si="113"/>
        <v>0</v>
      </c>
      <c r="BB70" s="16">
        <f t="shared" ref="BB70:BC70" si="114">SUM(BB71:BB76)</f>
        <v>5</v>
      </c>
      <c r="BC70" s="16">
        <f t="shared" si="114"/>
        <v>597299.92931583337</v>
      </c>
      <c r="BD70" s="28"/>
      <c r="BE70" s="28"/>
      <c r="BF70" s="28"/>
      <c r="BG70" s="28"/>
    </row>
    <row r="71" spans="1:59" ht="30" x14ac:dyDescent="0.25">
      <c r="A71" s="43">
        <v>104</v>
      </c>
      <c r="B71" s="55" t="s">
        <v>90</v>
      </c>
      <c r="C71" s="52">
        <v>19007.45</v>
      </c>
      <c r="D71" s="52"/>
      <c r="E71" s="52">
        <v>1.73</v>
      </c>
      <c r="F71" s="19">
        <v>1</v>
      </c>
      <c r="G71" s="19"/>
      <c r="H71" s="54">
        <v>0.73</v>
      </c>
      <c r="I71" s="54">
        <v>0.05</v>
      </c>
      <c r="J71" s="54">
        <v>0.04</v>
      </c>
      <c r="K71" s="54">
        <v>0.18</v>
      </c>
      <c r="L71" s="19">
        <v>1</v>
      </c>
      <c r="M71" s="19"/>
      <c r="N71" s="52">
        <v>1.4</v>
      </c>
      <c r="O71" s="52">
        <v>1.68</v>
      </c>
      <c r="P71" s="52">
        <v>2.23</v>
      </c>
      <c r="Q71" s="52">
        <v>2.39</v>
      </c>
      <c r="R71" s="16"/>
      <c r="S71" s="22">
        <f t="shared" si="51"/>
        <v>0</v>
      </c>
      <c r="T71" s="16"/>
      <c r="U71" s="22">
        <f t="shared" ref="U71:U76" si="115">T71/12*4*C71*E71*F71*N71*$U$6+T71/12*3*C71*E71*F71*N71*$T$6+T71/12*5*$U$7*C71*E71*L71*N71</f>
        <v>0</v>
      </c>
      <c r="V71" s="22"/>
      <c r="W71" s="22">
        <f t="shared" ref="W71:W76" si="116">SUM($W$6*V71*C71*E71*F71*N71)</f>
        <v>0</v>
      </c>
      <c r="X71" s="16"/>
      <c r="Y71" s="22">
        <f t="shared" ref="Y71:Y76" si="117">X71/12*3*C71*E71*F71*N71*$X$6+X71/12*4*C71*E71*F71*N71*$Y$6+X71/12*5*$Y$7*C71*E71*L71*N71</f>
        <v>0</v>
      </c>
      <c r="Z71" s="16"/>
      <c r="AA71" s="22">
        <f t="shared" ref="AA71:AA76" si="118">Z71*C71*E71*F71*N71*$AA$6</f>
        <v>0</v>
      </c>
      <c r="AB71" s="16">
        <f t="shared" ref="AB71:AB76" si="119">SUM(AC71*$E71)</f>
        <v>0</v>
      </c>
      <c r="AC71" s="16"/>
      <c r="AD71" s="22">
        <f t="shared" ref="AD71:AD76" si="120">AC71*C71*E71*F71*N71*$AD$6</f>
        <v>0</v>
      </c>
      <c r="AE71" s="16">
        <f t="shared" ref="AE71:AE76" si="121">SUM(AF71*$E71)</f>
        <v>0</v>
      </c>
      <c r="AF71" s="16"/>
      <c r="AG71" s="22">
        <f t="shared" ref="AG71:AG76" si="122">SUM(AF71*$AG$6*C71*E71*F71*N71)</f>
        <v>0</v>
      </c>
      <c r="AH71" s="16">
        <v>6</v>
      </c>
      <c r="AI71" s="22">
        <f t="shared" ref="AI71:AI76" si="123">(AH71/12*3*C71*E71*F71*N71*$AH$6)+(AH71/12*4*C71*E71*F71*N71*$AI$6)+(AH71/12*5*$AI$7*C71*E71*L71*N71)</f>
        <v>290027.07656999998</v>
      </c>
      <c r="AJ71" s="16">
        <v>10</v>
      </c>
      <c r="AK71" s="22">
        <f t="shared" ref="AK71:AK76" si="124">AJ71/12*9*C71*E71*F71*N71*$AK$6+AJ71/12*3*C71*E71*F71*N71*$AJ$6</f>
        <v>493736.57082750002</v>
      </c>
      <c r="AL71" s="16"/>
      <c r="AM71" s="22">
        <f t="shared" ref="AM71:AM76" si="125">AL71/12*4*C71*E71*F71*O71*$AM$6+AL71/12*3*C71*E71*F71*O71*$AL$6+AL71/12*5*$AM$7*C71*E71*L71*O71</f>
        <v>0</v>
      </c>
      <c r="AN71" s="22"/>
      <c r="AO71" s="22">
        <f t="shared" ref="AO71:AO76" si="126">SUM(AN71/9*4*C71*E71*F71*O71*$AO$6+AN71/9*5*$AO$7*C71*E71*L71*O71)</f>
        <v>0</v>
      </c>
      <c r="AP71" s="16"/>
      <c r="AQ71" s="22">
        <f t="shared" ref="AQ71:AQ76" si="127">AP71/12*9*C71*E71*F71*O71*$AQ$6+AP71/12*3*C71*E71*F71*O71*$AP$6</f>
        <v>0</v>
      </c>
      <c r="AR71" s="16"/>
      <c r="AS71" s="22">
        <f t="shared" ref="AS71:AS76" si="128">AR71/12*9*C71*E71*F71*O71*$AS$6+AR71/12*3*C71*E71*F71*O71*$AR$6</f>
        <v>0</v>
      </c>
      <c r="AT71" s="22"/>
      <c r="AU71" s="22">
        <f t="shared" ref="AU71:AU76" si="129">(AT71/12*2*C71*E71*F71*O71*$AT$6)+(AT71/12*9*C71*E71*F71*O71*$AU$6)</f>
        <v>0</v>
      </c>
      <c r="AV71" s="16"/>
      <c r="AW71" s="22">
        <f t="shared" ref="AW71:AW76" si="130">AV71/12*9*C71*E71*F71*O71*$AW$6+AV71/12*3*C71*E71*F71*O71*$AV$6</f>
        <v>0</v>
      </c>
      <c r="AX71" s="72"/>
      <c r="AY71" s="71">
        <f t="shared" ref="AY71:AY76" si="131">AX71/12*9*C71*E71*F71*O71*$AY$6+AX71/12*3*C71*E71*F71*O71*$AX$6</f>
        <v>0</v>
      </c>
      <c r="AZ71" s="16"/>
      <c r="BA71" s="22">
        <f t="shared" ref="BA71:BA76" si="132">AZ71/12*9*C71*E71*F71*O71*$BA$6+AZ71/12*3*C71*E71*F71*O71*$AZ$6</f>
        <v>0</v>
      </c>
      <c r="BB71" s="16"/>
      <c r="BC71" s="22">
        <f t="shared" ref="BC71:BC76" si="133">BB71/12*4*C71*E71*F71*Q71*$BC$6+BB71/12*3*C71*E71*F71*Q71*$BB$6+BB71/12*5*$BC$7*C71*E71*L71*Q71</f>
        <v>0</v>
      </c>
    </row>
    <row r="72" spans="1:59" ht="30" x14ac:dyDescent="0.25">
      <c r="A72" s="43">
        <v>105</v>
      </c>
      <c r="B72" s="55" t="s">
        <v>91</v>
      </c>
      <c r="C72" s="52">
        <v>19007.45</v>
      </c>
      <c r="D72" s="52"/>
      <c r="E72" s="52">
        <v>2.4500000000000002</v>
      </c>
      <c r="F72" s="19">
        <v>1</v>
      </c>
      <c r="G72" s="19"/>
      <c r="H72" s="54">
        <v>0.63</v>
      </c>
      <c r="I72" s="54">
        <v>0.15</v>
      </c>
      <c r="J72" s="54">
        <v>0.04</v>
      </c>
      <c r="K72" s="54">
        <v>0.18</v>
      </c>
      <c r="L72" s="19">
        <v>1</v>
      </c>
      <c r="M72" s="19"/>
      <c r="N72" s="52">
        <v>1.4</v>
      </c>
      <c r="O72" s="52">
        <v>1.68</v>
      </c>
      <c r="P72" s="52">
        <v>2.23</v>
      </c>
      <c r="Q72" s="52">
        <v>2.39</v>
      </c>
      <c r="R72" s="16"/>
      <c r="S72" s="22">
        <f t="shared" si="51"/>
        <v>0</v>
      </c>
      <c r="T72" s="16"/>
      <c r="U72" s="22">
        <f t="shared" si="115"/>
        <v>0</v>
      </c>
      <c r="V72" s="22"/>
      <c r="W72" s="22">
        <f t="shared" si="116"/>
        <v>0</v>
      </c>
      <c r="X72" s="16"/>
      <c r="Y72" s="22">
        <f t="shared" si="117"/>
        <v>0</v>
      </c>
      <c r="Z72" s="16"/>
      <c r="AA72" s="22">
        <f t="shared" si="118"/>
        <v>0</v>
      </c>
      <c r="AB72" s="16">
        <f t="shared" si="119"/>
        <v>0</v>
      </c>
      <c r="AC72" s="16"/>
      <c r="AD72" s="22">
        <f t="shared" si="120"/>
        <v>0</v>
      </c>
      <c r="AE72" s="16">
        <f t="shared" si="121"/>
        <v>0</v>
      </c>
      <c r="AF72" s="22"/>
      <c r="AG72" s="22">
        <f t="shared" si="122"/>
        <v>0</v>
      </c>
      <c r="AH72" s="22">
        <v>3</v>
      </c>
      <c r="AI72" s="22">
        <f t="shared" si="123"/>
        <v>205365.993525</v>
      </c>
      <c r="AJ72" s="16"/>
      <c r="AK72" s="22">
        <f t="shared" si="124"/>
        <v>0</v>
      </c>
      <c r="AL72" s="16"/>
      <c r="AM72" s="22">
        <f t="shared" si="125"/>
        <v>0</v>
      </c>
      <c r="AN72" s="22"/>
      <c r="AO72" s="22">
        <f t="shared" si="126"/>
        <v>0</v>
      </c>
      <c r="AP72" s="16"/>
      <c r="AQ72" s="22">
        <f t="shared" si="127"/>
        <v>0</v>
      </c>
      <c r="AR72" s="16"/>
      <c r="AS72" s="22">
        <f t="shared" si="128"/>
        <v>0</v>
      </c>
      <c r="AT72" s="22"/>
      <c r="AU72" s="22">
        <f t="shared" si="129"/>
        <v>0</v>
      </c>
      <c r="AV72" s="16"/>
      <c r="AW72" s="22">
        <f t="shared" si="130"/>
        <v>0</v>
      </c>
      <c r="AX72" s="72"/>
      <c r="AY72" s="71">
        <f t="shared" si="131"/>
        <v>0</v>
      </c>
      <c r="AZ72" s="16"/>
      <c r="BA72" s="22">
        <f t="shared" si="132"/>
        <v>0</v>
      </c>
      <c r="BB72" s="16"/>
      <c r="BC72" s="22">
        <f t="shared" si="133"/>
        <v>0</v>
      </c>
    </row>
    <row r="73" spans="1:59" ht="30" x14ac:dyDescent="0.25">
      <c r="A73" s="43">
        <v>106</v>
      </c>
      <c r="B73" s="55" t="s">
        <v>92</v>
      </c>
      <c r="C73" s="52">
        <v>19007.45</v>
      </c>
      <c r="D73" s="52"/>
      <c r="E73" s="52">
        <v>3.82</v>
      </c>
      <c r="F73" s="19">
        <v>1</v>
      </c>
      <c r="G73" s="19"/>
      <c r="H73" s="54">
        <v>0.55000000000000004</v>
      </c>
      <c r="I73" s="54">
        <v>0.25</v>
      </c>
      <c r="J73" s="54">
        <v>0.04</v>
      </c>
      <c r="K73" s="54">
        <v>0.16</v>
      </c>
      <c r="L73" s="19">
        <v>1</v>
      </c>
      <c r="M73" s="19"/>
      <c r="N73" s="52">
        <v>1.4</v>
      </c>
      <c r="O73" s="52">
        <v>1.68</v>
      </c>
      <c r="P73" s="52">
        <v>2.23</v>
      </c>
      <c r="Q73" s="52">
        <v>2.39</v>
      </c>
      <c r="R73" s="16"/>
      <c r="S73" s="22">
        <f t="shared" si="51"/>
        <v>0</v>
      </c>
      <c r="T73" s="16"/>
      <c r="U73" s="22">
        <f t="shared" si="115"/>
        <v>0</v>
      </c>
      <c r="V73" s="22"/>
      <c r="W73" s="22">
        <f t="shared" si="116"/>
        <v>0</v>
      </c>
      <c r="X73" s="16"/>
      <c r="Y73" s="22">
        <f t="shared" si="117"/>
        <v>0</v>
      </c>
      <c r="Z73" s="16"/>
      <c r="AA73" s="22">
        <f t="shared" si="118"/>
        <v>0</v>
      </c>
      <c r="AB73" s="16">
        <f t="shared" si="119"/>
        <v>0</v>
      </c>
      <c r="AC73" s="16"/>
      <c r="AD73" s="22">
        <f t="shared" si="120"/>
        <v>0</v>
      </c>
      <c r="AE73" s="16">
        <f t="shared" si="121"/>
        <v>0</v>
      </c>
      <c r="AF73" s="22"/>
      <c r="AG73" s="22">
        <f t="shared" si="122"/>
        <v>0</v>
      </c>
      <c r="AH73" s="22"/>
      <c r="AI73" s="22">
        <f t="shared" si="123"/>
        <v>0</v>
      </c>
      <c r="AJ73" s="16">
        <v>2</v>
      </c>
      <c r="AK73" s="22">
        <f t="shared" si="124"/>
        <v>218043.20237700001</v>
      </c>
      <c r="AL73" s="16"/>
      <c r="AM73" s="22">
        <f t="shared" si="125"/>
        <v>0</v>
      </c>
      <c r="AN73" s="22"/>
      <c r="AO73" s="22">
        <f t="shared" si="126"/>
        <v>0</v>
      </c>
      <c r="AP73" s="16"/>
      <c r="AQ73" s="22">
        <f t="shared" si="127"/>
        <v>0</v>
      </c>
      <c r="AR73" s="16"/>
      <c r="AS73" s="22">
        <f t="shared" si="128"/>
        <v>0</v>
      </c>
      <c r="AT73" s="22"/>
      <c r="AU73" s="22">
        <f t="shared" si="129"/>
        <v>0</v>
      </c>
      <c r="AV73" s="16"/>
      <c r="AW73" s="22">
        <f t="shared" si="130"/>
        <v>0</v>
      </c>
      <c r="AX73" s="72"/>
      <c r="AY73" s="71">
        <f t="shared" si="131"/>
        <v>0</v>
      </c>
      <c r="AZ73" s="16"/>
      <c r="BA73" s="22">
        <f t="shared" si="132"/>
        <v>0</v>
      </c>
      <c r="BB73" s="16"/>
      <c r="BC73" s="22">
        <f t="shared" si="133"/>
        <v>0</v>
      </c>
    </row>
    <row r="74" spans="1:59" ht="30" x14ac:dyDescent="0.25">
      <c r="A74" s="43">
        <v>64</v>
      </c>
      <c r="B74" s="55" t="s">
        <v>93</v>
      </c>
      <c r="C74" s="52">
        <v>19007.45</v>
      </c>
      <c r="D74" s="52">
        <f>C74*(H74+I74+J74)</f>
        <v>15586.109000000002</v>
      </c>
      <c r="E74" s="45">
        <v>0.91</v>
      </c>
      <c r="F74" s="19">
        <v>1</v>
      </c>
      <c r="G74" s="19"/>
      <c r="H74" s="54">
        <v>0.73</v>
      </c>
      <c r="I74" s="54">
        <v>0.05</v>
      </c>
      <c r="J74" s="54">
        <v>0.04</v>
      </c>
      <c r="K74" s="54">
        <v>0.18</v>
      </c>
      <c r="L74" s="19">
        <v>1</v>
      </c>
      <c r="M74" s="19"/>
      <c r="N74" s="52">
        <v>1.4</v>
      </c>
      <c r="O74" s="52">
        <v>1.68</v>
      </c>
      <c r="P74" s="52">
        <v>2.23</v>
      </c>
      <c r="Q74" s="52">
        <v>2.39</v>
      </c>
      <c r="R74" s="22">
        <v>0</v>
      </c>
      <c r="S74" s="22">
        <f t="shared" si="51"/>
        <v>0</v>
      </c>
      <c r="T74" s="22">
        <v>0</v>
      </c>
      <c r="U74" s="22">
        <f t="shared" si="115"/>
        <v>0</v>
      </c>
      <c r="V74" s="22"/>
      <c r="W74" s="22">
        <f t="shared" si="116"/>
        <v>0</v>
      </c>
      <c r="X74" s="22">
        <v>6</v>
      </c>
      <c r="Y74" s="22">
        <f t="shared" si="117"/>
        <v>148683.11658199999</v>
      </c>
      <c r="Z74" s="22"/>
      <c r="AA74" s="22">
        <f t="shared" si="118"/>
        <v>0</v>
      </c>
      <c r="AB74" s="16">
        <f t="shared" si="119"/>
        <v>0</v>
      </c>
      <c r="AC74" s="22">
        <v>0</v>
      </c>
      <c r="AD74" s="22">
        <f t="shared" si="120"/>
        <v>0</v>
      </c>
      <c r="AE74" s="16">
        <f t="shared" si="121"/>
        <v>0</v>
      </c>
      <c r="AF74" s="22"/>
      <c r="AG74" s="22">
        <f t="shared" si="122"/>
        <v>0</v>
      </c>
      <c r="AH74" s="22">
        <v>2</v>
      </c>
      <c r="AI74" s="22">
        <f t="shared" si="123"/>
        <v>50852.531730000002</v>
      </c>
      <c r="AJ74" s="22">
        <v>57</v>
      </c>
      <c r="AK74" s="22">
        <f t="shared" si="124"/>
        <v>1480353.5218972503</v>
      </c>
      <c r="AL74" s="22">
        <v>0</v>
      </c>
      <c r="AM74" s="22">
        <f t="shared" si="125"/>
        <v>0</v>
      </c>
      <c r="AN74" s="22"/>
      <c r="AO74" s="22">
        <f t="shared" si="126"/>
        <v>0</v>
      </c>
      <c r="AP74" s="22">
        <v>30</v>
      </c>
      <c r="AQ74" s="22">
        <f t="shared" si="127"/>
        <v>841246.16776199988</v>
      </c>
      <c r="AR74" s="22">
        <v>4</v>
      </c>
      <c r="AS74" s="22">
        <f t="shared" si="128"/>
        <v>119140.21719600001</v>
      </c>
      <c r="AT74" s="22">
        <v>3</v>
      </c>
      <c r="AU74" s="22">
        <f t="shared" si="129"/>
        <v>82235.80845479999</v>
      </c>
      <c r="AV74" s="22">
        <v>0</v>
      </c>
      <c r="AW74" s="22">
        <f t="shared" si="130"/>
        <v>0</v>
      </c>
      <c r="AX74" s="71">
        <v>0</v>
      </c>
      <c r="AY74" s="71">
        <f t="shared" si="131"/>
        <v>0</v>
      </c>
      <c r="AZ74" s="22">
        <v>0</v>
      </c>
      <c r="BA74" s="22">
        <f t="shared" si="132"/>
        <v>0</v>
      </c>
      <c r="BB74" s="22">
        <v>0</v>
      </c>
      <c r="BC74" s="22">
        <f t="shared" si="133"/>
        <v>0</v>
      </c>
    </row>
    <row r="75" spans="1:59" ht="30" x14ac:dyDescent="0.25">
      <c r="A75" s="43">
        <v>65</v>
      </c>
      <c r="B75" s="55" t="s">
        <v>94</v>
      </c>
      <c r="C75" s="52">
        <v>19007.45</v>
      </c>
      <c r="D75" s="52">
        <f>C75*(H75+I75+J75)</f>
        <v>15586.109000000002</v>
      </c>
      <c r="E75" s="45">
        <v>1.84</v>
      </c>
      <c r="F75" s="19">
        <v>1</v>
      </c>
      <c r="G75" s="19"/>
      <c r="H75" s="54">
        <v>0.63</v>
      </c>
      <c r="I75" s="54">
        <v>0.15</v>
      </c>
      <c r="J75" s="54">
        <v>0.04</v>
      </c>
      <c r="K75" s="54">
        <v>0.18</v>
      </c>
      <c r="L75" s="19">
        <v>1</v>
      </c>
      <c r="M75" s="19"/>
      <c r="N75" s="52">
        <v>1.4</v>
      </c>
      <c r="O75" s="52">
        <v>1.68</v>
      </c>
      <c r="P75" s="52">
        <v>2.23</v>
      </c>
      <c r="Q75" s="52">
        <v>2.39</v>
      </c>
      <c r="R75" s="22">
        <v>0</v>
      </c>
      <c r="S75" s="22">
        <f t="shared" si="51"/>
        <v>0</v>
      </c>
      <c r="T75" s="22">
        <v>0</v>
      </c>
      <c r="U75" s="22">
        <f t="shared" si="115"/>
        <v>0</v>
      </c>
      <c r="V75" s="22"/>
      <c r="W75" s="22">
        <f t="shared" si="116"/>
        <v>0</v>
      </c>
      <c r="X75" s="22">
        <v>7</v>
      </c>
      <c r="Y75" s="22">
        <f t="shared" si="117"/>
        <v>350739.65962933336</v>
      </c>
      <c r="Z75" s="22"/>
      <c r="AA75" s="22">
        <f t="shared" si="118"/>
        <v>0</v>
      </c>
      <c r="AB75" s="16">
        <f t="shared" si="119"/>
        <v>0</v>
      </c>
      <c r="AC75" s="22">
        <v>0</v>
      </c>
      <c r="AD75" s="22">
        <f t="shared" si="120"/>
        <v>0</v>
      </c>
      <c r="AE75" s="16">
        <f t="shared" si="121"/>
        <v>0</v>
      </c>
      <c r="AF75" s="22"/>
      <c r="AG75" s="22">
        <f t="shared" si="122"/>
        <v>0</v>
      </c>
      <c r="AH75" s="22">
        <v>13</v>
      </c>
      <c r="AI75" s="22">
        <f t="shared" si="123"/>
        <v>668347.55988000007</v>
      </c>
      <c r="AJ75" s="22">
        <v>60</v>
      </c>
      <c r="AK75" s="22">
        <f t="shared" si="124"/>
        <v>3150781.3537199995</v>
      </c>
      <c r="AL75" s="22">
        <v>0</v>
      </c>
      <c r="AM75" s="22">
        <f t="shared" si="125"/>
        <v>0</v>
      </c>
      <c r="AN75" s="22">
        <v>2</v>
      </c>
      <c r="AO75" s="22">
        <f t="shared" si="126"/>
        <v>165169.16498133336</v>
      </c>
      <c r="AP75" s="22">
        <v>6</v>
      </c>
      <c r="AQ75" s="22">
        <f t="shared" si="127"/>
        <v>340196.25245759997</v>
      </c>
      <c r="AR75" s="22">
        <v>3</v>
      </c>
      <c r="AS75" s="22">
        <f t="shared" si="128"/>
        <v>180674.17552799999</v>
      </c>
      <c r="AT75" s="22"/>
      <c r="AU75" s="22">
        <f t="shared" si="129"/>
        <v>0</v>
      </c>
      <c r="AV75" s="22">
        <v>0</v>
      </c>
      <c r="AW75" s="22">
        <f t="shared" si="130"/>
        <v>0</v>
      </c>
      <c r="AX75" s="71">
        <v>0</v>
      </c>
      <c r="AY75" s="71">
        <f t="shared" si="131"/>
        <v>0</v>
      </c>
      <c r="AZ75" s="22">
        <v>0</v>
      </c>
      <c r="BA75" s="22">
        <f t="shared" si="132"/>
        <v>0</v>
      </c>
      <c r="BB75" s="22">
        <v>5</v>
      </c>
      <c r="BC75" s="22">
        <f t="shared" si="133"/>
        <v>597299.92931583337</v>
      </c>
    </row>
    <row r="76" spans="1:59" ht="30" x14ac:dyDescent="0.25">
      <c r="A76" s="43">
        <v>66</v>
      </c>
      <c r="B76" s="55" t="s">
        <v>95</v>
      </c>
      <c r="C76" s="52">
        <v>19007.45</v>
      </c>
      <c r="D76" s="52">
        <f>C76*(H76+I76+J76)</f>
        <v>15966.258000000002</v>
      </c>
      <c r="E76" s="45">
        <v>2.29</v>
      </c>
      <c r="F76" s="19">
        <v>1</v>
      </c>
      <c r="G76" s="19"/>
      <c r="H76" s="54">
        <v>0.55000000000000004</v>
      </c>
      <c r="I76" s="54">
        <v>0.25</v>
      </c>
      <c r="J76" s="54">
        <v>0.04</v>
      </c>
      <c r="K76" s="54">
        <v>0.16</v>
      </c>
      <c r="L76" s="19">
        <v>1</v>
      </c>
      <c r="M76" s="19"/>
      <c r="N76" s="52">
        <v>1.4</v>
      </c>
      <c r="O76" s="52">
        <v>1.68</v>
      </c>
      <c r="P76" s="52">
        <v>2.23</v>
      </c>
      <c r="Q76" s="52">
        <v>2.39</v>
      </c>
      <c r="R76" s="22">
        <v>0</v>
      </c>
      <c r="S76" s="22">
        <f t="shared" si="51"/>
        <v>0</v>
      </c>
      <c r="T76" s="22">
        <v>0</v>
      </c>
      <c r="U76" s="22">
        <f t="shared" si="115"/>
        <v>0</v>
      </c>
      <c r="V76" s="22"/>
      <c r="W76" s="22">
        <f t="shared" si="116"/>
        <v>0</v>
      </c>
      <c r="X76" s="22"/>
      <c r="Y76" s="22">
        <f t="shared" si="117"/>
        <v>0</v>
      </c>
      <c r="Z76" s="22"/>
      <c r="AA76" s="22">
        <f t="shared" si="118"/>
        <v>0</v>
      </c>
      <c r="AB76" s="16">
        <f t="shared" si="119"/>
        <v>0</v>
      </c>
      <c r="AC76" s="22">
        <v>0</v>
      </c>
      <c r="AD76" s="22">
        <f t="shared" si="120"/>
        <v>0</v>
      </c>
      <c r="AE76" s="16">
        <f t="shared" si="121"/>
        <v>0</v>
      </c>
      <c r="AF76" s="22"/>
      <c r="AG76" s="22">
        <f t="shared" si="122"/>
        <v>0</v>
      </c>
      <c r="AH76" s="22"/>
      <c r="AI76" s="22">
        <f t="shared" si="123"/>
        <v>0</v>
      </c>
      <c r="AJ76" s="22">
        <v>2</v>
      </c>
      <c r="AK76" s="22">
        <f t="shared" si="124"/>
        <v>130711.76268150001</v>
      </c>
      <c r="AL76" s="22">
        <v>0</v>
      </c>
      <c r="AM76" s="22">
        <f t="shared" si="125"/>
        <v>0</v>
      </c>
      <c r="AN76" s="22"/>
      <c r="AO76" s="22">
        <f t="shared" si="126"/>
        <v>0</v>
      </c>
      <c r="AP76" s="22"/>
      <c r="AQ76" s="22">
        <f t="shared" si="127"/>
        <v>0</v>
      </c>
      <c r="AR76" s="22"/>
      <c r="AS76" s="22">
        <f t="shared" si="128"/>
        <v>0</v>
      </c>
      <c r="AT76" s="22"/>
      <c r="AU76" s="22">
        <f t="shared" si="129"/>
        <v>0</v>
      </c>
      <c r="AV76" s="22">
        <v>0</v>
      </c>
      <c r="AW76" s="22">
        <f t="shared" si="130"/>
        <v>0</v>
      </c>
      <c r="AX76" s="71">
        <v>0</v>
      </c>
      <c r="AY76" s="71">
        <f t="shared" si="131"/>
        <v>0</v>
      </c>
      <c r="AZ76" s="22">
        <v>0</v>
      </c>
      <c r="BA76" s="22">
        <f t="shared" si="132"/>
        <v>0</v>
      </c>
      <c r="BB76" s="22"/>
      <c r="BC76" s="22">
        <f t="shared" si="133"/>
        <v>0</v>
      </c>
    </row>
    <row r="77" spans="1:59" s="29" customFormat="1" x14ac:dyDescent="0.25">
      <c r="A77" s="70">
        <v>15</v>
      </c>
      <c r="B77" s="33" t="s">
        <v>96</v>
      </c>
      <c r="C77" s="52">
        <v>19007.45</v>
      </c>
      <c r="D77" s="56">
        <f>C77*(H77+I77+J77)</f>
        <v>0</v>
      </c>
      <c r="E77" s="56">
        <v>1.1200000000000001</v>
      </c>
      <c r="F77" s="25">
        <v>1</v>
      </c>
      <c r="G77" s="25"/>
      <c r="H77" s="57"/>
      <c r="I77" s="57"/>
      <c r="J77" s="57"/>
      <c r="K77" s="57"/>
      <c r="L77" s="25">
        <v>1</v>
      </c>
      <c r="M77" s="25"/>
      <c r="N77" s="52">
        <v>1.4</v>
      </c>
      <c r="O77" s="52">
        <v>1.68</v>
      </c>
      <c r="P77" s="52">
        <v>2.23</v>
      </c>
      <c r="Q77" s="52">
        <v>2.39</v>
      </c>
      <c r="R77" s="16">
        <f t="shared" ref="R77:S77" si="134">SUM(R78:R91)</f>
        <v>1011</v>
      </c>
      <c r="S77" s="16">
        <f t="shared" si="134"/>
        <v>23954560.067591995</v>
      </c>
      <c r="T77" s="16">
        <f t="shared" ref="T77:AM77" si="135">SUM(T78:T91)</f>
        <v>280</v>
      </c>
      <c r="U77" s="16">
        <f>SUM(U78:U91)</f>
        <v>9873811.5826863348</v>
      </c>
      <c r="V77" s="16">
        <f t="shared" si="135"/>
        <v>0</v>
      </c>
      <c r="W77" s="16">
        <f t="shared" si="135"/>
        <v>0</v>
      </c>
      <c r="X77" s="16">
        <f t="shared" si="135"/>
        <v>150</v>
      </c>
      <c r="Y77" s="16">
        <f t="shared" si="135"/>
        <v>7607891.7785126669</v>
      </c>
      <c r="Z77" s="16">
        <f t="shared" si="135"/>
        <v>0</v>
      </c>
      <c r="AA77" s="16">
        <f t="shared" si="135"/>
        <v>0</v>
      </c>
      <c r="AB77" s="16">
        <f t="shared" si="135"/>
        <v>0</v>
      </c>
      <c r="AC77" s="16">
        <f t="shared" si="135"/>
        <v>0</v>
      </c>
      <c r="AD77" s="16">
        <f t="shared" si="135"/>
        <v>0</v>
      </c>
      <c r="AE77" s="16">
        <f t="shared" si="135"/>
        <v>0</v>
      </c>
      <c r="AF77" s="16">
        <f t="shared" si="135"/>
        <v>0</v>
      </c>
      <c r="AG77" s="16">
        <f t="shared" si="135"/>
        <v>0</v>
      </c>
      <c r="AH77" s="16">
        <f t="shared" si="135"/>
        <v>522</v>
      </c>
      <c r="AI77" s="16">
        <f t="shared" si="135"/>
        <v>21630767.013239998</v>
      </c>
      <c r="AJ77" s="16">
        <f t="shared" si="135"/>
        <v>130</v>
      </c>
      <c r="AK77" s="16">
        <f t="shared" si="135"/>
        <v>4669092.6582300002</v>
      </c>
      <c r="AL77" s="16">
        <f t="shared" si="135"/>
        <v>61</v>
      </c>
      <c r="AM77" s="16">
        <f t="shared" si="135"/>
        <v>2898855.0908239996</v>
      </c>
      <c r="AN77" s="16">
        <f>SUM(AN78:AN91)</f>
        <v>148</v>
      </c>
      <c r="AO77" s="16">
        <f t="shared" ref="AO77:BA77" si="136">SUM(AO78:AO91)</f>
        <v>7765194.9003859991</v>
      </c>
      <c r="AP77" s="16">
        <f t="shared" si="136"/>
        <v>378</v>
      </c>
      <c r="AQ77" s="16">
        <f t="shared" si="136"/>
        <v>21322200.716193303</v>
      </c>
      <c r="AR77" s="16">
        <f t="shared" si="136"/>
        <v>122</v>
      </c>
      <c r="AS77" s="16">
        <f t="shared" si="136"/>
        <v>5459829.5688089998</v>
      </c>
      <c r="AT77" s="16">
        <f t="shared" si="136"/>
        <v>392</v>
      </c>
      <c r="AU77" s="16">
        <f t="shared" si="136"/>
        <v>15208804.8830564</v>
      </c>
      <c r="AV77" s="16">
        <f t="shared" si="136"/>
        <v>260</v>
      </c>
      <c r="AW77" s="16">
        <f t="shared" si="136"/>
        <v>7955037.9656748008</v>
      </c>
      <c r="AX77" s="16">
        <f t="shared" si="136"/>
        <v>6</v>
      </c>
      <c r="AY77" s="16">
        <f t="shared" si="136"/>
        <v>562003.50015810004</v>
      </c>
      <c r="AZ77" s="16">
        <f t="shared" si="136"/>
        <v>231</v>
      </c>
      <c r="BA77" s="16">
        <f t="shared" si="136"/>
        <v>8532515.164773602</v>
      </c>
      <c r="BB77" s="16">
        <f t="shared" ref="BB77:BC77" si="137">SUM(BB78:BB91)</f>
        <v>117</v>
      </c>
      <c r="BC77" s="16">
        <f t="shared" si="137"/>
        <v>16236494.872059803</v>
      </c>
      <c r="BD77" s="28"/>
      <c r="BE77" s="28"/>
      <c r="BF77" s="28"/>
      <c r="BG77" s="28"/>
    </row>
    <row r="78" spans="1:59" x14ac:dyDescent="0.25">
      <c r="A78" s="43">
        <v>67</v>
      </c>
      <c r="B78" s="55" t="s">
        <v>97</v>
      </c>
      <c r="C78" s="52">
        <v>19007.45</v>
      </c>
      <c r="D78" s="52">
        <f>C78*(H78+I78+J78)</f>
        <v>16346.407000000003</v>
      </c>
      <c r="E78" s="45">
        <v>1.07</v>
      </c>
      <c r="F78" s="19">
        <v>1</v>
      </c>
      <c r="G78" s="19"/>
      <c r="H78" s="54">
        <v>0.63</v>
      </c>
      <c r="I78" s="54">
        <v>0.2</v>
      </c>
      <c r="J78" s="54">
        <v>0.03</v>
      </c>
      <c r="K78" s="54">
        <v>0.14000000000000001</v>
      </c>
      <c r="L78" s="19">
        <v>1</v>
      </c>
      <c r="M78" s="19"/>
      <c r="N78" s="52">
        <v>1.4</v>
      </c>
      <c r="O78" s="52">
        <v>1.68</v>
      </c>
      <c r="P78" s="52">
        <v>2.23</v>
      </c>
      <c r="Q78" s="52">
        <v>2.39</v>
      </c>
      <c r="R78" s="22">
        <v>0</v>
      </c>
      <c r="S78" s="22">
        <f t="shared" si="51"/>
        <v>0</v>
      </c>
      <c r="T78" s="22">
        <v>10</v>
      </c>
      <c r="U78" s="22">
        <f t="shared" ref="U78:U91" si="138">T78/12*4*C78*E78*F78*N78*$U$6+T78/12*3*C78*E78*F78*N78*$T$6+T78/12*5*$U$7*C78*E78*L78*N78</f>
        <v>291375.33835666667</v>
      </c>
      <c r="V78" s="22"/>
      <c r="W78" s="22">
        <f t="shared" ref="W78:W91" si="139">SUM($W$6*V78*C78*E78*F78*N78)</f>
        <v>0</v>
      </c>
      <c r="X78" s="22">
        <v>2</v>
      </c>
      <c r="Y78" s="22">
        <f t="shared" ref="Y78:Y91" si="140">X78/12*3*C78*E78*F78*N78*$X$6+X78/12*4*C78*E78*F78*N78*$Y$6+X78/12*5*$Y$7*C78*E78*L78*N78</f>
        <v>58275.067671333338</v>
      </c>
      <c r="Z78" s="22"/>
      <c r="AA78" s="22">
        <f t="shared" ref="AA78:AA91" si="141">Z78*C78*E78*F78*N78*$AA$6</f>
        <v>0</v>
      </c>
      <c r="AB78" s="16">
        <f t="shared" ref="AB78:AB91" si="142">SUM(AC78*$E78)</f>
        <v>0</v>
      </c>
      <c r="AC78" s="22">
        <v>0</v>
      </c>
      <c r="AD78" s="22">
        <f t="shared" ref="AD78:AD91" si="143">AC78*C78*E78*F78*N78*$AD$6</f>
        <v>0</v>
      </c>
      <c r="AE78" s="16">
        <f t="shared" ref="AE78:AE91" si="144">SUM(AF78*$E78)</f>
        <v>0</v>
      </c>
      <c r="AF78" s="22"/>
      <c r="AG78" s="22">
        <f t="shared" ref="AG78:AG91" si="145">SUM(AF78*$AG$6*C78*E78*F78*N78)</f>
        <v>0</v>
      </c>
      <c r="AH78" s="22">
        <v>2</v>
      </c>
      <c r="AI78" s="22">
        <f t="shared" ref="AI78:AI91" si="146">(AH78/12*3*C78*E78*F78*N78*$AH$6)+(AH78/12*4*C78*E78*F78*N78*$AI$6)+(AH78/12*5*$AI$7*C78*E78*L78*N78)</f>
        <v>59793.636209999997</v>
      </c>
      <c r="AJ78" s="22">
        <v>0</v>
      </c>
      <c r="AK78" s="22">
        <f t="shared" ref="AK78:AK91" si="147">AJ78/12*9*C78*E78*F78*N78*$AK$6+AJ78/12*3*C78*E78*F78*N78*$AJ$6</f>
        <v>0</v>
      </c>
      <c r="AL78" s="22">
        <v>0</v>
      </c>
      <c r="AM78" s="22">
        <f t="shared" ref="AM78:AM91" si="148">AL78/12*4*C78*E78*F78*O78*$AM$6+AL78/12*3*C78*E78*F78*O78*$AL$6+AL78/12*5*$AM$7*C78*E78*L78*O78</f>
        <v>0</v>
      </c>
      <c r="AN78" s="22">
        <v>2</v>
      </c>
      <c r="AO78" s="22">
        <f t="shared" ref="AO78:AO91" si="149">SUM(AN78/9*4*C78*E78*F78*O78*$AO$6+AN78/9*5*$AO$7*C78*E78*L78*O78)</f>
        <v>96049.460070666682</v>
      </c>
      <c r="AP78" s="22">
        <v>0</v>
      </c>
      <c r="AQ78" s="22">
        <f t="shared" ref="AQ78:AQ91" si="150">AP78/12*9*C78*E78*F78*O78*$AQ$6+AP78/12*3*C78*E78*F78*O78*$AP$6</f>
        <v>0</v>
      </c>
      <c r="AR78" s="22">
        <v>2</v>
      </c>
      <c r="AS78" s="22">
        <f t="shared" ref="AS78:AS91" si="151">AR78/12*9*C78*E78*F78*O78*$AS$6+AR78/12*3*C78*E78*F78*O78*$AR$6</f>
        <v>70043.973846000008</v>
      </c>
      <c r="AT78" s="22">
        <v>48</v>
      </c>
      <c r="AU78" s="22">
        <f t="shared" ref="AU78:AU91" si="152">(AT78/12*2*C78*E78*F78*O78*$AT$6)+(AT78/12*9*C78*E78*F78*O78*$AU$6)</f>
        <v>1547117.6271936002</v>
      </c>
      <c r="AV78" s="22"/>
      <c r="AW78" s="22">
        <f t="shared" ref="AW78:AW91" si="153">AV78/12*9*C78*E78*F78*O78*$AW$6+AV78/12*3*C78*E78*F78*O78*$AV$6</f>
        <v>0</v>
      </c>
      <c r="AX78" s="71">
        <v>0</v>
      </c>
      <c r="AY78" s="71">
        <f t="shared" ref="AY78:AY91" si="154">AX78/12*9*C78*E78*F78*O78*$AY$6+AX78/12*3*C78*E78*F78*O78*$AX$6</f>
        <v>0</v>
      </c>
      <c r="AZ78" s="22"/>
      <c r="BA78" s="22">
        <f t="shared" ref="BA78:BA91" si="155">AZ78/12*9*C78*E78*F78*O78*$BA$6+AZ78/12*3*C78*E78*F78*O78*$AZ$6</f>
        <v>0</v>
      </c>
      <c r="BB78" s="22">
        <v>0</v>
      </c>
      <c r="BC78" s="22">
        <f t="shared" ref="BC78:BC91" si="156">BB78/12*4*C78*E78*F78*Q78*$BC$6+BB78/12*3*C78*E78*F78*Q78*$BB$6+BB78/12*5*$BC$7*C78*E78*L78*Q78</f>
        <v>0</v>
      </c>
    </row>
    <row r="79" spans="1:59" x14ac:dyDescent="0.25">
      <c r="A79" s="43">
        <v>68</v>
      </c>
      <c r="B79" s="55" t="s">
        <v>98</v>
      </c>
      <c r="C79" s="52">
        <v>19007.45</v>
      </c>
      <c r="D79" s="52"/>
      <c r="E79" s="45">
        <v>1.55</v>
      </c>
      <c r="F79" s="19">
        <v>1</v>
      </c>
      <c r="G79" s="19"/>
      <c r="H79" s="54">
        <v>0.63</v>
      </c>
      <c r="I79" s="54">
        <v>0.2</v>
      </c>
      <c r="J79" s="54">
        <v>0.03</v>
      </c>
      <c r="K79" s="54">
        <v>0.14000000000000001</v>
      </c>
      <c r="L79" s="19">
        <v>1</v>
      </c>
      <c r="M79" s="19"/>
      <c r="N79" s="52">
        <v>1.4</v>
      </c>
      <c r="O79" s="52">
        <v>1.68</v>
      </c>
      <c r="P79" s="52">
        <v>2.23</v>
      </c>
      <c r="Q79" s="52">
        <v>2.39</v>
      </c>
      <c r="R79" s="22"/>
      <c r="S79" s="22">
        <f t="shared" si="51"/>
        <v>0</v>
      </c>
      <c r="T79" s="22"/>
      <c r="U79" s="22">
        <f t="shared" si="138"/>
        <v>0</v>
      </c>
      <c r="V79" s="22"/>
      <c r="W79" s="22">
        <f t="shared" si="139"/>
        <v>0</v>
      </c>
      <c r="X79" s="22"/>
      <c r="Y79" s="22">
        <f t="shared" si="140"/>
        <v>0</v>
      </c>
      <c r="Z79" s="22"/>
      <c r="AA79" s="22">
        <f t="shared" si="141"/>
        <v>0</v>
      </c>
      <c r="AB79" s="16">
        <f t="shared" si="142"/>
        <v>0</v>
      </c>
      <c r="AC79" s="22">
        <v>0</v>
      </c>
      <c r="AD79" s="22">
        <f t="shared" si="143"/>
        <v>0</v>
      </c>
      <c r="AE79" s="16">
        <f t="shared" si="144"/>
        <v>0</v>
      </c>
      <c r="AF79" s="22"/>
      <c r="AG79" s="22">
        <f t="shared" si="145"/>
        <v>0</v>
      </c>
      <c r="AH79" s="22"/>
      <c r="AI79" s="22">
        <f t="shared" si="146"/>
        <v>0</v>
      </c>
      <c r="AJ79" s="22"/>
      <c r="AK79" s="22">
        <f t="shared" si="147"/>
        <v>0</v>
      </c>
      <c r="AL79" s="22"/>
      <c r="AM79" s="22">
        <f t="shared" si="148"/>
        <v>0</v>
      </c>
      <c r="AN79" s="22"/>
      <c r="AO79" s="22">
        <f t="shared" si="149"/>
        <v>0</v>
      </c>
      <c r="AP79" s="22"/>
      <c r="AQ79" s="22">
        <f t="shared" si="150"/>
        <v>0</v>
      </c>
      <c r="AR79" s="22"/>
      <c r="AS79" s="22">
        <f t="shared" si="151"/>
        <v>0</v>
      </c>
      <c r="AT79" s="22">
        <v>3</v>
      </c>
      <c r="AU79" s="22">
        <f t="shared" si="152"/>
        <v>140071.98143400002</v>
      </c>
      <c r="AV79" s="22"/>
      <c r="AW79" s="22">
        <f t="shared" si="153"/>
        <v>0</v>
      </c>
      <c r="AX79" s="71"/>
      <c r="AY79" s="71">
        <f t="shared" si="154"/>
        <v>0</v>
      </c>
      <c r="AZ79" s="22">
        <v>7</v>
      </c>
      <c r="BA79" s="22">
        <f t="shared" si="155"/>
        <v>405367.32436200004</v>
      </c>
      <c r="BB79" s="22"/>
      <c r="BC79" s="22">
        <f t="shared" si="156"/>
        <v>0</v>
      </c>
    </row>
    <row r="80" spans="1:59" ht="30" x14ac:dyDescent="0.25">
      <c r="A80" s="43">
        <v>69</v>
      </c>
      <c r="B80" s="55" t="s">
        <v>99</v>
      </c>
      <c r="C80" s="52">
        <v>19007.45</v>
      </c>
      <c r="D80" s="52">
        <f>C80*(H80+I80+J80)</f>
        <v>14635.736500000001</v>
      </c>
      <c r="E80" s="45">
        <v>0.98</v>
      </c>
      <c r="F80" s="19">
        <v>1</v>
      </c>
      <c r="G80" s="19"/>
      <c r="H80" s="54">
        <v>0.51</v>
      </c>
      <c r="I80" s="54">
        <v>0.21</v>
      </c>
      <c r="J80" s="54">
        <v>0.05</v>
      </c>
      <c r="K80" s="54">
        <v>0.23</v>
      </c>
      <c r="L80" s="19">
        <v>1</v>
      </c>
      <c r="M80" s="19"/>
      <c r="N80" s="52">
        <v>1.4</v>
      </c>
      <c r="O80" s="52">
        <v>1.68</v>
      </c>
      <c r="P80" s="52">
        <v>2.23</v>
      </c>
      <c r="Q80" s="52">
        <v>2.39</v>
      </c>
      <c r="R80" s="22"/>
      <c r="S80" s="22">
        <f t="shared" si="51"/>
        <v>0</v>
      </c>
      <c r="T80" s="22"/>
      <c r="U80" s="22">
        <f t="shared" si="138"/>
        <v>0</v>
      </c>
      <c r="V80" s="22"/>
      <c r="W80" s="22">
        <f t="shared" si="139"/>
        <v>0</v>
      </c>
      <c r="X80" s="22"/>
      <c r="Y80" s="22">
        <f t="shared" si="140"/>
        <v>0</v>
      </c>
      <c r="Z80" s="22"/>
      <c r="AA80" s="22">
        <f t="shared" si="141"/>
        <v>0</v>
      </c>
      <c r="AB80" s="16">
        <f t="shared" si="142"/>
        <v>0</v>
      </c>
      <c r="AC80" s="22">
        <v>0</v>
      </c>
      <c r="AD80" s="22">
        <f t="shared" si="143"/>
        <v>0</v>
      </c>
      <c r="AE80" s="16">
        <f t="shared" si="144"/>
        <v>0</v>
      </c>
      <c r="AF80" s="22"/>
      <c r="AG80" s="22">
        <f t="shared" si="145"/>
        <v>0</v>
      </c>
      <c r="AH80" s="22">
        <v>6</v>
      </c>
      <c r="AI80" s="22">
        <f t="shared" si="146"/>
        <v>164292.79482000001</v>
      </c>
      <c r="AJ80" s="22">
        <v>0</v>
      </c>
      <c r="AK80" s="22">
        <f t="shared" si="147"/>
        <v>0</v>
      </c>
      <c r="AL80" s="22"/>
      <c r="AM80" s="22">
        <f t="shared" si="148"/>
        <v>0</v>
      </c>
      <c r="AN80" s="22"/>
      <c r="AO80" s="22">
        <f t="shared" si="149"/>
        <v>0</v>
      </c>
      <c r="AP80" s="22">
        <v>4</v>
      </c>
      <c r="AQ80" s="22">
        <f t="shared" si="150"/>
        <v>120794.32152479999</v>
      </c>
      <c r="AR80" s="22">
        <v>2</v>
      </c>
      <c r="AS80" s="22">
        <f t="shared" si="151"/>
        <v>64152.424644000006</v>
      </c>
      <c r="AT80" s="22">
        <v>5</v>
      </c>
      <c r="AU80" s="22">
        <f t="shared" si="152"/>
        <v>147602.73312400002</v>
      </c>
      <c r="AV80" s="22">
        <v>21</v>
      </c>
      <c r="AW80" s="22">
        <f t="shared" si="153"/>
        <v>704816.08977780002</v>
      </c>
      <c r="AX80" s="71"/>
      <c r="AY80" s="71">
        <f t="shared" si="154"/>
        <v>0</v>
      </c>
      <c r="AZ80" s="22">
        <v>2</v>
      </c>
      <c r="BA80" s="22">
        <f t="shared" si="155"/>
        <v>73227.645691199999</v>
      </c>
      <c r="BB80" s="22"/>
      <c r="BC80" s="22">
        <f t="shared" si="156"/>
        <v>0</v>
      </c>
    </row>
    <row r="81" spans="1:59" x14ac:dyDescent="0.25">
      <c r="A81" s="43">
        <v>70</v>
      </c>
      <c r="B81" s="55" t="s">
        <v>100</v>
      </c>
      <c r="C81" s="52">
        <v>19007.45</v>
      </c>
      <c r="D81" s="52"/>
      <c r="E81" s="45">
        <v>1.55</v>
      </c>
      <c r="F81" s="19">
        <v>1</v>
      </c>
      <c r="G81" s="19"/>
      <c r="H81" s="54">
        <v>0.56999999999999995</v>
      </c>
      <c r="I81" s="54">
        <v>0.2</v>
      </c>
      <c r="J81" s="54">
        <v>0.04</v>
      </c>
      <c r="K81" s="54">
        <v>0.19</v>
      </c>
      <c r="L81" s="19">
        <v>1</v>
      </c>
      <c r="M81" s="19"/>
      <c r="N81" s="52">
        <v>1.4</v>
      </c>
      <c r="O81" s="52">
        <v>1.68</v>
      </c>
      <c r="P81" s="52">
        <v>2.23</v>
      </c>
      <c r="Q81" s="52">
        <v>2.39</v>
      </c>
      <c r="R81" s="22"/>
      <c r="S81" s="22">
        <f t="shared" si="51"/>
        <v>0</v>
      </c>
      <c r="T81" s="22"/>
      <c r="U81" s="22">
        <f t="shared" si="138"/>
        <v>0</v>
      </c>
      <c r="V81" s="22"/>
      <c r="W81" s="22">
        <f t="shared" si="139"/>
        <v>0</v>
      </c>
      <c r="X81" s="22"/>
      <c r="Y81" s="22">
        <f t="shared" si="140"/>
        <v>0</v>
      </c>
      <c r="Z81" s="22"/>
      <c r="AA81" s="22">
        <f t="shared" si="141"/>
        <v>0</v>
      </c>
      <c r="AB81" s="16">
        <f t="shared" si="142"/>
        <v>0</v>
      </c>
      <c r="AC81" s="22">
        <v>0</v>
      </c>
      <c r="AD81" s="22">
        <f t="shared" si="143"/>
        <v>0</v>
      </c>
      <c r="AE81" s="16">
        <f t="shared" si="144"/>
        <v>0</v>
      </c>
      <c r="AF81" s="22"/>
      <c r="AG81" s="22">
        <f t="shared" si="145"/>
        <v>0</v>
      </c>
      <c r="AH81" s="22">
        <v>2</v>
      </c>
      <c r="AI81" s="22">
        <f t="shared" si="146"/>
        <v>86616.949649999995</v>
      </c>
      <c r="AJ81" s="22"/>
      <c r="AK81" s="22">
        <f t="shared" si="147"/>
        <v>0</v>
      </c>
      <c r="AL81" s="22"/>
      <c r="AM81" s="22">
        <f t="shared" si="148"/>
        <v>0</v>
      </c>
      <c r="AN81" s="22"/>
      <c r="AO81" s="22">
        <f t="shared" si="149"/>
        <v>0</v>
      </c>
      <c r="AP81" s="22"/>
      <c r="AQ81" s="22">
        <f t="shared" si="150"/>
        <v>0</v>
      </c>
      <c r="AR81" s="22"/>
      <c r="AS81" s="22">
        <f t="shared" si="151"/>
        <v>0</v>
      </c>
      <c r="AT81" s="22">
        <v>1</v>
      </c>
      <c r="AU81" s="22">
        <f t="shared" si="152"/>
        <v>46690.660478000005</v>
      </c>
      <c r="AV81" s="22">
        <v>1</v>
      </c>
      <c r="AW81" s="22">
        <f t="shared" si="153"/>
        <v>53083.816285500012</v>
      </c>
      <c r="AX81" s="71"/>
      <c r="AY81" s="71">
        <f t="shared" si="154"/>
        <v>0</v>
      </c>
      <c r="AZ81" s="22"/>
      <c r="BA81" s="22">
        <f t="shared" si="155"/>
        <v>0</v>
      </c>
      <c r="BB81" s="22"/>
      <c r="BC81" s="22">
        <f t="shared" si="156"/>
        <v>0</v>
      </c>
    </row>
    <row r="82" spans="1:59" x14ac:dyDescent="0.25">
      <c r="A82" s="43">
        <v>71</v>
      </c>
      <c r="B82" s="55" t="s">
        <v>101</v>
      </c>
      <c r="C82" s="52">
        <v>19007.45</v>
      </c>
      <c r="D82" s="52">
        <f>C82*(H82+I82+J82)</f>
        <v>15396.034500000002</v>
      </c>
      <c r="E82" s="45">
        <v>0.78</v>
      </c>
      <c r="F82" s="19">
        <v>1</v>
      </c>
      <c r="G82" s="19"/>
      <c r="H82" s="54">
        <v>0.62</v>
      </c>
      <c r="I82" s="54">
        <v>0.15</v>
      </c>
      <c r="J82" s="54">
        <v>0.04</v>
      </c>
      <c r="K82" s="54">
        <v>0.19</v>
      </c>
      <c r="L82" s="19">
        <v>1</v>
      </c>
      <c r="M82" s="19"/>
      <c r="N82" s="52">
        <v>1.4</v>
      </c>
      <c r="O82" s="52">
        <v>1.68</v>
      </c>
      <c r="P82" s="52">
        <v>2.23</v>
      </c>
      <c r="Q82" s="52">
        <v>2.39</v>
      </c>
      <c r="R82" s="22">
        <v>0</v>
      </c>
      <c r="S82" s="22">
        <f t="shared" si="51"/>
        <v>0</v>
      </c>
      <c r="T82" s="22">
        <v>5</v>
      </c>
      <c r="U82" s="22">
        <f t="shared" si="138"/>
        <v>106202.22613000001</v>
      </c>
      <c r="V82" s="22"/>
      <c r="W82" s="22">
        <f t="shared" si="139"/>
        <v>0</v>
      </c>
      <c r="X82" s="22">
        <v>2</v>
      </c>
      <c r="Y82" s="22">
        <f t="shared" si="140"/>
        <v>42480.890452</v>
      </c>
      <c r="Z82" s="22"/>
      <c r="AA82" s="22">
        <f t="shared" si="141"/>
        <v>0</v>
      </c>
      <c r="AB82" s="16">
        <f t="shared" si="142"/>
        <v>0</v>
      </c>
      <c r="AC82" s="22">
        <v>0</v>
      </c>
      <c r="AD82" s="22">
        <f t="shared" si="143"/>
        <v>0</v>
      </c>
      <c r="AE82" s="16">
        <f t="shared" si="144"/>
        <v>0</v>
      </c>
      <c r="AF82" s="22"/>
      <c r="AG82" s="22">
        <f t="shared" si="145"/>
        <v>0</v>
      </c>
      <c r="AH82" s="22">
        <v>2</v>
      </c>
      <c r="AI82" s="22">
        <f t="shared" si="146"/>
        <v>43587.884340000004</v>
      </c>
      <c r="AJ82" s="22">
        <v>0</v>
      </c>
      <c r="AK82" s="22">
        <f t="shared" si="147"/>
        <v>0</v>
      </c>
      <c r="AL82" s="22">
        <v>0</v>
      </c>
      <c r="AM82" s="22">
        <f t="shared" si="148"/>
        <v>0</v>
      </c>
      <c r="AN82" s="22">
        <v>5</v>
      </c>
      <c r="AO82" s="22">
        <f t="shared" si="149"/>
        <v>175043.40854000003</v>
      </c>
      <c r="AP82" s="22">
        <v>9</v>
      </c>
      <c r="AQ82" s="22">
        <f t="shared" si="150"/>
        <v>216320.44313880001</v>
      </c>
      <c r="AR82" s="22">
        <v>10</v>
      </c>
      <c r="AS82" s="22">
        <f t="shared" si="151"/>
        <v>255300.46541999999</v>
      </c>
      <c r="AT82" s="22">
        <v>1</v>
      </c>
      <c r="AU82" s="22">
        <f t="shared" si="152"/>
        <v>23495.945272800003</v>
      </c>
      <c r="AV82" s="22">
        <v>18</v>
      </c>
      <c r="AW82" s="22">
        <f t="shared" si="153"/>
        <v>480836.63267640007</v>
      </c>
      <c r="AX82" s="71">
        <v>0</v>
      </c>
      <c r="AY82" s="71">
        <f t="shared" si="154"/>
        <v>0</v>
      </c>
      <c r="AZ82" s="22"/>
      <c r="BA82" s="22">
        <f t="shared" si="155"/>
        <v>0</v>
      </c>
      <c r="BB82" s="22">
        <v>3</v>
      </c>
      <c r="BC82" s="22">
        <f t="shared" si="156"/>
        <v>151921.93854337503</v>
      </c>
    </row>
    <row r="83" spans="1:59" x14ac:dyDescent="0.25">
      <c r="A83" s="43">
        <v>149</v>
      </c>
      <c r="B83" s="55" t="s">
        <v>102</v>
      </c>
      <c r="C83" s="52">
        <v>19007.45</v>
      </c>
      <c r="D83" s="52"/>
      <c r="E83" s="45">
        <v>0.75</v>
      </c>
      <c r="F83" s="19">
        <v>1.5</v>
      </c>
      <c r="G83" s="19"/>
      <c r="H83" s="54">
        <v>0.62</v>
      </c>
      <c r="I83" s="54">
        <v>0.15</v>
      </c>
      <c r="J83" s="54">
        <v>0.04</v>
      </c>
      <c r="K83" s="54">
        <v>0.19</v>
      </c>
      <c r="L83" s="19">
        <v>1.5</v>
      </c>
      <c r="M83" s="19"/>
      <c r="N83" s="52">
        <v>1.4</v>
      </c>
      <c r="O83" s="52">
        <v>1.68</v>
      </c>
      <c r="P83" s="52">
        <v>2.23</v>
      </c>
      <c r="Q83" s="52">
        <v>2.39</v>
      </c>
      <c r="R83" s="22"/>
      <c r="S83" s="22">
        <f t="shared" si="51"/>
        <v>0</v>
      </c>
      <c r="T83" s="22"/>
      <c r="U83" s="22">
        <f t="shared" si="138"/>
        <v>0</v>
      </c>
      <c r="V83" s="22"/>
      <c r="W83" s="22">
        <f t="shared" si="139"/>
        <v>0</v>
      </c>
      <c r="X83" s="22"/>
      <c r="Y83" s="22">
        <f t="shared" si="140"/>
        <v>0</v>
      </c>
      <c r="Z83" s="22"/>
      <c r="AA83" s="22">
        <f t="shared" si="141"/>
        <v>0</v>
      </c>
      <c r="AB83" s="16">
        <f t="shared" si="142"/>
        <v>0</v>
      </c>
      <c r="AC83" s="22">
        <v>0</v>
      </c>
      <c r="AD83" s="22">
        <f t="shared" si="143"/>
        <v>0</v>
      </c>
      <c r="AE83" s="16">
        <f t="shared" si="144"/>
        <v>0</v>
      </c>
      <c r="AF83" s="22"/>
      <c r="AG83" s="22">
        <f t="shared" si="145"/>
        <v>0</v>
      </c>
      <c r="AH83" s="22"/>
      <c r="AI83" s="22">
        <f t="shared" si="146"/>
        <v>0</v>
      </c>
      <c r="AJ83" s="22"/>
      <c r="AK83" s="22">
        <f t="shared" si="147"/>
        <v>0</v>
      </c>
      <c r="AL83" s="22"/>
      <c r="AM83" s="22">
        <f t="shared" si="148"/>
        <v>0</v>
      </c>
      <c r="AN83" s="22"/>
      <c r="AO83" s="22">
        <f t="shared" si="149"/>
        <v>0</v>
      </c>
      <c r="AP83" s="22">
        <v>5</v>
      </c>
      <c r="AQ83" s="22">
        <f t="shared" si="150"/>
        <v>173333.68841249999</v>
      </c>
      <c r="AR83" s="22">
        <v>2</v>
      </c>
      <c r="AS83" s="22">
        <f t="shared" si="151"/>
        <v>73644.365025000006</v>
      </c>
      <c r="AT83" s="22">
        <v>2</v>
      </c>
      <c r="AU83" s="22">
        <f t="shared" si="152"/>
        <v>67776.765209999998</v>
      </c>
      <c r="AV83" s="22"/>
      <c r="AW83" s="22">
        <f t="shared" si="153"/>
        <v>0</v>
      </c>
      <c r="AX83" s="71"/>
      <c r="AY83" s="71">
        <f t="shared" si="154"/>
        <v>0</v>
      </c>
      <c r="AZ83" s="22">
        <v>10</v>
      </c>
      <c r="BA83" s="22">
        <f t="shared" si="155"/>
        <v>420311.74184999999</v>
      </c>
      <c r="BB83" s="22">
        <v>1</v>
      </c>
      <c r="BC83" s="22">
        <f t="shared" si="156"/>
        <v>73039.393530468747</v>
      </c>
    </row>
    <row r="84" spans="1:59" x14ac:dyDescent="0.25">
      <c r="A84" s="43">
        <v>72</v>
      </c>
      <c r="B84" s="55" t="s">
        <v>103</v>
      </c>
      <c r="C84" s="52">
        <v>19007.45</v>
      </c>
      <c r="D84" s="52">
        <f>C84*(H84+I84+J84)</f>
        <v>15776.183500000003</v>
      </c>
      <c r="E84" s="45">
        <v>1.17</v>
      </c>
      <c r="F84" s="19">
        <v>1</v>
      </c>
      <c r="G84" s="19"/>
      <c r="H84" s="54">
        <v>0.61</v>
      </c>
      <c r="I84" s="54">
        <v>0.18</v>
      </c>
      <c r="J84" s="54">
        <v>0.04</v>
      </c>
      <c r="K84" s="54">
        <v>0.17</v>
      </c>
      <c r="L84" s="19">
        <v>1</v>
      </c>
      <c r="M84" s="19"/>
      <c r="N84" s="52">
        <v>1.4</v>
      </c>
      <c r="O84" s="52">
        <v>1.68</v>
      </c>
      <c r="P84" s="52">
        <v>2.23</v>
      </c>
      <c r="Q84" s="52">
        <v>2.39</v>
      </c>
      <c r="R84" s="22">
        <v>0</v>
      </c>
      <c r="S84" s="22">
        <f t="shared" si="51"/>
        <v>0</v>
      </c>
      <c r="T84" s="22"/>
      <c r="U84" s="22">
        <f t="shared" si="138"/>
        <v>0</v>
      </c>
      <c r="V84" s="22"/>
      <c r="W84" s="22">
        <f t="shared" si="139"/>
        <v>0</v>
      </c>
      <c r="X84" s="22"/>
      <c r="Y84" s="22">
        <f t="shared" si="140"/>
        <v>0</v>
      </c>
      <c r="Z84" s="22"/>
      <c r="AA84" s="22">
        <f t="shared" si="141"/>
        <v>0</v>
      </c>
      <c r="AB84" s="16">
        <f t="shared" si="142"/>
        <v>0</v>
      </c>
      <c r="AC84" s="22">
        <v>0</v>
      </c>
      <c r="AD84" s="22">
        <f t="shared" si="143"/>
        <v>0</v>
      </c>
      <c r="AE84" s="16">
        <f t="shared" si="144"/>
        <v>0</v>
      </c>
      <c r="AF84" s="22"/>
      <c r="AG84" s="22">
        <f t="shared" si="145"/>
        <v>0</v>
      </c>
      <c r="AH84" s="22">
        <v>1</v>
      </c>
      <c r="AI84" s="22">
        <f t="shared" si="146"/>
        <v>32690.913254999999</v>
      </c>
      <c r="AJ84" s="22">
        <v>0</v>
      </c>
      <c r="AK84" s="22">
        <f t="shared" si="147"/>
        <v>0</v>
      </c>
      <c r="AL84" s="22">
        <v>2</v>
      </c>
      <c r="AM84" s="22">
        <f t="shared" si="148"/>
        <v>106790.31663299999</v>
      </c>
      <c r="AN84" s="22">
        <v>2</v>
      </c>
      <c r="AO84" s="22">
        <f t="shared" si="149"/>
        <v>105026.045124</v>
      </c>
      <c r="AP84" s="22"/>
      <c r="AQ84" s="22">
        <f t="shared" si="150"/>
        <v>0</v>
      </c>
      <c r="AR84" s="22">
        <v>10</v>
      </c>
      <c r="AS84" s="22">
        <f t="shared" si="151"/>
        <v>382950.69812999998</v>
      </c>
      <c r="AT84" s="22">
        <v>0</v>
      </c>
      <c r="AU84" s="22">
        <f t="shared" si="152"/>
        <v>0</v>
      </c>
      <c r="AV84" s="22"/>
      <c r="AW84" s="22">
        <f t="shared" si="153"/>
        <v>0</v>
      </c>
      <c r="AX84" s="71">
        <v>0</v>
      </c>
      <c r="AY84" s="71">
        <f t="shared" si="154"/>
        <v>0</v>
      </c>
      <c r="AZ84" s="22"/>
      <c r="BA84" s="22">
        <f t="shared" si="155"/>
        <v>0</v>
      </c>
      <c r="BB84" s="22"/>
      <c r="BC84" s="22">
        <f t="shared" si="156"/>
        <v>0</v>
      </c>
    </row>
    <row r="85" spans="1:59" ht="30" customHeight="1" x14ac:dyDescent="0.25">
      <c r="A85" s="43">
        <v>73</v>
      </c>
      <c r="B85" s="55" t="s">
        <v>104</v>
      </c>
      <c r="C85" s="52">
        <v>19007.45</v>
      </c>
      <c r="D85" s="52">
        <f>C85*(H85+I85+J85)</f>
        <v>15396.034500000002</v>
      </c>
      <c r="E85" s="45">
        <v>1.1200000000000001</v>
      </c>
      <c r="F85" s="19">
        <v>1</v>
      </c>
      <c r="G85" s="19"/>
      <c r="H85" s="54">
        <v>0.54</v>
      </c>
      <c r="I85" s="54">
        <v>0.22</v>
      </c>
      <c r="J85" s="54">
        <v>0.05</v>
      </c>
      <c r="K85" s="54">
        <v>0.19</v>
      </c>
      <c r="L85" s="19">
        <v>1</v>
      </c>
      <c r="M85" s="19"/>
      <c r="N85" s="52">
        <v>1.4</v>
      </c>
      <c r="O85" s="52">
        <v>1.68</v>
      </c>
      <c r="P85" s="52">
        <v>2.23</v>
      </c>
      <c r="Q85" s="52">
        <v>2.39</v>
      </c>
      <c r="R85" s="22">
        <v>0</v>
      </c>
      <c r="S85" s="22">
        <f t="shared" si="51"/>
        <v>0</v>
      </c>
      <c r="T85" s="22">
        <v>17</v>
      </c>
      <c r="U85" s="22">
        <f t="shared" si="138"/>
        <v>518484.71423466672</v>
      </c>
      <c r="V85" s="22"/>
      <c r="W85" s="22">
        <f t="shared" si="139"/>
        <v>0</v>
      </c>
      <c r="X85" s="22">
        <v>2</v>
      </c>
      <c r="Y85" s="22">
        <f t="shared" si="140"/>
        <v>60998.20167466667</v>
      </c>
      <c r="Z85" s="22"/>
      <c r="AA85" s="22">
        <f t="shared" si="141"/>
        <v>0</v>
      </c>
      <c r="AB85" s="16">
        <f t="shared" si="142"/>
        <v>0</v>
      </c>
      <c r="AC85" s="22">
        <v>0</v>
      </c>
      <c r="AD85" s="22">
        <f t="shared" si="143"/>
        <v>0</v>
      </c>
      <c r="AE85" s="16">
        <f t="shared" si="144"/>
        <v>0</v>
      </c>
      <c r="AF85" s="22"/>
      <c r="AG85" s="22">
        <f t="shared" si="145"/>
        <v>0</v>
      </c>
      <c r="AH85" s="22">
        <v>26</v>
      </c>
      <c r="AI85" s="22">
        <f t="shared" si="146"/>
        <v>813640.50768000004</v>
      </c>
      <c r="AJ85" s="22">
        <v>0</v>
      </c>
      <c r="AK85" s="22">
        <f t="shared" si="147"/>
        <v>0</v>
      </c>
      <c r="AL85" s="22"/>
      <c r="AM85" s="22">
        <f t="shared" si="148"/>
        <v>0</v>
      </c>
      <c r="AN85" s="22">
        <v>2</v>
      </c>
      <c r="AO85" s="22">
        <f t="shared" si="149"/>
        <v>100537.75259733335</v>
      </c>
      <c r="AP85" s="22">
        <v>14</v>
      </c>
      <c r="AQ85" s="22">
        <f t="shared" si="150"/>
        <v>483177.28609919996</v>
      </c>
      <c r="AR85" s="22">
        <v>7</v>
      </c>
      <c r="AS85" s="22">
        <f t="shared" si="151"/>
        <v>256609.69857600002</v>
      </c>
      <c r="AT85" s="22">
        <v>20</v>
      </c>
      <c r="AU85" s="22">
        <f t="shared" si="152"/>
        <v>674755.35142400011</v>
      </c>
      <c r="AV85" s="22">
        <v>12</v>
      </c>
      <c r="AW85" s="22">
        <f t="shared" si="153"/>
        <v>460288.05863040016</v>
      </c>
      <c r="AX85" s="71"/>
      <c r="AY85" s="71">
        <f t="shared" si="154"/>
        <v>0</v>
      </c>
      <c r="AZ85" s="22">
        <v>5</v>
      </c>
      <c r="BA85" s="22">
        <f t="shared" si="155"/>
        <v>209221.84483200003</v>
      </c>
      <c r="BB85" s="22"/>
      <c r="BC85" s="22">
        <f t="shared" si="156"/>
        <v>0</v>
      </c>
    </row>
    <row r="86" spans="1:59" x14ac:dyDescent="0.25">
      <c r="A86" s="43">
        <v>74</v>
      </c>
      <c r="B86" s="55" t="s">
        <v>105</v>
      </c>
      <c r="C86" s="52">
        <v>19007.45</v>
      </c>
      <c r="D86" s="52">
        <f>C86*(H86+I86+J86)</f>
        <v>15396.034500000002</v>
      </c>
      <c r="E86" s="45">
        <v>0.96</v>
      </c>
      <c r="F86" s="19">
        <v>1</v>
      </c>
      <c r="G86" s="19"/>
      <c r="H86" s="54">
        <v>0.56999999999999995</v>
      </c>
      <c r="I86" s="54">
        <v>0.2</v>
      </c>
      <c r="J86" s="54">
        <v>0.04</v>
      </c>
      <c r="K86" s="54">
        <v>0.19</v>
      </c>
      <c r="L86" s="19">
        <v>1</v>
      </c>
      <c r="M86" s="19"/>
      <c r="N86" s="52">
        <v>1.4</v>
      </c>
      <c r="O86" s="52">
        <v>1.68</v>
      </c>
      <c r="P86" s="52">
        <v>2.23</v>
      </c>
      <c r="Q86" s="52">
        <v>2.39</v>
      </c>
      <c r="R86" s="22">
        <v>1011</v>
      </c>
      <c r="S86" s="22">
        <f t="shared" si="51"/>
        <v>23954560.067591995</v>
      </c>
      <c r="T86" s="22">
        <v>80</v>
      </c>
      <c r="U86" s="22">
        <f t="shared" si="138"/>
        <v>2091366.9145599999</v>
      </c>
      <c r="V86" s="22"/>
      <c r="W86" s="22">
        <f t="shared" si="139"/>
        <v>0</v>
      </c>
      <c r="X86" s="22">
        <v>4</v>
      </c>
      <c r="Y86" s="22">
        <f t="shared" si="140"/>
        <v>104568.34572799999</v>
      </c>
      <c r="Z86" s="22"/>
      <c r="AA86" s="22">
        <f t="shared" si="141"/>
        <v>0</v>
      </c>
      <c r="AB86" s="16">
        <f t="shared" si="142"/>
        <v>0</v>
      </c>
      <c r="AC86" s="22">
        <v>0</v>
      </c>
      <c r="AD86" s="22">
        <f t="shared" si="143"/>
        <v>0</v>
      </c>
      <c r="AE86" s="16">
        <f t="shared" si="144"/>
        <v>0</v>
      </c>
      <c r="AF86" s="22"/>
      <c r="AG86" s="22">
        <f t="shared" si="145"/>
        <v>0</v>
      </c>
      <c r="AH86" s="22">
        <v>135</v>
      </c>
      <c r="AI86" s="22">
        <f t="shared" si="146"/>
        <v>3621147.3144</v>
      </c>
      <c r="AJ86" s="22"/>
      <c r="AK86" s="22">
        <f t="shared" si="147"/>
        <v>0</v>
      </c>
      <c r="AL86" s="22">
        <v>22</v>
      </c>
      <c r="AM86" s="22">
        <f t="shared" si="148"/>
        <v>963851.06294399989</v>
      </c>
      <c r="AN86" s="22">
        <v>44</v>
      </c>
      <c r="AO86" s="22">
        <f t="shared" si="149"/>
        <v>1895854.763264</v>
      </c>
      <c r="AP86" s="22">
        <v>17</v>
      </c>
      <c r="AQ86" s="22">
        <f t="shared" si="150"/>
        <v>502898.80798080005</v>
      </c>
      <c r="AR86" s="22">
        <v>37</v>
      </c>
      <c r="AS86" s="22">
        <f t="shared" si="151"/>
        <v>1162599.0425280002</v>
      </c>
      <c r="AT86" s="22">
        <v>70</v>
      </c>
      <c r="AU86" s="22">
        <f t="shared" si="152"/>
        <v>2024266.054272</v>
      </c>
      <c r="AV86" s="22">
        <v>48</v>
      </c>
      <c r="AW86" s="22">
        <f t="shared" si="153"/>
        <v>1578130.4867328003</v>
      </c>
      <c r="AX86" s="71">
        <v>3</v>
      </c>
      <c r="AY86" s="71">
        <f t="shared" si="154"/>
        <v>98633.155420800016</v>
      </c>
      <c r="AZ86" s="22">
        <v>207</v>
      </c>
      <c r="BA86" s="22">
        <f t="shared" si="155"/>
        <v>7424386.6080384012</v>
      </c>
      <c r="BB86" s="22">
        <v>14</v>
      </c>
      <c r="BC86" s="22">
        <f t="shared" si="156"/>
        <v>872577.28804400004</v>
      </c>
    </row>
    <row r="87" spans="1:59" ht="30" x14ac:dyDescent="0.25">
      <c r="A87" s="43">
        <v>75</v>
      </c>
      <c r="B87" s="55" t="s">
        <v>106</v>
      </c>
      <c r="C87" s="52">
        <v>19007.45</v>
      </c>
      <c r="D87" s="52"/>
      <c r="E87" s="45">
        <v>1.1499999999999999</v>
      </c>
      <c r="F87" s="19">
        <v>1</v>
      </c>
      <c r="G87" s="19"/>
      <c r="H87" s="54">
        <v>0.47</v>
      </c>
      <c r="I87" s="54">
        <v>0.37</v>
      </c>
      <c r="J87" s="54">
        <v>0.03</v>
      </c>
      <c r="K87" s="54">
        <v>0.13</v>
      </c>
      <c r="L87" s="19">
        <v>1</v>
      </c>
      <c r="M87" s="19"/>
      <c r="N87" s="52">
        <v>1.4</v>
      </c>
      <c r="O87" s="52">
        <v>1.68</v>
      </c>
      <c r="P87" s="52">
        <v>2.23</v>
      </c>
      <c r="Q87" s="52">
        <v>2.39</v>
      </c>
      <c r="R87" s="22"/>
      <c r="S87" s="22">
        <f t="shared" si="51"/>
        <v>0</v>
      </c>
      <c r="T87" s="22">
        <v>3</v>
      </c>
      <c r="U87" s="22">
        <f t="shared" si="138"/>
        <v>93948.123114999995</v>
      </c>
      <c r="V87" s="22"/>
      <c r="W87" s="22">
        <f t="shared" si="139"/>
        <v>0</v>
      </c>
      <c r="X87" s="22">
        <v>20</v>
      </c>
      <c r="Y87" s="22">
        <f t="shared" si="140"/>
        <v>626320.82076666667</v>
      </c>
      <c r="Z87" s="22"/>
      <c r="AA87" s="22">
        <f t="shared" si="141"/>
        <v>0</v>
      </c>
      <c r="AB87" s="16">
        <f t="shared" si="142"/>
        <v>0</v>
      </c>
      <c r="AC87" s="22">
        <v>0</v>
      </c>
      <c r="AD87" s="22">
        <f t="shared" si="143"/>
        <v>0</v>
      </c>
      <c r="AE87" s="16">
        <f t="shared" si="144"/>
        <v>0</v>
      </c>
      <c r="AF87" s="22"/>
      <c r="AG87" s="22">
        <f t="shared" si="145"/>
        <v>0</v>
      </c>
      <c r="AH87" s="22">
        <v>51</v>
      </c>
      <c r="AI87" s="22">
        <f t="shared" si="146"/>
        <v>1638736.8054749998</v>
      </c>
      <c r="AJ87" s="22"/>
      <c r="AK87" s="22">
        <f t="shared" si="147"/>
        <v>0</v>
      </c>
      <c r="AL87" s="22">
        <v>14</v>
      </c>
      <c r="AM87" s="22">
        <f t="shared" si="148"/>
        <v>734753.88794499997</v>
      </c>
      <c r="AN87" s="22">
        <v>15</v>
      </c>
      <c r="AO87" s="22">
        <f t="shared" si="149"/>
        <v>774230.46085000003</v>
      </c>
      <c r="AP87" s="22">
        <v>40</v>
      </c>
      <c r="AQ87" s="22">
        <f t="shared" si="150"/>
        <v>1417484.3852399997</v>
      </c>
      <c r="AR87" s="22">
        <v>12</v>
      </c>
      <c r="AS87" s="22">
        <f t="shared" si="151"/>
        <v>451685.43882000004</v>
      </c>
      <c r="AT87" s="22">
        <v>22</v>
      </c>
      <c r="AU87" s="22">
        <f t="shared" si="152"/>
        <v>762112.07102799986</v>
      </c>
      <c r="AV87" s="22"/>
      <c r="AW87" s="22">
        <f t="shared" si="153"/>
        <v>0</v>
      </c>
      <c r="AX87" s="71"/>
      <c r="AY87" s="71">
        <f t="shared" si="154"/>
        <v>0</v>
      </c>
      <c r="AZ87" s="22"/>
      <c r="BA87" s="22">
        <f t="shared" si="155"/>
        <v>0</v>
      </c>
      <c r="BB87" s="22">
        <v>22</v>
      </c>
      <c r="BC87" s="22">
        <f t="shared" si="156"/>
        <v>1642574.8056185415</v>
      </c>
    </row>
    <row r="88" spans="1:59" x14ac:dyDescent="0.25">
      <c r="A88" s="43">
        <v>76</v>
      </c>
      <c r="B88" s="55" t="s">
        <v>107</v>
      </c>
      <c r="C88" s="52">
        <v>19007.45</v>
      </c>
      <c r="D88" s="52"/>
      <c r="E88" s="45">
        <v>2.82</v>
      </c>
      <c r="F88" s="19">
        <v>1</v>
      </c>
      <c r="G88" s="19"/>
      <c r="H88" s="54">
        <v>0.47</v>
      </c>
      <c r="I88" s="54">
        <v>0.37</v>
      </c>
      <c r="J88" s="54">
        <v>0.03</v>
      </c>
      <c r="K88" s="54">
        <v>0.13</v>
      </c>
      <c r="L88" s="19">
        <v>1</v>
      </c>
      <c r="M88" s="19"/>
      <c r="N88" s="52">
        <v>1.4</v>
      </c>
      <c r="O88" s="52">
        <v>1.68</v>
      </c>
      <c r="P88" s="52">
        <v>2.23</v>
      </c>
      <c r="Q88" s="52">
        <v>2.39</v>
      </c>
      <c r="R88" s="22"/>
      <c r="S88" s="22">
        <f t="shared" si="51"/>
        <v>0</v>
      </c>
      <c r="T88" s="22"/>
      <c r="U88" s="22">
        <f t="shared" si="138"/>
        <v>0</v>
      </c>
      <c r="V88" s="22"/>
      <c r="W88" s="22">
        <f t="shared" si="139"/>
        <v>0</v>
      </c>
      <c r="X88" s="22">
        <v>18</v>
      </c>
      <c r="Y88" s="22">
        <f t="shared" si="140"/>
        <v>1382262.8200919998</v>
      </c>
      <c r="Z88" s="22"/>
      <c r="AA88" s="22">
        <f t="shared" si="141"/>
        <v>0</v>
      </c>
      <c r="AB88" s="16">
        <f t="shared" si="142"/>
        <v>0</v>
      </c>
      <c r="AC88" s="22">
        <v>0</v>
      </c>
      <c r="AD88" s="22">
        <f t="shared" si="143"/>
        <v>0</v>
      </c>
      <c r="AE88" s="16">
        <f t="shared" si="144"/>
        <v>0</v>
      </c>
      <c r="AF88" s="22"/>
      <c r="AG88" s="22">
        <f t="shared" si="145"/>
        <v>0</v>
      </c>
      <c r="AH88" s="22">
        <v>12</v>
      </c>
      <c r="AI88" s="22">
        <f t="shared" si="146"/>
        <v>945521.79875999992</v>
      </c>
      <c r="AJ88" s="22">
        <v>3</v>
      </c>
      <c r="AK88" s="22">
        <f t="shared" si="147"/>
        <v>241445.74504050001</v>
      </c>
      <c r="AL88" s="22"/>
      <c r="AM88" s="22">
        <f t="shared" si="148"/>
        <v>0</v>
      </c>
      <c r="AN88" s="22">
        <v>5</v>
      </c>
      <c r="AO88" s="22">
        <f t="shared" si="149"/>
        <v>632849.24625999993</v>
      </c>
      <c r="AP88" s="22">
        <v>17</v>
      </c>
      <c r="AQ88" s="22">
        <f t="shared" si="150"/>
        <v>1477265.2484436003</v>
      </c>
      <c r="AR88" s="22"/>
      <c r="AS88" s="22">
        <f t="shared" si="151"/>
        <v>0</v>
      </c>
      <c r="AT88" s="22">
        <v>27</v>
      </c>
      <c r="AU88" s="22">
        <f t="shared" si="152"/>
        <v>2293565.7347064</v>
      </c>
      <c r="AV88" s="22"/>
      <c r="AW88" s="22">
        <f t="shared" si="153"/>
        <v>0</v>
      </c>
      <c r="AX88" s="71"/>
      <c r="AY88" s="71">
        <f t="shared" si="154"/>
        <v>0</v>
      </c>
      <c r="AZ88" s="22"/>
      <c r="BA88" s="22">
        <f t="shared" si="155"/>
        <v>0</v>
      </c>
      <c r="BB88" s="22"/>
      <c r="BC88" s="22">
        <f t="shared" si="156"/>
        <v>0</v>
      </c>
    </row>
    <row r="89" spans="1:59" ht="28.5" customHeight="1" x14ac:dyDescent="0.25">
      <c r="A89" s="43">
        <v>77</v>
      </c>
      <c r="B89" s="55" t="s">
        <v>108</v>
      </c>
      <c r="C89" s="52">
        <v>19007.45</v>
      </c>
      <c r="D89" s="52">
        <f>C89*(H89+I89+J89)</f>
        <v>16536.481500000002</v>
      </c>
      <c r="E89" s="45">
        <v>4.51</v>
      </c>
      <c r="F89" s="19">
        <v>1</v>
      </c>
      <c r="G89" s="19"/>
      <c r="H89" s="54">
        <v>0.47</v>
      </c>
      <c r="I89" s="54">
        <v>0.37</v>
      </c>
      <c r="J89" s="54">
        <v>0.03</v>
      </c>
      <c r="K89" s="54">
        <v>0.13</v>
      </c>
      <c r="L89" s="19">
        <v>1</v>
      </c>
      <c r="M89" s="19"/>
      <c r="N89" s="52">
        <v>1.4</v>
      </c>
      <c r="O89" s="52">
        <v>1.68</v>
      </c>
      <c r="P89" s="52">
        <v>2.23</v>
      </c>
      <c r="Q89" s="52">
        <v>2.39</v>
      </c>
      <c r="R89" s="22">
        <v>0</v>
      </c>
      <c r="S89" s="22">
        <f t="shared" si="51"/>
        <v>0</v>
      </c>
      <c r="T89" s="22">
        <v>10</v>
      </c>
      <c r="U89" s="22">
        <f t="shared" si="138"/>
        <v>1228133.4355033333</v>
      </c>
      <c r="V89" s="22"/>
      <c r="W89" s="22">
        <f t="shared" si="139"/>
        <v>0</v>
      </c>
      <c r="X89" s="22"/>
      <c r="Y89" s="22">
        <f t="shared" si="140"/>
        <v>0</v>
      </c>
      <c r="Z89" s="22"/>
      <c r="AA89" s="22">
        <f t="shared" si="141"/>
        <v>0</v>
      </c>
      <c r="AB89" s="16">
        <f t="shared" si="142"/>
        <v>0</v>
      </c>
      <c r="AC89" s="22">
        <v>0</v>
      </c>
      <c r="AD89" s="22">
        <f t="shared" si="143"/>
        <v>0</v>
      </c>
      <c r="AE89" s="16">
        <f t="shared" si="144"/>
        <v>0</v>
      </c>
      <c r="AF89" s="22"/>
      <c r="AG89" s="22">
        <f t="shared" si="145"/>
        <v>0</v>
      </c>
      <c r="AH89" s="22"/>
      <c r="AI89" s="22">
        <f t="shared" si="146"/>
        <v>0</v>
      </c>
      <c r="AJ89" s="22"/>
      <c r="AK89" s="22">
        <f t="shared" si="147"/>
        <v>0</v>
      </c>
      <c r="AL89" s="22"/>
      <c r="AM89" s="22">
        <f t="shared" si="148"/>
        <v>0</v>
      </c>
      <c r="AN89" s="22">
        <v>6</v>
      </c>
      <c r="AO89" s="22">
        <f t="shared" si="149"/>
        <v>1214531.9577159998</v>
      </c>
      <c r="AP89" s="22"/>
      <c r="AQ89" s="22">
        <f t="shared" si="150"/>
        <v>0</v>
      </c>
      <c r="AR89" s="22"/>
      <c r="AS89" s="22">
        <f t="shared" si="151"/>
        <v>0</v>
      </c>
      <c r="AT89" s="22">
        <v>0</v>
      </c>
      <c r="AU89" s="22">
        <f t="shared" si="152"/>
        <v>0</v>
      </c>
      <c r="AV89" s="22">
        <v>1</v>
      </c>
      <c r="AW89" s="22">
        <f t="shared" si="153"/>
        <v>154456.7815791</v>
      </c>
      <c r="AX89" s="71">
        <v>3</v>
      </c>
      <c r="AY89" s="71">
        <f t="shared" si="154"/>
        <v>463370.34473730001</v>
      </c>
      <c r="AZ89" s="22">
        <v>0</v>
      </c>
      <c r="BA89" s="22">
        <f t="shared" si="155"/>
        <v>0</v>
      </c>
      <c r="BB89" s="22">
        <v>36</v>
      </c>
      <c r="BC89" s="22">
        <f t="shared" si="156"/>
        <v>10541045.27431725</v>
      </c>
    </row>
    <row r="90" spans="1:59" ht="28.5" customHeight="1" x14ac:dyDescent="0.25">
      <c r="A90" s="43">
        <v>78</v>
      </c>
      <c r="B90" s="55" t="s">
        <v>109</v>
      </c>
      <c r="C90" s="52">
        <v>19007.45</v>
      </c>
      <c r="D90" s="52"/>
      <c r="E90" s="45">
        <v>2.52</v>
      </c>
      <c r="F90" s="19">
        <v>1</v>
      </c>
      <c r="G90" s="19"/>
      <c r="H90" s="54">
        <v>0.47</v>
      </c>
      <c r="I90" s="54">
        <v>0.37</v>
      </c>
      <c r="J90" s="54">
        <v>0.03</v>
      </c>
      <c r="K90" s="54">
        <v>0.13</v>
      </c>
      <c r="L90" s="19">
        <v>1</v>
      </c>
      <c r="M90" s="19"/>
      <c r="N90" s="52">
        <v>1.4</v>
      </c>
      <c r="O90" s="52">
        <v>1.68</v>
      </c>
      <c r="P90" s="52">
        <v>2.23</v>
      </c>
      <c r="Q90" s="52">
        <v>2.39</v>
      </c>
      <c r="R90" s="22"/>
      <c r="S90" s="22">
        <f t="shared" si="51"/>
        <v>0</v>
      </c>
      <c r="T90" s="22">
        <v>45</v>
      </c>
      <c r="U90" s="22">
        <f t="shared" si="138"/>
        <v>3088033.9597800002</v>
      </c>
      <c r="V90" s="22"/>
      <c r="W90" s="22">
        <f t="shared" si="139"/>
        <v>0</v>
      </c>
      <c r="X90" s="22">
        <v>66</v>
      </c>
      <c r="Y90" s="22">
        <f t="shared" si="140"/>
        <v>4529116.4743440002</v>
      </c>
      <c r="Z90" s="22"/>
      <c r="AA90" s="22">
        <f t="shared" si="141"/>
        <v>0</v>
      </c>
      <c r="AB90" s="16">
        <f t="shared" si="142"/>
        <v>0</v>
      </c>
      <c r="AC90" s="22"/>
      <c r="AD90" s="22">
        <f t="shared" si="143"/>
        <v>0</v>
      </c>
      <c r="AE90" s="16">
        <f t="shared" si="144"/>
        <v>0</v>
      </c>
      <c r="AF90" s="22"/>
      <c r="AG90" s="22">
        <f t="shared" si="145"/>
        <v>0</v>
      </c>
      <c r="AH90" s="22">
        <v>162</v>
      </c>
      <c r="AI90" s="22">
        <f t="shared" si="146"/>
        <v>11406614.04036</v>
      </c>
      <c r="AJ90" s="22">
        <v>30</v>
      </c>
      <c r="AK90" s="22">
        <f t="shared" si="147"/>
        <v>2157600.27483</v>
      </c>
      <c r="AL90" s="22">
        <v>3</v>
      </c>
      <c r="AM90" s="22">
        <f t="shared" si="148"/>
        <v>345014.86912200006</v>
      </c>
      <c r="AN90" s="22">
        <v>4</v>
      </c>
      <c r="AO90" s="22">
        <f t="shared" si="149"/>
        <v>452419.886688</v>
      </c>
      <c r="AP90" s="22">
        <v>192</v>
      </c>
      <c r="AQ90" s="22">
        <f t="shared" si="150"/>
        <v>14909470.542489601</v>
      </c>
      <c r="AR90" s="22">
        <v>30</v>
      </c>
      <c r="AS90" s="22">
        <f t="shared" si="151"/>
        <v>2474450.6648399998</v>
      </c>
      <c r="AT90" s="22">
        <v>53</v>
      </c>
      <c r="AU90" s="22">
        <f t="shared" si="152"/>
        <v>4023228.7828656002</v>
      </c>
      <c r="AV90" s="22">
        <v>1</v>
      </c>
      <c r="AW90" s="22">
        <f t="shared" si="153"/>
        <v>86304.010993200005</v>
      </c>
      <c r="AX90" s="71"/>
      <c r="AY90" s="71">
        <f t="shared" si="154"/>
        <v>0</v>
      </c>
      <c r="AZ90" s="22"/>
      <c r="BA90" s="22">
        <f t="shared" si="155"/>
        <v>0</v>
      </c>
      <c r="BB90" s="22">
        <v>7</v>
      </c>
      <c r="BC90" s="22">
        <f t="shared" si="156"/>
        <v>1145257.6905577502</v>
      </c>
    </row>
    <row r="91" spans="1:59" x14ac:dyDescent="0.25">
      <c r="A91" s="43">
        <v>79</v>
      </c>
      <c r="B91" s="55" t="s">
        <v>110</v>
      </c>
      <c r="C91" s="52">
        <v>19007.45</v>
      </c>
      <c r="D91" s="52">
        <f t="shared" ref="D91:D108" si="157">C91*(H91+I91+J91)</f>
        <v>15015.885500000002</v>
      </c>
      <c r="E91" s="45">
        <v>0.82</v>
      </c>
      <c r="F91" s="19">
        <v>1</v>
      </c>
      <c r="G91" s="19">
        <v>0.21</v>
      </c>
      <c r="H91" s="54">
        <v>0.55000000000000004</v>
      </c>
      <c r="I91" s="54">
        <v>0.19</v>
      </c>
      <c r="J91" s="54">
        <v>0.05</v>
      </c>
      <c r="K91" s="54">
        <v>0.21</v>
      </c>
      <c r="L91" s="19">
        <v>1</v>
      </c>
      <c r="M91" s="19"/>
      <c r="N91" s="52">
        <v>1.4</v>
      </c>
      <c r="O91" s="52">
        <v>1.68</v>
      </c>
      <c r="P91" s="52">
        <v>2.23</v>
      </c>
      <c r="Q91" s="52">
        <v>2.39</v>
      </c>
      <c r="R91" s="22">
        <v>0</v>
      </c>
      <c r="S91" s="22">
        <f t="shared" si="51"/>
        <v>0</v>
      </c>
      <c r="T91" s="22">
        <v>110</v>
      </c>
      <c r="U91" s="22">
        <f t="shared" si="138"/>
        <v>2456266.8710066667</v>
      </c>
      <c r="V91" s="22"/>
      <c r="W91" s="22">
        <f t="shared" si="139"/>
        <v>0</v>
      </c>
      <c r="X91" s="22">
        <v>36</v>
      </c>
      <c r="Y91" s="22">
        <f t="shared" si="140"/>
        <v>803869.15778399992</v>
      </c>
      <c r="Z91" s="22"/>
      <c r="AA91" s="22">
        <f t="shared" si="141"/>
        <v>0</v>
      </c>
      <c r="AB91" s="16">
        <f t="shared" si="142"/>
        <v>0</v>
      </c>
      <c r="AC91" s="22"/>
      <c r="AD91" s="22">
        <f t="shared" si="143"/>
        <v>0</v>
      </c>
      <c r="AE91" s="16">
        <f t="shared" si="144"/>
        <v>0</v>
      </c>
      <c r="AF91" s="22"/>
      <c r="AG91" s="22">
        <f t="shared" si="145"/>
        <v>0</v>
      </c>
      <c r="AH91" s="22">
        <v>123</v>
      </c>
      <c r="AI91" s="22">
        <f t="shared" si="146"/>
        <v>2818124.3682899997</v>
      </c>
      <c r="AJ91" s="22">
        <v>97</v>
      </c>
      <c r="AK91" s="22">
        <f t="shared" si="147"/>
        <v>2270046.6383595001</v>
      </c>
      <c r="AL91" s="22">
        <v>20</v>
      </c>
      <c r="AM91" s="22">
        <f t="shared" si="148"/>
        <v>748444.95418</v>
      </c>
      <c r="AN91" s="22">
        <v>63</v>
      </c>
      <c r="AO91" s="22">
        <f t="shared" si="149"/>
        <v>2318651.919276</v>
      </c>
      <c r="AP91" s="22">
        <v>80</v>
      </c>
      <c r="AQ91" s="22">
        <f t="shared" si="150"/>
        <v>2021455.9928639997</v>
      </c>
      <c r="AR91" s="22">
        <v>10</v>
      </c>
      <c r="AS91" s="22">
        <f t="shared" si="151"/>
        <v>268392.79697999998</v>
      </c>
      <c r="AT91" s="22">
        <v>140</v>
      </c>
      <c r="AU91" s="22">
        <f t="shared" si="152"/>
        <v>3458121.1760479999</v>
      </c>
      <c r="AV91" s="22">
        <v>158</v>
      </c>
      <c r="AW91" s="22">
        <f t="shared" si="153"/>
        <v>4437122.0889996001</v>
      </c>
      <c r="AX91" s="71">
        <v>0</v>
      </c>
      <c r="AY91" s="71">
        <f t="shared" si="154"/>
        <v>0</v>
      </c>
      <c r="AZ91" s="22">
        <v>0</v>
      </c>
      <c r="BA91" s="22">
        <f t="shared" si="155"/>
        <v>0</v>
      </c>
      <c r="BB91" s="22">
        <v>34</v>
      </c>
      <c r="BC91" s="22">
        <f t="shared" si="156"/>
        <v>1810078.4814484171</v>
      </c>
    </row>
    <row r="92" spans="1:59" s="29" customFormat="1" x14ac:dyDescent="0.25">
      <c r="A92" s="70">
        <v>16</v>
      </c>
      <c r="B92" s="73" t="s">
        <v>111</v>
      </c>
      <c r="C92" s="52">
        <v>19007.45</v>
      </c>
      <c r="D92" s="56">
        <f t="shared" si="157"/>
        <v>0</v>
      </c>
      <c r="E92" s="56">
        <v>1.2</v>
      </c>
      <c r="F92" s="25">
        <v>1</v>
      </c>
      <c r="G92" s="25"/>
      <c r="H92" s="57"/>
      <c r="I92" s="57"/>
      <c r="J92" s="57"/>
      <c r="K92" s="57"/>
      <c r="L92" s="25">
        <v>1</v>
      </c>
      <c r="M92" s="25"/>
      <c r="N92" s="52">
        <v>1.4</v>
      </c>
      <c r="O92" s="52">
        <v>1.68</v>
      </c>
      <c r="P92" s="52">
        <v>2.23</v>
      </c>
      <c r="Q92" s="52">
        <v>2.39</v>
      </c>
      <c r="R92" s="16">
        <f t="shared" ref="R92:S92" si="158">SUM(R93:R102)</f>
        <v>0</v>
      </c>
      <c r="S92" s="16">
        <f t="shared" si="158"/>
        <v>0</v>
      </c>
      <c r="T92" s="16">
        <f t="shared" ref="T92:AM92" si="159">SUM(T93:T102)</f>
        <v>146</v>
      </c>
      <c r="U92" s="16">
        <f t="shared" si="159"/>
        <v>3492147.0458746664</v>
      </c>
      <c r="V92" s="16">
        <f t="shared" si="159"/>
        <v>0</v>
      </c>
      <c r="W92" s="16">
        <f t="shared" si="159"/>
        <v>0</v>
      </c>
      <c r="X92" s="16">
        <f t="shared" si="159"/>
        <v>28</v>
      </c>
      <c r="Y92" s="16">
        <f t="shared" si="159"/>
        <v>739603.19530533324</v>
      </c>
      <c r="Z92" s="16">
        <f t="shared" si="159"/>
        <v>0</v>
      </c>
      <c r="AA92" s="16">
        <f t="shared" si="159"/>
        <v>0</v>
      </c>
      <c r="AB92" s="16">
        <f t="shared" si="159"/>
        <v>0</v>
      </c>
      <c r="AC92" s="16">
        <f t="shared" si="159"/>
        <v>0</v>
      </c>
      <c r="AD92" s="16">
        <f t="shared" si="159"/>
        <v>0</v>
      </c>
      <c r="AE92" s="16">
        <f t="shared" si="159"/>
        <v>0</v>
      </c>
      <c r="AF92" s="16">
        <f t="shared" si="159"/>
        <v>0</v>
      </c>
      <c r="AG92" s="16">
        <f t="shared" si="159"/>
        <v>0</v>
      </c>
      <c r="AH92" s="16">
        <f t="shared" si="159"/>
        <v>42</v>
      </c>
      <c r="AI92" s="16">
        <f t="shared" si="159"/>
        <v>984639.13085999992</v>
      </c>
      <c r="AJ92" s="16">
        <f t="shared" si="159"/>
        <v>0</v>
      </c>
      <c r="AK92" s="16">
        <f t="shared" si="159"/>
        <v>0</v>
      </c>
      <c r="AL92" s="16">
        <f t="shared" si="159"/>
        <v>12</v>
      </c>
      <c r="AM92" s="16">
        <f t="shared" si="159"/>
        <v>517065.93480849999</v>
      </c>
      <c r="AN92" s="16">
        <f>SUM(AN93:AN102)</f>
        <v>51</v>
      </c>
      <c r="AO92" s="16">
        <f t="shared" ref="AO92:BA92" si="160">SUM(AO93:AO102)</f>
        <v>2102316.2194906664</v>
      </c>
      <c r="AP92" s="16">
        <f t="shared" si="160"/>
        <v>124</v>
      </c>
      <c r="AQ92" s="16">
        <f t="shared" si="160"/>
        <v>4566148.6131491996</v>
      </c>
      <c r="AR92" s="16">
        <f t="shared" si="160"/>
        <v>120</v>
      </c>
      <c r="AS92" s="16">
        <f t="shared" si="160"/>
        <v>3973522.6284599993</v>
      </c>
      <c r="AT92" s="16">
        <f t="shared" si="160"/>
        <v>118</v>
      </c>
      <c r="AU92" s="16">
        <f t="shared" si="160"/>
        <v>3147552.9763524001</v>
      </c>
      <c r="AV92" s="16">
        <f t="shared" si="160"/>
        <v>156</v>
      </c>
      <c r="AW92" s="16">
        <f t="shared" si="160"/>
        <v>5128924.0818815995</v>
      </c>
      <c r="AX92" s="16">
        <f t="shared" si="160"/>
        <v>3</v>
      </c>
      <c r="AY92" s="16">
        <f t="shared" si="160"/>
        <v>98633.155420800016</v>
      </c>
      <c r="AZ92" s="16">
        <f t="shared" si="160"/>
        <v>25</v>
      </c>
      <c r="BA92" s="16">
        <f t="shared" si="160"/>
        <v>1089074.4244380002</v>
      </c>
      <c r="BB92" s="16">
        <f t="shared" ref="BB92:BC92" si="161">SUM(BB93:BB102)</f>
        <v>32</v>
      </c>
      <c r="BC92" s="16">
        <f t="shared" si="161"/>
        <v>1907464.3394890421</v>
      </c>
      <c r="BD92" s="28"/>
      <c r="BE92" s="28"/>
      <c r="BF92" s="28"/>
      <c r="BG92" s="28"/>
    </row>
    <row r="93" spans="1:59" ht="33.75" customHeight="1" x14ac:dyDescent="0.25">
      <c r="A93" s="43">
        <v>80</v>
      </c>
      <c r="B93" s="55" t="s">
        <v>112</v>
      </c>
      <c r="C93" s="52">
        <v>19007.45</v>
      </c>
      <c r="D93" s="52">
        <f t="shared" si="157"/>
        <v>14825.811000000002</v>
      </c>
      <c r="E93" s="45">
        <v>1.31</v>
      </c>
      <c r="F93" s="19">
        <v>1</v>
      </c>
      <c r="G93" s="19"/>
      <c r="H93" s="54">
        <v>0.52</v>
      </c>
      <c r="I93" s="54">
        <v>0.21</v>
      </c>
      <c r="J93" s="54">
        <v>0.05</v>
      </c>
      <c r="K93" s="54">
        <v>0.22</v>
      </c>
      <c r="L93" s="19">
        <v>1</v>
      </c>
      <c r="M93" s="19"/>
      <c r="N93" s="52">
        <v>1.4</v>
      </c>
      <c r="O93" s="52">
        <v>1.68</v>
      </c>
      <c r="P93" s="52">
        <v>2.23</v>
      </c>
      <c r="Q93" s="52">
        <v>2.39</v>
      </c>
      <c r="R93" s="22">
        <v>0</v>
      </c>
      <c r="S93" s="22">
        <f t="shared" si="51"/>
        <v>0</v>
      </c>
      <c r="T93" s="22">
        <v>0</v>
      </c>
      <c r="U93" s="22">
        <f t="shared" ref="U93:U102" si="162">T93/12*4*C93*E93*F93*N93*$U$6+T93/12*3*C93*E93*F93*N93*$T$6+T93/12*5*$U$7*C93*E93*L93*N93</f>
        <v>0</v>
      </c>
      <c r="V93" s="22"/>
      <c r="W93" s="22">
        <f t="shared" ref="W93:W102" si="163">SUM($W$6*V93*C93*E93*F93*N93)</f>
        <v>0</v>
      </c>
      <c r="X93" s="22">
        <v>0</v>
      </c>
      <c r="Y93" s="22">
        <f t="shared" ref="Y93:Y102" si="164">X93/12*3*C93*E93*F93*N93*$X$6+X93/12*4*C93*E93*F93*N93*$Y$6+X93/12*5*$Y$7*C93*E93*L93*N93</f>
        <v>0</v>
      </c>
      <c r="Z93" s="22"/>
      <c r="AA93" s="22">
        <f t="shared" ref="AA93:AA102" si="165">Z93*C93*E93*F93*N93*$AA$6</f>
        <v>0</v>
      </c>
      <c r="AB93" s="16">
        <f t="shared" ref="AB93:AB102" si="166">SUM(AC93*$E93)</f>
        <v>0</v>
      </c>
      <c r="AC93" s="22">
        <v>0</v>
      </c>
      <c r="AD93" s="22">
        <f t="shared" ref="AD93:AD102" si="167">AC93*C93*E93*F93*N93*$AD$6</f>
        <v>0</v>
      </c>
      <c r="AE93" s="16">
        <f t="shared" ref="AE93:AE102" si="168">SUM(AF93*$E93)</f>
        <v>0</v>
      </c>
      <c r="AF93" s="22"/>
      <c r="AG93" s="22">
        <f t="shared" ref="AG93:AG102" si="169">SUM(AF93*$AG$6*C93*E93*F93*N93)</f>
        <v>0</v>
      </c>
      <c r="AH93" s="22">
        <v>1</v>
      </c>
      <c r="AI93" s="22">
        <f t="shared" ref="AI93:AI102" si="170">(AH93/12*3*C93*E93*F93*N93*$AH$6)+(AH93/12*4*C93*E93*F93*N93*$AI$6)+(AH93/12*5*$AI$7*C93*E93*L93*N93)</f>
        <v>36602.646464999998</v>
      </c>
      <c r="AJ93" s="22">
        <v>0</v>
      </c>
      <c r="AK93" s="22">
        <f t="shared" ref="AK93:AK102" si="171">AJ93/12*9*C93*E93*F93*N93*$AK$6+AJ93/12*3*C93*E93*F93*N93*$AJ$6</f>
        <v>0</v>
      </c>
      <c r="AL93" s="22"/>
      <c r="AM93" s="22">
        <f t="shared" ref="AM93:AM102" si="172">AL93/12*4*C93*E93*F93*O93*$AM$6+AL93/12*3*C93*E93*F93*O93*$AL$6+AL93/12*5*$AM$7*C93*E93*L93*O93</f>
        <v>0</v>
      </c>
      <c r="AN93" s="22"/>
      <c r="AO93" s="22">
        <f t="shared" ref="AO93:AO102" si="173">SUM(AN93/9*4*C93*E93*F93*O93*$AO$6+AN93/9*5*$AO$7*C93*E93*L93*O93)</f>
        <v>0</v>
      </c>
      <c r="AP93" s="22">
        <v>3</v>
      </c>
      <c r="AQ93" s="22">
        <f t="shared" ref="AQ93:AQ102" si="174">AP93/12*9*C93*E93*F93*O93*$AQ$6+AP93/12*3*C93*E93*F93*O93*$AP$6</f>
        <v>121102.47030420002</v>
      </c>
      <c r="AR93" s="22">
        <v>0</v>
      </c>
      <c r="AS93" s="22">
        <f t="shared" ref="AS93:AS102" si="175">AR93/12*9*C93*E93*F93*O93*$AS$6+AR93/12*3*C93*E93*F93*O93*$AR$6</f>
        <v>0</v>
      </c>
      <c r="AT93" s="22">
        <v>1</v>
      </c>
      <c r="AU93" s="22">
        <f t="shared" ref="AU93:AU102" si="176">(AT93/12*2*C93*E93*F93*O93*$AT$6)+(AT93/12*9*C93*E93*F93*O93*$AU$6)</f>
        <v>39461.138855600002</v>
      </c>
      <c r="AV93" s="22">
        <v>0</v>
      </c>
      <c r="AW93" s="22">
        <f t="shared" ref="AW93:AW102" si="177">AV93/12*9*C93*E93*F93*O93*$AW$6+AV93/12*3*C93*E93*F93*O93*$AV$6</f>
        <v>0</v>
      </c>
      <c r="AX93" s="71">
        <v>0</v>
      </c>
      <c r="AY93" s="71">
        <f t="shared" ref="AY93:AY102" si="178">AX93/12*9*C93*E93*F93*O93*$AY$6+AX93/12*3*C93*E93*F93*O93*$AX$6</f>
        <v>0</v>
      </c>
      <c r="AZ93" s="22">
        <v>3</v>
      </c>
      <c r="BA93" s="22">
        <f t="shared" ref="BA93:BA102" si="179">AZ93/12*9*C93*E93*F93*O93*$BA$6+AZ93/12*3*C93*E93*F93*O93*$AZ$6</f>
        <v>146828.90181960003</v>
      </c>
      <c r="BB93" s="22">
        <v>0</v>
      </c>
      <c r="BC93" s="22">
        <f t="shared" ref="BC93:BC102" si="180">BB93/12*4*C93*E93*F93*Q93*$BC$6+BB93/12*3*C93*E93*F93*Q93*$BB$6+BB93/12*5*$BC$7*C93*E93*L93*Q93</f>
        <v>0</v>
      </c>
    </row>
    <row r="94" spans="1:59" ht="38.25" customHeight="1" x14ac:dyDescent="0.25">
      <c r="A94" s="43">
        <v>81</v>
      </c>
      <c r="B94" s="55" t="s">
        <v>113</v>
      </c>
      <c r="C94" s="52">
        <v>19007.45</v>
      </c>
      <c r="D94" s="52">
        <f t="shared" si="157"/>
        <v>15205.960000000001</v>
      </c>
      <c r="E94" s="45">
        <v>0.96</v>
      </c>
      <c r="F94" s="19">
        <v>1</v>
      </c>
      <c r="G94" s="19"/>
      <c r="H94" s="54">
        <v>0.55000000000000004</v>
      </c>
      <c r="I94" s="54">
        <v>0.2</v>
      </c>
      <c r="J94" s="54">
        <v>0.05</v>
      </c>
      <c r="K94" s="54">
        <v>0.2</v>
      </c>
      <c r="L94" s="19">
        <v>1</v>
      </c>
      <c r="M94" s="19"/>
      <c r="N94" s="52">
        <v>1.4</v>
      </c>
      <c r="O94" s="52">
        <v>1.68</v>
      </c>
      <c r="P94" s="52">
        <v>2.23</v>
      </c>
      <c r="Q94" s="52">
        <v>2.39</v>
      </c>
      <c r="R94" s="22">
        <v>0</v>
      </c>
      <c r="S94" s="22">
        <f t="shared" ref="S94:S158" si="181">SUM(R94/12*3*C94*E94*F94*N94*$R$6+R94/12*9*C94*E94*F94*$S$6*N94)</f>
        <v>0</v>
      </c>
      <c r="T94" s="22">
        <v>20</v>
      </c>
      <c r="U94" s="22">
        <f t="shared" si="162"/>
        <v>522841.72863999999</v>
      </c>
      <c r="V94" s="22"/>
      <c r="W94" s="22">
        <f t="shared" si="163"/>
        <v>0</v>
      </c>
      <c r="X94" s="22">
        <v>2</v>
      </c>
      <c r="Y94" s="22">
        <f t="shared" si="164"/>
        <v>52284.172863999993</v>
      </c>
      <c r="Z94" s="22"/>
      <c r="AA94" s="22">
        <f t="shared" si="165"/>
        <v>0</v>
      </c>
      <c r="AB94" s="16">
        <f t="shared" si="166"/>
        <v>0</v>
      </c>
      <c r="AC94" s="22"/>
      <c r="AD94" s="22">
        <f t="shared" si="167"/>
        <v>0</v>
      </c>
      <c r="AE94" s="16">
        <f t="shared" si="168"/>
        <v>0</v>
      </c>
      <c r="AF94" s="22"/>
      <c r="AG94" s="22">
        <f t="shared" si="169"/>
        <v>0</v>
      </c>
      <c r="AH94" s="22">
        <v>2</v>
      </c>
      <c r="AI94" s="22">
        <f t="shared" si="170"/>
        <v>53646.626879999996</v>
      </c>
      <c r="AJ94" s="22"/>
      <c r="AK94" s="22">
        <f t="shared" si="171"/>
        <v>0</v>
      </c>
      <c r="AL94" s="22">
        <v>5</v>
      </c>
      <c r="AM94" s="22">
        <f t="shared" si="172"/>
        <v>219057.05976000003</v>
      </c>
      <c r="AN94" s="22">
        <v>40</v>
      </c>
      <c r="AO94" s="22">
        <f t="shared" si="173"/>
        <v>1723504.33024</v>
      </c>
      <c r="AP94" s="22">
        <v>33</v>
      </c>
      <c r="AQ94" s="22">
        <f t="shared" si="174"/>
        <v>976215.33313919988</v>
      </c>
      <c r="AR94" s="22">
        <v>80</v>
      </c>
      <c r="AS94" s="22">
        <f t="shared" si="175"/>
        <v>2513727.6595199998</v>
      </c>
      <c r="AT94" s="22">
        <v>80</v>
      </c>
      <c r="AU94" s="22">
        <f t="shared" si="176"/>
        <v>2313446.9191680001</v>
      </c>
      <c r="AV94" s="22">
        <v>156</v>
      </c>
      <c r="AW94" s="22">
        <f t="shared" si="177"/>
        <v>5128924.0818815995</v>
      </c>
      <c r="AX94" s="71">
        <v>3</v>
      </c>
      <c r="AY94" s="71">
        <f t="shared" si="178"/>
        <v>98633.155420800016</v>
      </c>
      <c r="AZ94" s="22">
        <v>12</v>
      </c>
      <c r="BA94" s="22">
        <f t="shared" si="179"/>
        <v>430399.22365440003</v>
      </c>
      <c r="BB94" s="22">
        <v>12</v>
      </c>
      <c r="BC94" s="22">
        <f t="shared" si="180"/>
        <v>747923.3897520001</v>
      </c>
    </row>
    <row r="95" spans="1:59" x14ac:dyDescent="0.25">
      <c r="A95" s="43">
        <v>82</v>
      </c>
      <c r="B95" s="55" t="s">
        <v>114</v>
      </c>
      <c r="C95" s="52">
        <v>19007.45</v>
      </c>
      <c r="D95" s="52">
        <f t="shared" si="157"/>
        <v>16156.3325</v>
      </c>
      <c r="E95" s="45">
        <v>0.69</v>
      </c>
      <c r="F95" s="19">
        <v>1</v>
      </c>
      <c r="G95" s="19"/>
      <c r="H95" s="54">
        <v>0.7</v>
      </c>
      <c r="I95" s="54">
        <v>0.11</v>
      </c>
      <c r="J95" s="54">
        <v>0.04</v>
      </c>
      <c r="K95" s="54">
        <v>0.15</v>
      </c>
      <c r="L95" s="19">
        <v>1</v>
      </c>
      <c r="M95" s="19"/>
      <c r="N95" s="52">
        <v>1.4</v>
      </c>
      <c r="O95" s="52">
        <v>1.68</v>
      </c>
      <c r="P95" s="52">
        <v>2.23</v>
      </c>
      <c r="Q95" s="52">
        <v>2.39</v>
      </c>
      <c r="R95" s="22">
        <v>0</v>
      </c>
      <c r="S95" s="22">
        <f t="shared" si="181"/>
        <v>0</v>
      </c>
      <c r="T95" s="22">
        <v>100</v>
      </c>
      <c r="U95" s="22">
        <f t="shared" si="162"/>
        <v>1878962.4622999998</v>
      </c>
      <c r="V95" s="22"/>
      <c r="W95" s="22">
        <f t="shared" si="163"/>
        <v>0</v>
      </c>
      <c r="X95" s="22">
        <v>24</v>
      </c>
      <c r="Y95" s="22">
        <f t="shared" si="164"/>
        <v>450950.99095200002</v>
      </c>
      <c r="Z95" s="22"/>
      <c r="AA95" s="22">
        <f t="shared" si="165"/>
        <v>0</v>
      </c>
      <c r="AB95" s="16">
        <f t="shared" si="166"/>
        <v>0</v>
      </c>
      <c r="AC95" s="22">
        <v>0</v>
      </c>
      <c r="AD95" s="22">
        <f t="shared" si="167"/>
        <v>0</v>
      </c>
      <c r="AE95" s="16">
        <f t="shared" si="168"/>
        <v>0</v>
      </c>
      <c r="AF95" s="22"/>
      <c r="AG95" s="22">
        <f t="shared" si="169"/>
        <v>0</v>
      </c>
      <c r="AH95" s="22">
        <v>33</v>
      </c>
      <c r="AI95" s="22">
        <f t="shared" si="170"/>
        <v>636215.46565499995</v>
      </c>
      <c r="AJ95" s="22">
        <v>0</v>
      </c>
      <c r="AK95" s="22">
        <f t="shared" si="171"/>
        <v>0</v>
      </c>
      <c r="AL95" s="22">
        <v>5</v>
      </c>
      <c r="AM95" s="22">
        <f t="shared" si="172"/>
        <v>157447.26170249999</v>
      </c>
      <c r="AN95" s="22">
        <v>10</v>
      </c>
      <c r="AO95" s="22">
        <f t="shared" si="173"/>
        <v>309692.18433999998</v>
      </c>
      <c r="AP95" s="22">
        <v>45</v>
      </c>
      <c r="AQ95" s="22">
        <f t="shared" si="174"/>
        <v>956801.9600369999</v>
      </c>
      <c r="AR95" s="22">
        <v>20</v>
      </c>
      <c r="AS95" s="22">
        <f t="shared" si="175"/>
        <v>451685.43881999992</v>
      </c>
      <c r="AT95" s="22">
        <v>36</v>
      </c>
      <c r="AU95" s="22">
        <f t="shared" si="176"/>
        <v>748255.48791839997</v>
      </c>
      <c r="AV95" s="22"/>
      <c r="AW95" s="22">
        <f t="shared" si="177"/>
        <v>0</v>
      </c>
      <c r="AX95" s="71">
        <v>0</v>
      </c>
      <c r="AY95" s="71">
        <f t="shared" si="178"/>
        <v>0</v>
      </c>
      <c r="AZ95" s="22">
        <v>2</v>
      </c>
      <c r="BA95" s="22">
        <f t="shared" si="179"/>
        <v>51558.240333599999</v>
      </c>
      <c r="BB95" s="22">
        <v>14</v>
      </c>
      <c r="BC95" s="22">
        <f t="shared" si="180"/>
        <v>627164.92578162509</v>
      </c>
    </row>
    <row r="96" spans="1:59" ht="36.75" customHeight="1" x14ac:dyDescent="0.25">
      <c r="A96" s="43">
        <v>83</v>
      </c>
      <c r="B96" s="55" t="s">
        <v>115</v>
      </c>
      <c r="C96" s="52">
        <v>19007.45</v>
      </c>
      <c r="D96" s="52">
        <f t="shared" si="157"/>
        <v>16346.407000000003</v>
      </c>
      <c r="E96" s="45">
        <v>1.54</v>
      </c>
      <c r="F96" s="19">
        <v>1</v>
      </c>
      <c r="G96" s="19"/>
      <c r="H96" s="54">
        <v>0.65</v>
      </c>
      <c r="I96" s="54">
        <v>0.18</v>
      </c>
      <c r="J96" s="54">
        <v>0.03</v>
      </c>
      <c r="K96" s="54">
        <v>0.14000000000000001</v>
      </c>
      <c r="L96" s="19">
        <v>1</v>
      </c>
      <c r="M96" s="19"/>
      <c r="N96" s="52">
        <v>1.4</v>
      </c>
      <c r="O96" s="52">
        <v>1.68</v>
      </c>
      <c r="P96" s="52">
        <v>2.23</v>
      </c>
      <c r="Q96" s="52">
        <v>2.39</v>
      </c>
      <c r="R96" s="22">
        <v>0</v>
      </c>
      <c r="S96" s="22">
        <f t="shared" si="181"/>
        <v>0</v>
      </c>
      <c r="T96" s="22">
        <v>26</v>
      </c>
      <c r="U96" s="22">
        <f t="shared" si="162"/>
        <v>1090342.8549346665</v>
      </c>
      <c r="V96" s="22"/>
      <c r="W96" s="22">
        <f t="shared" si="163"/>
        <v>0</v>
      </c>
      <c r="X96" s="22"/>
      <c r="Y96" s="22">
        <f t="shared" si="164"/>
        <v>0</v>
      </c>
      <c r="Z96" s="22"/>
      <c r="AA96" s="22">
        <f t="shared" si="165"/>
        <v>0</v>
      </c>
      <c r="AB96" s="16">
        <f t="shared" si="166"/>
        <v>0</v>
      </c>
      <c r="AC96" s="22">
        <v>0</v>
      </c>
      <c r="AD96" s="22">
        <f t="shared" si="167"/>
        <v>0</v>
      </c>
      <c r="AE96" s="16">
        <f t="shared" si="168"/>
        <v>0</v>
      </c>
      <c r="AF96" s="22"/>
      <c r="AG96" s="22">
        <f t="shared" si="169"/>
        <v>0</v>
      </c>
      <c r="AH96" s="22">
        <v>6</v>
      </c>
      <c r="AI96" s="22">
        <f t="shared" si="170"/>
        <v>258174.39186</v>
      </c>
      <c r="AJ96" s="22">
        <v>0</v>
      </c>
      <c r="AK96" s="22">
        <f t="shared" si="171"/>
        <v>0</v>
      </c>
      <c r="AL96" s="22">
        <v>2</v>
      </c>
      <c r="AM96" s="22">
        <f t="shared" si="172"/>
        <v>140561.613346</v>
      </c>
      <c r="AN96" s="22">
        <v>1</v>
      </c>
      <c r="AO96" s="22">
        <f t="shared" si="173"/>
        <v>69119.704910666667</v>
      </c>
      <c r="AP96" s="22">
        <v>35</v>
      </c>
      <c r="AQ96" s="22">
        <f t="shared" si="174"/>
        <v>1660921.9209659998</v>
      </c>
      <c r="AR96" s="22">
        <v>20</v>
      </c>
      <c r="AS96" s="22">
        <f t="shared" si="175"/>
        <v>1008109.53012</v>
      </c>
      <c r="AT96" s="22">
        <v>1</v>
      </c>
      <c r="AU96" s="22">
        <f t="shared" si="176"/>
        <v>46389.430410400004</v>
      </c>
      <c r="AV96" s="22">
        <v>0</v>
      </c>
      <c r="AW96" s="22">
        <f t="shared" si="177"/>
        <v>0</v>
      </c>
      <c r="AX96" s="71">
        <v>0</v>
      </c>
      <c r="AY96" s="71">
        <f t="shared" si="178"/>
        <v>0</v>
      </c>
      <c r="AZ96" s="22">
        <v>8</v>
      </c>
      <c r="BA96" s="22">
        <f t="shared" si="179"/>
        <v>460288.05863040005</v>
      </c>
      <c r="BB96" s="22">
        <v>4</v>
      </c>
      <c r="BC96" s="22">
        <f t="shared" si="180"/>
        <v>399931.25702016673</v>
      </c>
    </row>
    <row r="97" spans="1:59" ht="30" x14ac:dyDescent="0.25">
      <c r="A97" s="43">
        <v>84</v>
      </c>
      <c r="B97" s="55" t="s">
        <v>116</v>
      </c>
      <c r="C97" s="52">
        <v>19007.45</v>
      </c>
      <c r="D97" s="52">
        <f t="shared" si="157"/>
        <v>15776.183500000003</v>
      </c>
      <c r="E97" s="45">
        <v>2.92</v>
      </c>
      <c r="F97" s="19">
        <v>1</v>
      </c>
      <c r="G97" s="19"/>
      <c r="H97" s="54">
        <v>0.5</v>
      </c>
      <c r="I97" s="54">
        <v>0.28999999999999998</v>
      </c>
      <c r="J97" s="54">
        <v>0.04</v>
      </c>
      <c r="K97" s="54">
        <v>0.17</v>
      </c>
      <c r="L97" s="19">
        <v>1</v>
      </c>
      <c r="M97" s="19"/>
      <c r="N97" s="52">
        <v>1.4</v>
      </c>
      <c r="O97" s="52">
        <v>1.68</v>
      </c>
      <c r="P97" s="52">
        <v>2.23</v>
      </c>
      <c r="Q97" s="52">
        <v>2.39</v>
      </c>
      <c r="R97" s="22">
        <v>0</v>
      </c>
      <c r="S97" s="22">
        <f t="shared" si="181"/>
        <v>0</v>
      </c>
      <c r="T97" s="22">
        <v>0</v>
      </c>
      <c r="U97" s="22">
        <f t="shared" si="162"/>
        <v>0</v>
      </c>
      <c r="V97" s="22"/>
      <c r="W97" s="22">
        <f t="shared" si="163"/>
        <v>0</v>
      </c>
      <c r="X97" s="22"/>
      <c r="Y97" s="22">
        <f t="shared" si="164"/>
        <v>0</v>
      </c>
      <c r="Z97" s="22"/>
      <c r="AA97" s="22">
        <f t="shared" si="165"/>
        <v>0</v>
      </c>
      <c r="AB97" s="16">
        <f t="shared" si="166"/>
        <v>0</v>
      </c>
      <c r="AC97" s="22">
        <v>0</v>
      </c>
      <c r="AD97" s="22">
        <f t="shared" si="167"/>
        <v>0</v>
      </c>
      <c r="AE97" s="16">
        <f t="shared" si="168"/>
        <v>0</v>
      </c>
      <c r="AF97" s="22"/>
      <c r="AG97" s="22">
        <f t="shared" si="169"/>
        <v>0</v>
      </c>
      <c r="AH97" s="22"/>
      <c r="AI97" s="22">
        <f t="shared" si="170"/>
        <v>0</v>
      </c>
      <c r="AJ97" s="22">
        <v>0</v>
      </c>
      <c r="AK97" s="22">
        <f t="shared" si="171"/>
        <v>0</v>
      </c>
      <c r="AL97" s="22">
        <v>0</v>
      </c>
      <c r="AM97" s="22">
        <f t="shared" si="172"/>
        <v>0</v>
      </c>
      <c r="AN97" s="22"/>
      <c r="AO97" s="22">
        <f t="shared" si="173"/>
        <v>0</v>
      </c>
      <c r="AP97" s="22">
        <v>5</v>
      </c>
      <c r="AQ97" s="22">
        <f t="shared" si="174"/>
        <v>449897.217924</v>
      </c>
      <c r="AR97" s="22">
        <v>0</v>
      </c>
      <c r="AS97" s="22">
        <f t="shared" si="175"/>
        <v>0</v>
      </c>
      <c r="AT97" s="22">
        <v>0</v>
      </c>
      <c r="AU97" s="22">
        <f t="shared" si="176"/>
        <v>0</v>
      </c>
      <c r="AV97" s="22">
        <v>0</v>
      </c>
      <c r="AW97" s="22">
        <f t="shared" si="177"/>
        <v>0</v>
      </c>
      <c r="AX97" s="71">
        <v>0</v>
      </c>
      <c r="AY97" s="71">
        <f t="shared" si="178"/>
        <v>0</v>
      </c>
      <c r="AZ97" s="22">
        <v>0</v>
      </c>
      <c r="BA97" s="22">
        <f t="shared" si="179"/>
        <v>0</v>
      </c>
      <c r="BB97" s="22">
        <v>0</v>
      </c>
      <c r="BC97" s="22">
        <f t="shared" si="180"/>
        <v>0</v>
      </c>
    </row>
    <row r="98" spans="1:59" ht="30" x14ac:dyDescent="0.25">
      <c r="A98" s="43">
        <v>85</v>
      </c>
      <c r="B98" s="55" t="s">
        <v>117</v>
      </c>
      <c r="C98" s="52">
        <v>19007.45</v>
      </c>
      <c r="D98" s="52">
        <f t="shared" si="157"/>
        <v>16726.556000000004</v>
      </c>
      <c r="E98" s="45">
        <v>4.34</v>
      </c>
      <c r="F98" s="19">
        <v>1</v>
      </c>
      <c r="G98" s="19"/>
      <c r="H98" s="54">
        <v>0.53</v>
      </c>
      <c r="I98" s="54">
        <v>0.32</v>
      </c>
      <c r="J98" s="54">
        <v>0.03</v>
      </c>
      <c r="K98" s="54">
        <v>0.12</v>
      </c>
      <c r="L98" s="19">
        <v>1</v>
      </c>
      <c r="M98" s="19"/>
      <c r="N98" s="52">
        <v>1.4</v>
      </c>
      <c r="O98" s="52">
        <v>1.68</v>
      </c>
      <c r="P98" s="52">
        <v>2.23</v>
      </c>
      <c r="Q98" s="52">
        <v>2.39</v>
      </c>
      <c r="R98" s="22">
        <v>0</v>
      </c>
      <c r="S98" s="22">
        <f t="shared" si="181"/>
        <v>0</v>
      </c>
      <c r="T98" s="22">
        <v>0</v>
      </c>
      <c r="U98" s="22">
        <f t="shared" si="162"/>
        <v>0</v>
      </c>
      <c r="V98" s="22"/>
      <c r="W98" s="22">
        <f t="shared" si="163"/>
        <v>0</v>
      </c>
      <c r="X98" s="22">
        <v>2</v>
      </c>
      <c r="Y98" s="22">
        <f t="shared" si="164"/>
        <v>236368.03148933331</v>
      </c>
      <c r="Z98" s="22"/>
      <c r="AA98" s="22">
        <f t="shared" si="165"/>
        <v>0</v>
      </c>
      <c r="AB98" s="16">
        <f t="shared" si="166"/>
        <v>0</v>
      </c>
      <c r="AC98" s="22">
        <v>0</v>
      </c>
      <c r="AD98" s="22">
        <f t="shared" si="167"/>
        <v>0</v>
      </c>
      <c r="AE98" s="16">
        <f t="shared" si="168"/>
        <v>0</v>
      </c>
      <c r="AF98" s="22"/>
      <c r="AG98" s="22">
        <f t="shared" si="169"/>
        <v>0</v>
      </c>
      <c r="AH98" s="22"/>
      <c r="AI98" s="22">
        <f t="shared" si="170"/>
        <v>0</v>
      </c>
      <c r="AJ98" s="22">
        <v>0</v>
      </c>
      <c r="AK98" s="22">
        <f t="shared" si="171"/>
        <v>0</v>
      </c>
      <c r="AL98" s="22">
        <v>0</v>
      </c>
      <c r="AM98" s="22">
        <f t="shared" si="172"/>
        <v>0</v>
      </c>
      <c r="AN98" s="22"/>
      <c r="AO98" s="22">
        <f t="shared" si="173"/>
        <v>0</v>
      </c>
      <c r="AP98" s="22">
        <v>3</v>
      </c>
      <c r="AQ98" s="22">
        <f t="shared" si="174"/>
        <v>401209.71077880001</v>
      </c>
      <c r="AR98" s="22">
        <v>0</v>
      </c>
      <c r="AS98" s="22">
        <f t="shared" si="175"/>
        <v>0</v>
      </c>
      <c r="AT98" s="22">
        <v>0</v>
      </c>
      <c r="AU98" s="22">
        <f t="shared" si="176"/>
        <v>0</v>
      </c>
      <c r="AV98" s="22">
        <v>0</v>
      </c>
      <c r="AW98" s="22">
        <f t="shared" si="177"/>
        <v>0</v>
      </c>
      <c r="AX98" s="71">
        <v>0</v>
      </c>
      <c r="AY98" s="71">
        <f t="shared" si="178"/>
        <v>0</v>
      </c>
      <c r="AZ98" s="22">
        <v>0</v>
      </c>
      <c r="BA98" s="22">
        <f t="shared" si="179"/>
        <v>0</v>
      </c>
      <c r="BB98" s="22">
        <v>0</v>
      </c>
      <c r="BC98" s="22">
        <f t="shared" si="180"/>
        <v>0</v>
      </c>
    </row>
    <row r="99" spans="1:59" ht="36" customHeight="1" x14ac:dyDescent="0.25">
      <c r="A99" s="43">
        <v>86</v>
      </c>
      <c r="B99" s="55" t="s">
        <v>118</v>
      </c>
      <c r="C99" s="52">
        <v>19007.45</v>
      </c>
      <c r="D99" s="52">
        <f t="shared" si="157"/>
        <v>15966.258000000002</v>
      </c>
      <c r="E99" s="45">
        <v>1.41</v>
      </c>
      <c r="F99" s="19">
        <v>1</v>
      </c>
      <c r="G99" s="19"/>
      <c r="H99" s="54">
        <v>0.6</v>
      </c>
      <c r="I99" s="54">
        <v>0.2</v>
      </c>
      <c r="J99" s="54">
        <v>0.04</v>
      </c>
      <c r="K99" s="54">
        <v>0.16</v>
      </c>
      <c r="L99" s="19">
        <v>1</v>
      </c>
      <c r="M99" s="19"/>
      <c r="N99" s="52">
        <v>1.4</v>
      </c>
      <c r="O99" s="52">
        <v>1.68</v>
      </c>
      <c r="P99" s="52">
        <v>2.23</v>
      </c>
      <c r="Q99" s="52">
        <v>2.39</v>
      </c>
      <c r="R99" s="22"/>
      <c r="S99" s="22">
        <f t="shared" si="181"/>
        <v>0</v>
      </c>
      <c r="T99" s="22"/>
      <c r="U99" s="22">
        <f t="shared" si="162"/>
        <v>0</v>
      </c>
      <c r="V99" s="22"/>
      <c r="W99" s="22">
        <f t="shared" si="163"/>
        <v>0</v>
      </c>
      <c r="X99" s="22"/>
      <c r="Y99" s="22">
        <f t="shared" si="164"/>
        <v>0</v>
      </c>
      <c r="Z99" s="22"/>
      <c r="AA99" s="22">
        <f t="shared" si="165"/>
        <v>0</v>
      </c>
      <c r="AB99" s="16">
        <f t="shared" si="166"/>
        <v>0</v>
      </c>
      <c r="AC99" s="22"/>
      <c r="AD99" s="22">
        <f t="shared" si="167"/>
        <v>0</v>
      </c>
      <c r="AE99" s="16">
        <f t="shared" si="168"/>
        <v>0</v>
      </c>
      <c r="AF99" s="22"/>
      <c r="AG99" s="22">
        <f t="shared" si="169"/>
        <v>0</v>
      </c>
      <c r="AH99" s="22"/>
      <c r="AI99" s="22">
        <f t="shared" si="170"/>
        <v>0</v>
      </c>
      <c r="AJ99" s="22"/>
      <c r="AK99" s="22">
        <f t="shared" si="171"/>
        <v>0</v>
      </c>
      <c r="AL99" s="22"/>
      <c r="AM99" s="22">
        <f t="shared" si="172"/>
        <v>0</v>
      </c>
      <c r="AN99" s="22"/>
      <c r="AO99" s="22">
        <f t="shared" si="173"/>
        <v>0</v>
      </c>
      <c r="AP99" s="22"/>
      <c r="AQ99" s="22">
        <f t="shared" si="174"/>
        <v>0</v>
      </c>
      <c r="AR99" s="22"/>
      <c r="AS99" s="22">
        <f t="shared" si="175"/>
        <v>0</v>
      </c>
      <c r="AT99" s="22">
        <v>0</v>
      </c>
      <c r="AU99" s="22">
        <f t="shared" si="176"/>
        <v>0</v>
      </c>
      <c r="AV99" s="22"/>
      <c r="AW99" s="22">
        <f t="shared" si="177"/>
        <v>0</v>
      </c>
      <c r="AX99" s="71"/>
      <c r="AY99" s="71">
        <f t="shared" si="178"/>
        <v>0</v>
      </c>
      <c r="AZ99" s="22"/>
      <c r="BA99" s="22">
        <f t="shared" si="179"/>
        <v>0</v>
      </c>
      <c r="BB99" s="22"/>
      <c r="BC99" s="22">
        <f t="shared" si="180"/>
        <v>0</v>
      </c>
    </row>
    <row r="100" spans="1:59" ht="30" x14ac:dyDescent="0.25">
      <c r="A100" s="43">
        <v>87</v>
      </c>
      <c r="B100" s="55" t="s">
        <v>119</v>
      </c>
      <c r="C100" s="52">
        <v>19007.45</v>
      </c>
      <c r="D100" s="52">
        <f t="shared" si="157"/>
        <v>15966.258</v>
      </c>
      <c r="E100" s="45">
        <v>1.89</v>
      </c>
      <c r="F100" s="19">
        <v>1</v>
      </c>
      <c r="G100" s="19"/>
      <c r="H100" s="54">
        <v>0.59</v>
      </c>
      <c r="I100" s="54">
        <v>0.22</v>
      </c>
      <c r="J100" s="54">
        <v>0.03</v>
      </c>
      <c r="K100" s="54">
        <v>0.16</v>
      </c>
      <c r="L100" s="19">
        <v>1</v>
      </c>
      <c r="M100" s="19"/>
      <c r="N100" s="52">
        <v>1.4</v>
      </c>
      <c r="O100" s="52">
        <v>1.68</v>
      </c>
      <c r="P100" s="52">
        <v>2.23</v>
      </c>
      <c r="Q100" s="52">
        <v>2.39</v>
      </c>
      <c r="R100" s="22">
        <v>0</v>
      </c>
      <c r="S100" s="22">
        <f t="shared" si="181"/>
        <v>0</v>
      </c>
      <c r="T100" s="22">
        <v>0</v>
      </c>
      <c r="U100" s="22">
        <f t="shared" si="162"/>
        <v>0</v>
      </c>
      <c r="V100" s="22"/>
      <c r="W100" s="22">
        <f t="shared" si="163"/>
        <v>0</v>
      </c>
      <c r="X100" s="22">
        <v>0</v>
      </c>
      <c r="Y100" s="22">
        <f t="shared" si="164"/>
        <v>0</v>
      </c>
      <c r="Z100" s="22"/>
      <c r="AA100" s="22">
        <f t="shared" si="165"/>
        <v>0</v>
      </c>
      <c r="AB100" s="16">
        <f t="shared" si="166"/>
        <v>0</v>
      </c>
      <c r="AC100" s="22">
        <v>0</v>
      </c>
      <c r="AD100" s="22">
        <f t="shared" si="167"/>
        <v>0</v>
      </c>
      <c r="AE100" s="16">
        <f t="shared" si="168"/>
        <v>0</v>
      </c>
      <c r="AF100" s="22"/>
      <c r="AG100" s="22">
        <f t="shared" si="169"/>
        <v>0</v>
      </c>
      <c r="AH100" s="22"/>
      <c r="AI100" s="22">
        <f t="shared" si="170"/>
        <v>0</v>
      </c>
      <c r="AJ100" s="22">
        <v>0</v>
      </c>
      <c r="AK100" s="22">
        <f t="shared" si="171"/>
        <v>0</v>
      </c>
      <c r="AL100" s="22">
        <v>0</v>
      </c>
      <c r="AM100" s="22">
        <f t="shared" si="172"/>
        <v>0</v>
      </c>
      <c r="AN100" s="22"/>
      <c r="AO100" s="22">
        <f t="shared" si="173"/>
        <v>0</v>
      </c>
      <c r="AP100" s="22">
        <v>0</v>
      </c>
      <c r="AQ100" s="22">
        <f t="shared" si="174"/>
        <v>0</v>
      </c>
      <c r="AR100" s="22"/>
      <c r="AS100" s="22">
        <f t="shared" si="175"/>
        <v>0</v>
      </c>
      <c r="AT100" s="22">
        <v>0</v>
      </c>
      <c r="AU100" s="22">
        <f t="shared" si="176"/>
        <v>0</v>
      </c>
      <c r="AV100" s="22">
        <v>0</v>
      </c>
      <c r="AW100" s="22">
        <f t="shared" si="177"/>
        <v>0</v>
      </c>
      <c r="AX100" s="71">
        <v>0</v>
      </c>
      <c r="AY100" s="71">
        <f t="shared" si="178"/>
        <v>0</v>
      </c>
      <c r="AZ100" s="22">
        <v>0</v>
      </c>
      <c r="BA100" s="22">
        <f t="shared" si="179"/>
        <v>0</v>
      </c>
      <c r="BB100" s="22">
        <v>0</v>
      </c>
      <c r="BC100" s="22">
        <f t="shared" si="180"/>
        <v>0</v>
      </c>
    </row>
    <row r="101" spans="1:59" ht="30" x14ac:dyDescent="0.25">
      <c r="A101" s="43">
        <v>88</v>
      </c>
      <c r="B101" s="55" t="s">
        <v>120</v>
      </c>
      <c r="C101" s="52">
        <v>19007.45</v>
      </c>
      <c r="D101" s="52">
        <f t="shared" si="157"/>
        <v>16536.481500000002</v>
      </c>
      <c r="E101" s="45">
        <v>1.92</v>
      </c>
      <c r="F101" s="19">
        <v>1</v>
      </c>
      <c r="G101" s="19"/>
      <c r="H101" s="54">
        <v>0.61</v>
      </c>
      <c r="I101" s="54">
        <v>0.23</v>
      </c>
      <c r="J101" s="54">
        <v>0.03</v>
      </c>
      <c r="K101" s="54">
        <v>0.13</v>
      </c>
      <c r="L101" s="19">
        <v>1</v>
      </c>
      <c r="M101" s="19"/>
      <c r="N101" s="52">
        <v>1.4</v>
      </c>
      <c r="O101" s="52">
        <v>1.68</v>
      </c>
      <c r="P101" s="52">
        <v>2.23</v>
      </c>
      <c r="Q101" s="52">
        <v>2.39</v>
      </c>
      <c r="R101" s="22">
        <v>0</v>
      </c>
      <c r="S101" s="22">
        <f t="shared" si="181"/>
        <v>0</v>
      </c>
      <c r="T101" s="22">
        <v>0</v>
      </c>
      <c r="U101" s="22">
        <f t="shared" si="162"/>
        <v>0</v>
      </c>
      <c r="V101" s="22"/>
      <c r="W101" s="22">
        <f t="shared" si="163"/>
        <v>0</v>
      </c>
      <c r="X101" s="22">
        <v>0</v>
      </c>
      <c r="Y101" s="22">
        <f t="shared" si="164"/>
        <v>0</v>
      </c>
      <c r="Z101" s="22"/>
      <c r="AA101" s="22">
        <f t="shared" si="165"/>
        <v>0</v>
      </c>
      <c r="AB101" s="16">
        <f t="shared" si="166"/>
        <v>0</v>
      </c>
      <c r="AC101" s="22">
        <v>0</v>
      </c>
      <c r="AD101" s="22">
        <f t="shared" si="167"/>
        <v>0</v>
      </c>
      <c r="AE101" s="16">
        <f t="shared" si="168"/>
        <v>0</v>
      </c>
      <c r="AF101" s="16"/>
      <c r="AG101" s="22">
        <f t="shared" si="169"/>
        <v>0</v>
      </c>
      <c r="AH101" s="16"/>
      <c r="AI101" s="22">
        <f t="shared" si="170"/>
        <v>0</v>
      </c>
      <c r="AJ101" s="22">
        <v>0</v>
      </c>
      <c r="AK101" s="22">
        <f t="shared" si="171"/>
        <v>0</v>
      </c>
      <c r="AL101" s="22">
        <v>0</v>
      </c>
      <c r="AM101" s="22">
        <f t="shared" si="172"/>
        <v>0</v>
      </c>
      <c r="AN101" s="16"/>
      <c r="AO101" s="22">
        <f t="shared" si="173"/>
        <v>0</v>
      </c>
      <c r="AP101" s="22">
        <v>0</v>
      </c>
      <c r="AQ101" s="22">
        <f t="shared" si="174"/>
        <v>0</v>
      </c>
      <c r="AR101" s="22">
        <v>0</v>
      </c>
      <c r="AS101" s="22">
        <f t="shared" si="175"/>
        <v>0</v>
      </c>
      <c r="AT101" s="22">
        <v>0</v>
      </c>
      <c r="AU101" s="22">
        <f t="shared" si="176"/>
        <v>0</v>
      </c>
      <c r="AV101" s="22">
        <v>0</v>
      </c>
      <c r="AW101" s="22">
        <f t="shared" si="177"/>
        <v>0</v>
      </c>
      <c r="AX101" s="71">
        <v>0</v>
      </c>
      <c r="AY101" s="71">
        <f t="shared" si="178"/>
        <v>0</v>
      </c>
      <c r="AZ101" s="22">
        <v>0</v>
      </c>
      <c r="BA101" s="22">
        <f t="shared" si="179"/>
        <v>0</v>
      </c>
      <c r="BB101" s="22">
        <v>0</v>
      </c>
      <c r="BC101" s="22">
        <f t="shared" si="180"/>
        <v>0</v>
      </c>
    </row>
    <row r="102" spans="1:59" x14ac:dyDescent="0.25">
      <c r="A102" s="43">
        <v>89</v>
      </c>
      <c r="B102" s="55" t="s">
        <v>121</v>
      </c>
      <c r="C102" s="52">
        <v>19007.45</v>
      </c>
      <c r="D102" s="52">
        <f t="shared" si="157"/>
        <v>15396.034500000002</v>
      </c>
      <c r="E102" s="52">
        <v>1.02</v>
      </c>
      <c r="F102" s="19">
        <v>1</v>
      </c>
      <c r="G102" s="19"/>
      <c r="H102" s="54">
        <v>0.59</v>
      </c>
      <c r="I102" s="54">
        <v>0.17</v>
      </c>
      <c r="J102" s="54">
        <v>0.05</v>
      </c>
      <c r="K102" s="54">
        <v>0.19</v>
      </c>
      <c r="L102" s="19">
        <v>1</v>
      </c>
      <c r="M102" s="19"/>
      <c r="N102" s="52">
        <v>1.4</v>
      </c>
      <c r="O102" s="52">
        <v>1.68</v>
      </c>
      <c r="P102" s="52">
        <v>2.23</v>
      </c>
      <c r="Q102" s="52">
        <v>2.39</v>
      </c>
      <c r="R102" s="22">
        <v>0</v>
      </c>
      <c r="S102" s="22">
        <f t="shared" si="181"/>
        <v>0</v>
      </c>
      <c r="T102" s="22">
        <v>0</v>
      </c>
      <c r="U102" s="22">
        <f t="shared" si="162"/>
        <v>0</v>
      </c>
      <c r="V102" s="22"/>
      <c r="W102" s="22">
        <f t="shared" si="163"/>
        <v>0</v>
      </c>
      <c r="X102" s="22">
        <v>0</v>
      </c>
      <c r="Y102" s="22">
        <f t="shared" si="164"/>
        <v>0</v>
      </c>
      <c r="Z102" s="22"/>
      <c r="AA102" s="22">
        <f t="shared" si="165"/>
        <v>0</v>
      </c>
      <c r="AB102" s="16">
        <f t="shared" si="166"/>
        <v>0</v>
      </c>
      <c r="AC102" s="22">
        <v>0</v>
      </c>
      <c r="AD102" s="22">
        <f t="shared" si="167"/>
        <v>0</v>
      </c>
      <c r="AE102" s="16">
        <f t="shared" si="168"/>
        <v>0</v>
      </c>
      <c r="AF102" s="22"/>
      <c r="AG102" s="22">
        <f t="shared" si="169"/>
        <v>0</v>
      </c>
      <c r="AH102" s="22"/>
      <c r="AI102" s="22">
        <f t="shared" si="170"/>
        <v>0</v>
      </c>
      <c r="AJ102" s="22">
        <v>0</v>
      </c>
      <c r="AK102" s="22">
        <f t="shared" si="171"/>
        <v>0</v>
      </c>
      <c r="AL102" s="22">
        <v>0</v>
      </c>
      <c r="AM102" s="22">
        <f t="shared" si="172"/>
        <v>0</v>
      </c>
      <c r="AN102" s="22"/>
      <c r="AO102" s="22">
        <f t="shared" si="173"/>
        <v>0</v>
      </c>
      <c r="AP102" s="22">
        <v>0</v>
      </c>
      <c r="AQ102" s="22">
        <f t="shared" si="174"/>
        <v>0</v>
      </c>
      <c r="AR102" s="22">
        <v>0</v>
      </c>
      <c r="AS102" s="22">
        <f t="shared" si="175"/>
        <v>0</v>
      </c>
      <c r="AT102" s="22">
        <v>0</v>
      </c>
      <c r="AU102" s="22">
        <f t="shared" si="176"/>
        <v>0</v>
      </c>
      <c r="AV102" s="22"/>
      <c r="AW102" s="22">
        <f t="shared" si="177"/>
        <v>0</v>
      </c>
      <c r="AX102" s="71">
        <v>0</v>
      </c>
      <c r="AY102" s="71">
        <f t="shared" si="178"/>
        <v>0</v>
      </c>
      <c r="AZ102" s="22">
        <v>0</v>
      </c>
      <c r="BA102" s="22">
        <f t="shared" si="179"/>
        <v>0</v>
      </c>
      <c r="BB102" s="22">
        <v>2</v>
      </c>
      <c r="BC102" s="22">
        <f t="shared" si="180"/>
        <v>132444.76693525002</v>
      </c>
    </row>
    <row r="103" spans="1:59" s="29" customFormat="1" x14ac:dyDescent="0.25">
      <c r="A103" s="70">
        <v>17</v>
      </c>
      <c r="B103" s="33" t="s">
        <v>122</v>
      </c>
      <c r="C103" s="52">
        <v>19007.45</v>
      </c>
      <c r="D103" s="56">
        <f t="shared" si="157"/>
        <v>0</v>
      </c>
      <c r="E103" s="56">
        <v>2.96</v>
      </c>
      <c r="F103" s="25">
        <v>1</v>
      </c>
      <c r="G103" s="25"/>
      <c r="H103" s="57"/>
      <c r="I103" s="57"/>
      <c r="J103" s="57"/>
      <c r="K103" s="57"/>
      <c r="L103" s="25">
        <v>1</v>
      </c>
      <c r="M103" s="25"/>
      <c r="N103" s="52">
        <v>1.4</v>
      </c>
      <c r="O103" s="52">
        <v>1.68</v>
      </c>
      <c r="P103" s="52">
        <v>2.23</v>
      </c>
      <c r="Q103" s="52">
        <v>2.39</v>
      </c>
      <c r="R103" s="16">
        <f t="shared" ref="R103:S103" si="182">SUM(R104:R111)</f>
        <v>0</v>
      </c>
      <c r="S103" s="16">
        <f t="shared" si="182"/>
        <v>0</v>
      </c>
      <c r="T103" s="16">
        <f t="shared" ref="T103:AM103" si="183">SUM(T104:T111)</f>
        <v>0</v>
      </c>
      <c r="U103" s="16">
        <f t="shared" si="183"/>
        <v>0</v>
      </c>
      <c r="V103" s="16">
        <f t="shared" si="183"/>
        <v>0</v>
      </c>
      <c r="W103" s="16">
        <f t="shared" si="183"/>
        <v>0</v>
      </c>
      <c r="X103" s="16">
        <f t="shared" si="183"/>
        <v>6</v>
      </c>
      <c r="Y103" s="16">
        <f t="shared" si="183"/>
        <v>230377.13668200001</v>
      </c>
      <c r="Z103" s="16">
        <f t="shared" si="183"/>
        <v>0</v>
      </c>
      <c r="AA103" s="16">
        <f t="shared" si="183"/>
        <v>0</v>
      </c>
      <c r="AB103" s="16">
        <f t="shared" si="183"/>
        <v>0</v>
      </c>
      <c r="AC103" s="16">
        <f t="shared" si="183"/>
        <v>0</v>
      </c>
      <c r="AD103" s="16">
        <f t="shared" si="183"/>
        <v>0</v>
      </c>
      <c r="AE103" s="16">
        <f t="shared" si="183"/>
        <v>0</v>
      </c>
      <c r="AF103" s="16">
        <f t="shared" si="183"/>
        <v>0</v>
      </c>
      <c r="AG103" s="16">
        <f t="shared" si="183"/>
        <v>0</v>
      </c>
      <c r="AH103" s="16">
        <f t="shared" si="183"/>
        <v>10</v>
      </c>
      <c r="AI103" s="16">
        <f t="shared" si="183"/>
        <v>393967.41615</v>
      </c>
      <c r="AJ103" s="16">
        <f t="shared" si="183"/>
        <v>0</v>
      </c>
      <c r="AK103" s="16">
        <f t="shared" si="183"/>
        <v>0</v>
      </c>
      <c r="AL103" s="16">
        <f t="shared" si="183"/>
        <v>0</v>
      </c>
      <c r="AM103" s="16">
        <f t="shared" si="183"/>
        <v>0</v>
      </c>
      <c r="AN103" s="16">
        <v>0</v>
      </c>
      <c r="AO103" s="16">
        <f t="shared" ref="AO103:BA103" si="184">SUM(AO104:AO111)</f>
        <v>0</v>
      </c>
      <c r="AP103" s="16">
        <f t="shared" si="184"/>
        <v>28</v>
      </c>
      <c r="AQ103" s="16">
        <f t="shared" si="184"/>
        <v>4418853.4965959992</v>
      </c>
      <c r="AR103" s="16">
        <f t="shared" si="184"/>
        <v>0</v>
      </c>
      <c r="AS103" s="16">
        <f t="shared" si="184"/>
        <v>0</v>
      </c>
      <c r="AT103" s="16">
        <f t="shared" si="184"/>
        <v>21</v>
      </c>
      <c r="AU103" s="16">
        <f t="shared" si="184"/>
        <v>2085265.1429610001</v>
      </c>
      <c r="AV103" s="16">
        <f t="shared" si="184"/>
        <v>0</v>
      </c>
      <c r="AW103" s="16">
        <f t="shared" si="184"/>
        <v>0</v>
      </c>
      <c r="AX103" s="16">
        <f t="shared" si="184"/>
        <v>0</v>
      </c>
      <c r="AY103" s="16">
        <f t="shared" si="184"/>
        <v>0</v>
      </c>
      <c r="AZ103" s="16">
        <f t="shared" si="184"/>
        <v>633</v>
      </c>
      <c r="BA103" s="16">
        <f t="shared" si="184"/>
        <v>69255606.328108191</v>
      </c>
      <c r="BB103" s="16">
        <f t="shared" ref="BB103:BC103" si="185">SUM(BB104:BB111)</f>
        <v>0</v>
      </c>
      <c r="BC103" s="16">
        <f t="shared" si="185"/>
        <v>0</v>
      </c>
      <c r="BD103" s="28"/>
      <c r="BE103" s="28"/>
      <c r="BF103" s="28"/>
      <c r="BG103" s="28"/>
    </row>
    <row r="104" spans="1:59" ht="35.25" customHeight="1" x14ac:dyDescent="0.25">
      <c r="A104" s="43">
        <v>90</v>
      </c>
      <c r="B104" s="55" t="s">
        <v>123</v>
      </c>
      <c r="C104" s="52">
        <v>19007.45</v>
      </c>
      <c r="D104" s="52">
        <f t="shared" si="157"/>
        <v>15966.258000000002</v>
      </c>
      <c r="E104" s="45">
        <v>4.21</v>
      </c>
      <c r="F104" s="19">
        <v>1.5</v>
      </c>
      <c r="G104" s="19"/>
      <c r="H104" s="54">
        <v>0.44</v>
      </c>
      <c r="I104" s="54">
        <v>0.37</v>
      </c>
      <c r="J104" s="54">
        <v>0.03</v>
      </c>
      <c r="K104" s="54">
        <v>0.16</v>
      </c>
      <c r="L104" s="19">
        <v>1.5</v>
      </c>
      <c r="M104" s="19"/>
      <c r="N104" s="52">
        <v>1.4</v>
      </c>
      <c r="O104" s="52">
        <v>1.68</v>
      </c>
      <c r="P104" s="52">
        <v>2.23</v>
      </c>
      <c r="Q104" s="52">
        <v>2.39</v>
      </c>
      <c r="R104" s="22">
        <v>0</v>
      </c>
      <c r="S104" s="22">
        <f t="shared" si="181"/>
        <v>0</v>
      </c>
      <c r="T104" s="22">
        <v>0</v>
      </c>
      <c r="U104" s="22">
        <f t="shared" ref="U104:U111" si="186">T104/12*4*C104*E104*F104*N104*$U$6+T104/12*3*C104*E104*F104*N104*$T$6+T104/12*5*$U$7*C104*E104*L104*N104</f>
        <v>0</v>
      </c>
      <c r="V104" s="22"/>
      <c r="W104" s="22">
        <f t="shared" ref="W104:W111" si="187">SUM($W$6*V104*C104*E104*F104*N104)</f>
        <v>0</v>
      </c>
      <c r="X104" s="22">
        <v>0</v>
      </c>
      <c r="Y104" s="22">
        <f t="shared" ref="Y104:Y111" si="188">X104/12*3*C104*E104*F104*N104*$X$6+X104/12*4*C104*E104*F104*N104*$Y$6+X104/12*5*$Y$7*C104*E104*L104*N104</f>
        <v>0</v>
      </c>
      <c r="Z104" s="22"/>
      <c r="AA104" s="22">
        <f t="shared" ref="AA104:AA111" si="189">Z104*C104*E104*F104*N104*$AA$6</f>
        <v>0</v>
      </c>
      <c r="AB104" s="16">
        <f t="shared" ref="AB104:AB111" si="190">SUM(AC104*$E104)</f>
        <v>0</v>
      </c>
      <c r="AC104" s="22">
        <v>0</v>
      </c>
      <c r="AD104" s="22">
        <f t="shared" ref="AD104:AD111" si="191">AC104*C104*E104*F104*N104*$AD$6</f>
        <v>0</v>
      </c>
      <c r="AE104" s="16">
        <f t="shared" ref="AE104:AE111" si="192">SUM(AF104*$E104)</f>
        <v>0</v>
      </c>
      <c r="AF104" s="22"/>
      <c r="AG104" s="22">
        <f t="shared" ref="AG104:AG111" si="193">SUM(AF104*$AG$6*C104*E104*F104*N104)</f>
        <v>0</v>
      </c>
      <c r="AH104" s="22"/>
      <c r="AI104" s="22">
        <f t="shared" ref="AI104:AI111" si="194">(AH104/12*3*C104*E104*F104*N104*$AH$6)+(AH104/12*4*C104*E104*F104*N104*$AI$6)+(AH104/12*5*$AI$7*C104*E104*L104*N104)</f>
        <v>0</v>
      </c>
      <c r="AJ104" s="22"/>
      <c r="AK104" s="22">
        <f t="shared" ref="AK104:AK111" si="195">AJ104/12*9*C104*E104*F104*N104*$AK$6+AJ104/12*3*C104*E104*F104*N104*$AJ$6</f>
        <v>0</v>
      </c>
      <c r="AL104" s="22">
        <v>0</v>
      </c>
      <c r="AM104" s="22">
        <f t="shared" ref="AM104:AM111" si="196">AL104/12*4*C104*E104*F104*O104*$AM$6+AL104/12*3*C104*E104*F104*O104*$AL$6+AL104/12*5*$AM$7*C104*E104*L104*O104</f>
        <v>0</v>
      </c>
      <c r="AN104" s="22"/>
      <c r="AO104" s="22">
        <f t="shared" ref="AO104:AO111" si="197">SUM(AN104/9*4*C104*E104*F104*O104*$AO$6+AN104/9*5*$AO$7*C104*E104*L104*O104)</f>
        <v>0</v>
      </c>
      <c r="AP104" s="22">
        <v>20</v>
      </c>
      <c r="AQ104" s="22">
        <f t="shared" ref="AQ104:AQ111" si="198">AP104/12*9*C104*E104*F104*O104*$AQ$6+AP104/12*3*C104*E104*F104*O104*$AP$6</f>
        <v>3891919.0838219994</v>
      </c>
      <c r="AR104" s="22">
        <v>0</v>
      </c>
      <c r="AS104" s="22">
        <f t="shared" ref="AS104:AS111" si="199">AR104/12*9*C104*E104*F104*O104*$AS$6+AR104/12*3*C104*E104*F104*O104*$AR$6</f>
        <v>0</v>
      </c>
      <c r="AT104" s="22">
        <v>6</v>
      </c>
      <c r="AU104" s="22">
        <f t="shared" ref="AU104:AU111" si="200">(AT104/12*2*C104*E104*F104*O104*$AT$6)+(AT104/12*9*C104*E104*F104*O104*$AU$6)</f>
        <v>1141360.7261364001</v>
      </c>
      <c r="AV104" s="22">
        <v>0</v>
      </c>
      <c r="AW104" s="22">
        <f t="shared" ref="AW104:AW111" si="201">AV104/12*9*C104*E104*F104*O104*$AW$6+AV104/12*3*C104*E104*F104*O104*$AV$6</f>
        <v>0</v>
      </c>
      <c r="AX104" s="71">
        <v>0</v>
      </c>
      <c r="AY104" s="71">
        <f t="shared" ref="AY104:AY111" si="202">AX104/12*9*C104*E104*F104*O104*$AY$6+AX104/12*3*C104*E104*F104*O104*$AX$6</f>
        <v>0</v>
      </c>
      <c r="AZ104" s="77">
        <f>89+15</f>
        <v>104</v>
      </c>
      <c r="BA104" s="22">
        <f t="shared" ref="BA104:BA111" si="203">AZ104/12*9*C104*E104*F104*O104*$BA$6+AZ104/12*3*C104*E104*F104*O104*$AZ$6</f>
        <v>24537239.073547199</v>
      </c>
      <c r="BB104" s="22">
        <v>0</v>
      </c>
      <c r="BC104" s="22">
        <f t="shared" ref="BC104:BC111" si="204">BB104/12*4*C104*E104*F104*Q104*$BC$6+BB104/12*3*C104*E104*F104*Q104*$BB$6+BB104/12*5*$BC$7*C104*E104*L104*Q104</f>
        <v>0</v>
      </c>
    </row>
    <row r="105" spans="1:59" x14ac:dyDescent="0.25">
      <c r="A105" s="43">
        <v>91</v>
      </c>
      <c r="B105" s="55" t="s">
        <v>124</v>
      </c>
      <c r="C105" s="52">
        <v>19007.45</v>
      </c>
      <c r="D105" s="52">
        <f t="shared" si="157"/>
        <v>17296.779500000001</v>
      </c>
      <c r="E105" s="45">
        <v>12.09</v>
      </c>
      <c r="F105" s="19">
        <v>1.5</v>
      </c>
      <c r="G105" s="19"/>
      <c r="H105" s="54">
        <v>0.27</v>
      </c>
      <c r="I105" s="54">
        <v>0.62</v>
      </c>
      <c r="J105" s="54">
        <v>0.02</v>
      </c>
      <c r="K105" s="54">
        <v>0.09</v>
      </c>
      <c r="L105" s="19">
        <v>1.5</v>
      </c>
      <c r="M105" s="19"/>
      <c r="N105" s="52">
        <v>1.4</v>
      </c>
      <c r="O105" s="52">
        <v>1.68</v>
      </c>
      <c r="P105" s="52">
        <v>2.23</v>
      </c>
      <c r="Q105" s="52">
        <v>2.39</v>
      </c>
      <c r="R105" s="22">
        <v>0</v>
      </c>
      <c r="S105" s="22">
        <f t="shared" si="181"/>
        <v>0</v>
      </c>
      <c r="T105" s="22">
        <v>0</v>
      </c>
      <c r="U105" s="22">
        <f t="shared" si="186"/>
        <v>0</v>
      </c>
      <c r="V105" s="22"/>
      <c r="W105" s="22">
        <f t="shared" si="187"/>
        <v>0</v>
      </c>
      <c r="X105" s="22">
        <v>0</v>
      </c>
      <c r="Y105" s="22">
        <f t="shared" si="188"/>
        <v>0</v>
      </c>
      <c r="Z105" s="22"/>
      <c r="AA105" s="22">
        <f t="shared" si="189"/>
        <v>0</v>
      </c>
      <c r="AB105" s="16">
        <f t="shared" si="190"/>
        <v>0</v>
      </c>
      <c r="AC105" s="22">
        <v>0</v>
      </c>
      <c r="AD105" s="22">
        <f t="shared" si="191"/>
        <v>0</v>
      </c>
      <c r="AE105" s="16">
        <f t="shared" si="192"/>
        <v>0</v>
      </c>
      <c r="AF105" s="22"/>
      <c r="AG105" s="22">
        <f t="shared" si="193"/>
        <v>0</v>
      </c>
      <c r="AH105" s="22"/>
      <c r="AI105" s="22">
        <f t="shared" si="194"/>
        <v>0</v>
      </c>
      <c r="AJ105" s="22"/>
      <c r="AK105" s="22">
        <f t="shared" si="195"/>
        <v>0</v>
      </c>
      <c r="AL105" s="22">
        <v>0</v>
      </c>
      <c r="AM105" s="22">
        <f t="shared" si="196"/>
        <v>0</v>
      </c>
      <c r="AN105" s="22"/>
      <c r="AO105" s="22">
        <f t="shared" si="197"/>
        <v>0</v>
      </c>
      <c r="AP105" s="22">
        <v>0</v>
      </c>
      <c r="AQ105" s="22">
        <f t="shared" si="198"/>
        <v>0</v>
      </c>
      <c r="AR105" s="22">
        <v>0</v>
      </c>
      <c r="AS105" s="22">
        <f t="shared" si="199"/>
        <v>0</v>
      </c>
      <c r="AT105" s="22"/>
      <c r="AU105" s="22">
        <f t="shared" si="200"/>
        <v>0</v>
      </c>
      <c r="AV105" s="22">
        <v>0</v>
      </c>
      <c r="AW105" s="22">
        <f t="shared" si="201"/>
        <v>0</v>
      </c>
      <c r="AX105" s="71">
        <v>0</v>
      </c>
      <c r="AY105" s="71">
        <f t="shared" si="202"/>
        <v>0</v>
      </c>
      <c r="AZ105" s="22">
        <v>14</v>
      </c>
      <c r="BA105" s="22">
        <f t="shared" si="203"/>
        <v>9485595.3900707997</v>
      </c>
      <c r="BB105" s="22">
        <v>0</v>
      </c>
      <c r="BC105" s="22">
        <f t="shared" si="204"/>
        <v>0</v>
      </c>
    </row>
    <row r="106" spans="1:59" ht="45" x14ac:dyDescent="0.25">
      <c r="A106" s="43">
        <v>92</v>
      </c>
      <c r="B106" s="55" t="s">
        <v>125</v>
      </c>
      <c r="C106" s="52">
        <v>19007.45</v>
      </c>
      <c r="D106" s="52">
        <f t="shared" si="157"/>
        <v>17486.854000000003</v>
      </c>
      <c r="E106" s="45">
        <v>7.4</v>
      </c>
      <c r="F106" s="19">
        <v>1.5</v>
      </c>
      <c r="G106" s="19"/>
      <c r="H106" s="54">
        <v>0.24</v>
      </c>
      <c r="I106" s="54">
        <v>0.66</v>
      </c>
      <c r="J106" s="54">
        <v>0.02</v>
      </c>
      <c r="K106" s="54">
        <v>0.08</v>
      </c>
      <c r="L106" s="19">
        <v>1.5</v>
      </c>
      <c r="M106" s="19"/>
      <c r="N106" s="52">
        <v>1.4</v>
      </c>
      <c r="O106" s="52">
        <v>1.68</v>
      </c>
      <c r="P106" s="52">
        <v>2.23</v>
      </c>
      <c r="Q106" s="52">
        <v>2.39</v>
      </c>
      <c r="R106" s="22">
        <v>0</v>
      </c>
      <c r="S106" s="22">
        <f t="shared" si="181"/>
        <v>0</v>
      </c>
      <c r="T106" s="22">
        <v>0</v>
      </c>
      <c r="U106" s="22">
        <f t="shared" si="186"/>
        <v>0</v>
      </c>
      <c r="V106" s="22"/>
      <c r="W106" s="22">
        <f t="shared" si="187"/>
        <v>0</v>
      </c>
      <c r="X106" s="22">
        <v>0</v>
      </c>
      <c r="Y106" s="22">
        <f t="shared" si="188"/>
        <v>0</v>
      </c>
      <c r="Z106" s="22"/>
      <c r="AA106" s="22">
        <f t="shared" si="189"/>
        <v>0</v>
      </c>
      <c r="AB106" s="16">
        <f t="shared" si="190"/>
        <v>0</v>
      </c>
      <c r="AC106" s="22">
        <v>0</v>
      </c>
      <c r="AD106" s="22">
        <f t="shared" si="191"/>
        <v>0</v>
      </c>
      <c r="AE106" s="16">
        <f t="shared" si="192"/>
        <v>0</v>
      </c>
      <c r="AF106" s="22"/>
      <c r="AG106" s="22">
        <f t="shared" si="193"/>
        <v>0</v>
      </c>
      <c r="AH106" s="22"/>
      <c r="AI106" s="22">
        <f t="shared" si="194"/>
        <v>0</v>
      </c>
      <c r="AJ106" s="22">
        <v>0</v>
      </c>
      <c r="AK106" s="22">
        <f t="shared" si="195"/>
        <v>0</v>
      </c>
      <c r="AL106" s="22">
        <v>0</v>
      </c>
      <c r="AM106" s="22">
        <f t="shared" si="196"/>
        <v>0</v>
      </c>
      <c r="AN106" s="22"/>
      <c r="AO106" s="22">
        <f t="shared" si="197"/>
        <v>0</v>
      </c>
      <c r="AP106" s="22">
        <v>0</v>
      </c>
      <c r="AQ106" s="22">
        <f t="shared" si="198"/>
        <v>0</v>
      </c>
      <c r="AR106" s="22">
        <v>0</v>
      </c>
      <c r="AS106" s="22">
        <f t="shared" si="199"/>
        <v>0</v>
      </c>
      <c r="AT106" s="22"/>
      <c r="AU106" s="22">
        <f t="shared" si="200"/>
        <v>0</v>
      </c>
      <c r="AV106" s="22">
        <v>0</v>
      </c>
      <c r="AW106" s="22">
        <f t="shared" si="201"/>
        <v>0</v>
      </c>
      <c r="AX106" s="71">
        <v>0</v>
      </c>
      <c r="AY106" s="71">
        <f t="shared" si="202"/>
        <v>0</v>
      </c>
      <c r="AZ106" s="22"/>
      <c r="BA106" s="22">
        <f t="shared" si="203"/>
        <v>0</v>
      </c>
      <c r="BB106" s="22">
        <v>0</v>
      </c>
      <c r="BC106" s="22">
        <f t="shared" si="204"/>
        <v>0</v>
      </c>
    </row>
    <row r="107" spans="1:59" ht="30" x14ac:dyDescent="0.25">
      <c r="A107" s="43">
        <v>93</v>
      </c>
      <c r="B107" s="55" t="s">
        <v>126</v>
      </c>
      <c r="C107" s="52">
        <v>19007.45</v>
      </c>
      <c r="D107" s="52">
        <f t="shared" si="157"/>
        <v>16916.630500000003</v>
      </c>
      <c r="E107" s="45">
        <v>1.91</v>
      </c>
      <c r="F107" s="19">
        <v>1.5</v>
      </c>
      <c r="G107" s="19"/>
      <c r="H107" s="54">
        <v>0.68</v>
      </c>
      <c r="I107" s="54">
        <v>0.18</v>
      </c>
      <c r="J107" s="54">
        <v>0.03</v>
      </c>
      <c r="K107" s="54">
        <v>0.11</v>
      </c>
      <c r="L107" s="19">
        <v>1.5</v>
      </c>
      <c r="M107" s="19"/>
      <c r="N107" s="52">
        <v>1.4</v>
      </c>
      <c r="O107" s="52">
        <v>1.68</v>
      </c>
      <c r="P107" s="52">
        <v>2.23</v>
      </c>
      <c r="Q107" s="52">
        <v>2.39</v>
      </c>
      <c r="R107" s="22">
        <v>0</v>
      </c>
      <c r="S107" s="22">
        <f t="shared" si="181"/>
        <v>0</v>
      </c>
      <c r="T107" s="22">
        <v>0</v>
      </c>
      <c r="U107" s="22">
        <f t="shared" si="186"/>
        <v>0</v>
      </c>
      <c r="V107" s="22"/>
      <c r="W107" s="22">
        <f t="shared" si="187"/>
        <v>0</v>
      </c>
      <c r="X107" s="22">
        <v>0</v>
      </c>
      <c r="Y107" s="22">
        <f t="shared" si="188"/>
        <v>0</v>
      </c>
      <c r="Z107" s="22"/>
      <c r="AA107" s="22">
        <f t="shared" si="189"/>
        <v>0</v>
      </c>
      <c r="AB107" s="16">
        <f t="shared" si="190"/>
        <v>0</v>
      </c>
      <c r="AC107" s="22">
        <v>0</v>
      </c>
      <c r="AD107" s="22">
        <f t="shared" si="191"/>
        <v>0</v>
      </c>
      <c r="AE107" s="16">
        <f t="shared" si="192"/>
        <v>0</v>
      </c>
      <c r="AF107" s="22"/>
      <c r="AG107" s="22">
        <f t="shared" si="193"/>
        <v>0</v>
      </c>
      <c r="AH107" s="22"/>
      <c r="AI107" s="22">
        <f t="shared" si="194"/>
        <v>0</v>
      </c>
      <c r="AJ107" s="22">
        <v>0</v>
      </c>
      <c r="AK107" s="22">
        <f t="shared" si="195"/>
        <v>0</v>
      </c>
      <c r="AL107" s="22">
        <v>0</v>
      </c>
      <c r="AM107" s="22">
        <f t="shared" si="196"/>
        <v>0</v>
      </c>
      <c r="AN107" s="22"/>
      <c r="AO107" s="22">
        <f t="shared" si="197"/>
        <v>0</v>
      </c>
      <c r="AP107" s="22">
        <v>4</v>
      </c>
      <c r="AQ107" s="22">
        <f t="shared" si="198"/>
        <v>353138.5011924</v>
      </c>
      <c r="AR107" s="22">
        <v>0</v>
      </c>
      <c r="AS107" s="22">
        <f t="shared" si="199"/>
        <v>0</v>
      </c>
      <c r="AT107" s="22">
        <v>7</v>
      </c>
      <c r="AU107" s="22">
        <f t="shared" si="200"/>
        <v>604116.90057179995</v>
      </c>
      <c r="AV107" s="22">
        <v>0</v>
      </c>
      <c r="AW107" s="22">
        <f t="shared" si="201"/>
        <v>0</v>
      </c>
      <c r="AX107" s="71">
        <v>0</v>
      </c>
      <c r="AY107" s="71">
        <f t="shared" si="202"/>
        <v>0</v>
      </c>
      <c r="AZ107" s="22">
        <v>95</v>
      </c>
      <c r="BA107" s="22">
        <f t="shared" si="203"/>
        <v>10168742.074490998</v>
      </c>
      <c r="BB107" s="22">
        <v>0</v>
      </c>
      <c r="BC107" s="22">
        <f t="shared" si="204"/>
        <v>0</v>
      </c>
    </row>
    <row r="108" spans="1:59" ht="30" x14ac:dyDescent="0.25">
      <c r="A108" s="43">
        <v>94</v>
      </c>
      <c r="B108" s="55" t="s">
        <v>127</v>
      </c>
      <c r="C108" s="52">
        <v>19007.45</v>
      </c>
      <c r="D108" s="52">
        <f t="shared" si="157"/>
        <v>16346.407000000003</v>
      </c>
      <c r="E108" s="45">
        <v>1.41</v>
      </c>
      <c r="F108" s="19">
        <v>1</v>
      </c>
      <c r="G108" s="19"/>
      <c r="H108" s="54">
        <v>0.63</v>
      </c>
      <c r="I108" s="54">
        <v>0.2</v>
      </c>
      <c r="J108" s="54">
        <v>0.03</v>
      </c>
      <c r="K108" s="54">
        <v>0.14000000000000001</v>
      </c>
      <c r="L108" s="19">
        <v>1</v>
      </c>
      <c r="M108" s="19"/>
      <c r="N108" s="52">
        <v>1.4</v>
      </c>
      <c r="O108" s="52">
        <v>1.68</v>
      </c>
      <c r="P108" s="52">
        <v>2.23</v>
      </c>
      <c r="Q108" s="52">
        <v>2.39</v>
      </c>
      <c r="R108" s="22">
        <v>0</v>
      </c>
      <c r="S108" s="22">
        <f t="shared" si="181"/>
        <v>0</v>
      </c>
      <c r="T108" s="22">
        <v>0</v>
      </c>
      <c r="U108" s="22">
        <f t="shared" si="186"/>
        <v>0</v>
      </c>
      <c r="V108" s="22"/>
      <c r="W108" s="22">
        <f t="shared" si="187"/>
        <v>0</v>
      </c>
      <c r="X108" s="22">
        <v>6</v>
      </c>
      <c r="Y108" s="22">
        <f t="shared" si="188"/>
        <v>230377.13668200001</v>
      </c>
      <c r="Z108" s="22"/>
      <c r="AA108" s="22">
        <f t="shared" si="189"/>
        <v>0</v>
      </c>
      <c r="AB108" s="16">
        <f t="shared" si="190"/>
        <v>0</v>
      </c>
      <c r="AC108" s="22">
        <v>0</v>
      </c>
      <c r="AD108" s="22">
        <f t="shared" si="191"/>
        <v>0</v>
      </c>
      <c r="AE108" s="16">
        <f t="shared" si="192"/>
        <v>0</v>
      </c>
      <c r="AF108" s="22"/>
      <c r="AG108" s="22">
        <f t="shared" si="193"/>
        <v>0</v>
      </c>
      <c r="AH108" s="22">
        <v>10</v>
      </c>
      <c r="AI108" s="22">
        <f t="shared" si="194"/>
        <v>393967.41615</v>
      </c>
      <c r="AJ108" s="22">
        <v>0</v>
      </c>
      <c r="AK108" s="22">
        <f t="shared" si="195"/>
        <v>0</v>
      </c>
      <c r="AL108" s="22">
        <v>0</v>
      </c>
      <c r="AM108" s="22">
        <f t="shared" si="196"/>
        <v>0</v>
      </c>
      <c r="AN108" s="22"/>
      <c r="AO108" s="22">
        <f t="shared" si="197"/>
        <v>0</v>
      </c>
      <c r="AP108" s="22">
        <v>4</v>
      </c>
      <c r="AQ108" s="22">
        <f t="shared" si="198"/>
        <v>173795.91158159997</v>
      </c>
      <c r="AR108" s="22">
        <v>0</v>
      </c>
      <c r="AS108" s="22">
        <f t="shared" si="199"/>
        <v>0</v>
      </c>
      <c r="AT108" s="22">
        <v>8</v>
      </c>
      <c r="AU108" s="22">
        <f t="shared" si="200"/>
        <v>339787.51625279995</v>
      </c>
      <c r="AV108" s="22">
        <v>0</v>
      </c>
      <c r="AW108" s="22">
        <f t="shared" si="201"/>
        <v>0</v>
      </c>
      <c r="AX108" s="71">
        <v>0</v>
      </c>
      <c r="AY108" s="71">
        <f t="shared" si="202"/>
        <v>0</v>
      </c>
      <c r="AZ108" s="22">
        <v>249</v>
      </c>
      <c r="BA108" s="22">
        <f t="shared" si="203"/>
        <v>13117088.8396548</v>
      </c>
      <c r="BB108" s="22">
        <v>0</v>
      </c>
      <c r="BC108" s="22">
        <f t="shared" si="204"/>
        <v>0</v>
      </c>
    </row>
    <row r="109" spans="1:59" ht="30" x14ac:dyDescent="0.25">
      <c r="A109" s="43">
        <v>95</v>
      </c>
      <c r="B109" s="55" t="s">
        <v>128</v>
      </c>
      <c r="C109" s="52">
        <v>19007.45</v>
      </c>
      <c r="D109" s="52"/>
      <c r="E109" s="45">
        <v>1.87</v>
      </c>
      <c r="F109" s="19">
        <v>1</v>
      </c>
      <c r="G109" s="19"/>
      <c r="H109" s="54">
        <v>0.63</v>
      </c>
      <c r="I109" s="54">
        <v>0.2</v>
      </c>
      <c r="J109" s="54">
        <v>0.03</v>
      </c>
      <c r="K109" s="54">
        <v>0.14000000000000001</v>
      </c>
      <c r="L109" s="19">
        <v>1</v>
      </c>
      <c r="M109" s="19"/>
      <c r="N109" s="52">
        <v>1.4</v>
      </c>
      <c r="O109" s="52">
        <v>1.68</v>
      </c>
      <c r="P109" s="52">
        <v>2.23</v>
      </c>
      <c r="Q109" s="52">
        <v>2.39</v>
      </c>
      <c r="R109" s="22"/>
      <c r="S109" s="22">
        <f t="shared" si="181"/>
        <v>0</v>
      </c>
      <c r="T109" s="22"/>
      <c r="U109" s="22">
        <f t="shared" si="186"/>
        <v>0</v>
      </c>
      <c r="V109" s="22"/>
      <c r="W109" s="22">
        <f t="shared" si="187"/>
        <v>0</v>
      </c>
      <c r="X109" s="22"/>
      <c r="Y109" s="22">
        <f t="shared" si="188"/>
        <v>0</v>
      </c>
      <c r="Z109" s="22"/>
      <c r="AA109" s="22">
        <f t="shared" si="189"/>
        <v>0</v>
      </c>
      <c r="AB109" s="16">
        <f t="shared" si="190"/>
        <v>0</v>
      </c>
      <c r="AC109" s="22"/>
      <c r="AD109" s="22">
        <f t="shared" si="191"/>
        <v>0</v>
      </c>
      <c r="AE109" s="16">
        <f t="shared" si="192"/>
        <v>0</v>
      </c>
      <c r="AF109" s="22"/>
      <c r="AG109" s="22">
        <f t="shared" si="193"/>
        <v>0</v>
      </c>
      <c r="AH109" s="22"/>
      <c r="AI109" s="22">
        <f t="shared" si="194"/>
        <v>0</v>
      </c>
      <c r="AJ109" s="22"/>
      <c r="AK109" s="22">
        <f t="shared" si="195"/>
        <v>0</v>
      </c>
      <c r="AL109" s="22"/>
      <c r="AM109" s="22">
        <f t="shared" si="196"/>
        <v>0</v>
      </c>
      <c r="AN109" s="22"/>
      <c r="AO109" s="22">
        <f t="shared" si="197"/>
        <v>0</v>
      </c>
      <c r="AP109" s="22"/>
      <c r="AQ109" s="22">
        <f t="shared" si="198"/>
        <v>0</v>
      </c>
      <c r="AR109" s="22"/>
      <c r="AS109" s="22">
        <f t="shared" si="199"/>
        <v>0</v>
      </c>
      <c r="AT109" s="22"/>
      <c r="AU109" s="22">
        <f t="shared" si="200"/>
        <v>0</v>
      </c>
      <c r="AV109" s="22"/>
      <c r="AW109" s="22">
        <f t="shared" si="201"/>
        <v>0</v>
      </c>
      <c r="AX109" s="71"/>
      <c r="AY109" s="71">
        <f t="shared" si="202"/>
        <v>0</v>
      </c>
      <c r="AZ109" s="22">
        <v>171</v>
      </c>
      <c r="BA109" s="22">
        <f t="shared" si="203"/>
        <v>11946940.9503444</v>
      </c>
      <c r="BB109" s="22"/>
      <c r="BC109" s="22">
        <f t="shared" si="204"/>
        <v>0</v>
      </c>
    </row>
    <row r="110" spans="1:59" ht="30" x14ac:dyDescent="0.25">
      <c r="A110" s="43">
        <v>96</v>
      </c>
      <c r="B110" s="55" t="s">
        <v>129</v>
      </c>
      <c r="C110" s="52">
        <v>19007.45</v>
      </c>
      <c r="D110" s="52"/>
      <c r="E110" s="45">
        <v>2.54</v>
      </c>
      <c r="F110" s="19">
        <v>1.5</v>
      </c>
      <c r="G110" s="19"/>
      <c r="H110" s="54">
        <v>0.63</v>
      </c>
      <c r="I110" s="54">
        <v>0.2</v>
      </c>
      <c r="J110" s="54">
        <v>0.03</v>
      </c>
      <c r="K110" s="54">
        <v>0.14000000000000001</v>
      </c>
      <c r="L110" s="19">
        <v>1.5</v>
      </c>
      <c r="M110" s="19"/>
      <c r="N110" s="52">
        <v>1.4</v>
      </c>
      <c r="O110" s="52">
        <v>1.68</v>
      </c>
      <c r="P110" s="52">
        <v>2.23</v>
      </c>
      <c r="Q110" s="52">
        <v>2.39</v>
      </c>
      <c r="R110" s="22"/>
      <c r="S110" s="22">
        <f t="shared" si="181"/>
        <v>0</v>
      </c>
      <c r="T110" s="22"/>
      <c r="U110" s="22">
        <f t="shared" si="186"/>
        <v>0</v>
      </c>
      <c r="V110" s="22"/>
      <c r="W110" s="22">
        <f t="shared" si="187"/>
        <v>0</v>
      </c>
      <c r="X110" s="22"/>
      <c r="Y110" s="22">
        <f t="shared" si="188"/>
        <v>0</v>
      </c>
      <c r="Z110" s="22"/>
      <c r="AA110" s="22">
        <f t="shared" si="189"/>
        <v>0</v>
      </c>
      <c r="AB110" s="16">
        <f t="shared" si="190"/>
        <v>0</v>
      </c>
      <c r="AC110" s="22"/>
      <c r="AD110" s="22">
        <f t="shared" si="191"/>
        <v>0</v>
      </c>
      <c r="AE110" s="16">
        <f t="shared" si="192"/>
        <v>0</v>
      </c>
      <c r="AF110" s="16"/>
      <c r="AG110" s="22">
        <f t="shared" si="193"/>
        <v>0</v>
      </c>
      <c r="AH110" s="16"/>
      <c r="AI110" s="22">
        <f t="shared" si="194"/>
        <v>0</v>
      </c>
      <c r="AJ110" s="22"/>
      <c r="AK110" s="22">
        <f t="shared" si="195"/>
        <v>0</v>
      </c>
      <c r="AL110" s="22"/>
      <c r="AM110" s="22">
        <f t="shared" si="196"/>
        <v>0</v>
      </c>
      <c r="AN110" s="16"/>
      <c r="AO110" s="22">
        <f t="shared" si="197"/>
        <v>0</v>
      </c>
      <c r="AP110" s="22"/>
      <c r="AQ110" s="22">
        <f t="shared" si="198"/>
        <v>0</v>
      </c>
      <c r="AR110" s="22"/>
      <c r="AS110" s="22">
        <f t="shared" si="199"/>
        <v>0</v>
      </c>
      <c r="AT110" s="62"/>
      <c r="AU110" s="22">
        <f t="shared" si="200"/>
        <v>0</v>
      </c>
      <c r="AV110" s="22"/>
      <c r="AW110" s="22">
        <f t="shared" si="201"/>
        <v>0</v>
      </c>
      <c r="AX110" s="71"/>
      <c r="AY110" s="71">
        <f t="shared" si="202"/>
        <v>0</v>
      </c>
      <c r="AZ110" s="22"/>
      <c r="BA110" s="22">
        <f t="shared" si="203"/>
        <v>0</v>
      </c>
      <c r="BB110" s="22"/>
      <c r="BC110" s="22">
        <f t="shared" si="204"/>
        <v>0</v>
      </c>
    </row>
    <row r="111" spans="1:59" x14ac:dyDescent="0.25">
      <c r="A111" s="43">
        <v>44</v>
      </c>
      <c r="B111" s="55" t="s">
        <v>130</v>
      </c>
      <c r="C111" s="52">
        <v>19007.45</v>
      </c>
      <c r="D111" s="52">
        <f>C111*(H111+I111+J111)</f>
        <v>16156.3325</v>
      </c>
      <c r="E111" s="45">
        <v>4.3499999999999996</v>
      </c>
      <c r="F111" s="19">
        <v>1.5</v>
      </c>
      <c r="G111" s="19"/>
      <c r="H111" s="54">
        <v>0.7</v>
      </c>
      <c r="I111" s="54">
        <v>0.13</v>
      </c>
      <c r="J111" s="54">
        <v>0.02</v>
      </c>
      <c r="K111" s="54">
        <v>0.15</v>
      </c>
      <c r="L111" s="19">
        <v>1.5</v>
      </c>
      <c r="M111" s="19"/>
      <c r="N111" s="52">
        <v>1.4</v>
      </c>
      <c r="O111" s="52">
        <v>1.68</v>
      </c>
      <c r="P111" s="52">
        <v>2.23</v>
      </c>
      <c r="Q111" s="52">
        <v>2.39</v>
      </c>
      <c r="R111" s="22">
        <v>0</v>
      </c>
      <c r="S111" s="22">
        <f t="shared" si="181"/>
        <v>0</v>
      </c>
      <c r="T111" s="22">
        <v>0</v>
      </c>
      <c r="U111" s="22">
        <f t="shared" si="186"/>
        <v>0</v>
      </c>
      <c r="V111" s="22"/>
      <c r="W111" s="22">
        <f t="shared" si="187"/>
        <v>0</v>
      </c>
      <c r="X111" s="22">
        <v>0</v>
      </c>
      <c r="Y111" s="22">
        <f t="shared" si="188"/>
        <v>0</v>
      </c>
      <c r="Z111" s="22"/>
      <c r="AA111" s="22">
        <f t="shared" si="189"/>
        <v>0</v>
      </c>
      <c r="AB111" s="16">
        <f t="shared" si="190"/>
        <v>0</v>
      </c>
      <c r="AC111" s="22">
        <v>0</v>
      </c>
      <c r="AD111" s="22">
        <f t="shared" si="191"/>
        <v>0</v>
      </c>
      <c r="AE111" s="16">
        <f t="shared" si="192"/>
        <v>0</v>
      </c>
      <c r="AF111" s="22"/>
      <c r="AG111" s="22">
        <f t="shared" si="193"/>
        <v>0</v>
      </c>
      <c r="AH111" s="22"/>
      <c r="AI111" s="22">
        <f t="shared" si="194"/>
        <v>0</v>
      </c>
      <c r="AJ111" s="22">
        <v>0</v>
      </c>
      <c r="AK111" s="22">
        <f t="shared" si="195"/>
        <v>0</v>
      </c>
      <c r="AL111" s="22">
        <v>0</v>
      </c>
      <c r="AM111" s="22">
        <f t="shared" si="196"/>
        <v>0</v>
      </c>
      <c r="AN111" s="22"/>
      <c r="AO111" s="22">
        <f t="shared" si="197"/>
        <v>0</v>
      </c>
      <c r="AP111" s="22">
        <v>0</v>
      </c>
      <c r="AQ111" s="22">
        <f t="shared" si="198"/>
        <v>0</v>
      </c>
      <c r="AR111" s="22">
        <v>0</v>
      </c>
      <c r="AS111" s="22">
        <f t="shared" si="199"/>
        <v>0</v>
      </c>
      <c r="AT111" s="32"/>
      <c r="AU111" s="22">
        <f t="shared" si="200"/>
        <v>0</v>
      </c>
      <c r="AV111" s="22">
        <v>0</v>
      </c>
      <c r="AW111" s="22">
        <f t="shared" si="201"/>
        <v>0</v>
      </c>
      <c r="AX111" s="71">
        <v>0</v>
      </c>
      <c r="AY111" s="71">
        <f t="shared" si="202"/>
        <v>0</v>
      </c>
      <c r="AZ111" s="22">
        <v>0</v>
      </c>
      <c r="BA111" s="22">
        <f t="shared" si="203"/>
        <v>0</v>
      </c>
      <c r="BB111" s="22">
        <v>0</v>
      </c>
      <c r="BC111" s="22">
        <f t="shared" si="204"/>
        <v>0</v>
      </c>
    </row>
    <row r="112" spans="1:59" s="29" customFormat="1" x14ac:dyDescent="0.25">
      <c r="A112" s="70">
        <v>18</v>
      </c>
      <c r="B112" s="33" t="s">
        <v>131</v>
      </c>
      <c r="C112" s="52">
        <v>19007.45</v>
      </c>
      <c r="D112" s="56">
        <f t="shared" ref="D112:D120" si="205">C112*(H112+I112+J112)</f>
        <v>0</v>
      </c>
      <c r="E112" s="56">
        <v>2.25</v>
      </c>
      <c r="F112" s="25">
        <v>1</v>
      </c>
      <c r="G112" s="25"/>
      <c r="H112" s="57"/>
      <c r="I112" s="57"/>
      <c r="J112" s="57"/>
      <c r="K112" s="57"/>
      <c r="L112" s="25">
        <v>1</v>
      </c>
      <c r="M112" s="25"/>
      <c r="N112" s="52">
        <v>1.4</v>
      </c>
      <c r="O112" s="52">
        <v>1.68</v>
      </c>
      <c r="P112" s="52">
        <v>2.23</v>
      </c>
      <c r="Q112" s="52">
        <v>2.39</v>
      </c>
      <c r="R112" s="16">
        <f t="shared" ref="R112:S112" si="206">SUM(R113:R115)</f>
        <v>0</v>
      </c>
      <c r="S112" s="16">
        <f t="shared" si="206"/>
        <v>0</v>
      </c>
      <c r="T112" s="16">
        <f t="shared" ref="T112:AM112" si="207">SUM(T113:T115)</f>
        <v>0</v>
      </c>
      <c r="U112" s="16">
        <f t="shared" si="207"/>
        <v>0</v>
      </c>
      <c r="V112" s="16">
        <f t="shared" si="207"/>
        <v>0</v>
      </c>
      <c r="W112" s="16">
        <f t="shared" si="207"/>
        <v>0</v>
      </c>
      <c r="X112" s="16">
        <f t="shared" si="207"/>
        <v>22</v>
      </c>
      <c r="Y112" s="16">
        <f t="shared" si="207"/>
        <v>976515.85359533329</v>
      </c>
      <c r="Z112" s="16">
        <f t="shared" si="207"/>
        <v>0</v>
      </c>
      <c r="AA112" s="16">
        <f t="shared" si="207"/>
        <v>0</v>
      </c>
      <c r="AB112" s="16">
        <f t="shared" si="207"/>
        <v>0</v>
      </c>
      <c r="AC112" s="16">
        <f t="shared" si="207"/>
        <v>0</v>
      </c>
      <c r="AD112" s="16">
        <f t="shared" si="207"/>
        <v>0</v>
      </c>
      <c r="AE112" s="16">
        <f t="shared" si="207"/>
        <v>0</v>
      </c>
      <c r="AF112" s="16">
        <f t="shared" si="207"/>
        <v>0</v>
      </c>
      <c r="AG112" s="16">
        <f t="shared" si="207"/>
        <v>0</v>
      </c>
      <c r="AH112" s="16">
        <f t="shared" si="207"/>
        <v>15</v>
      </c>
      <c r="AI112" s="16">
        <f t="shared" si="207"/>
        <v>821184.56458499981</v>
      </c>
      <c r="AJ112" s="16">
        <f t="shared" si="207"/>
        <v>8</v>
      </c>
      <c r="AK112" s="16">
        <f t="shared" si="207"/>
        <v>415537.83070799999</v>
      </c>
      <c r="AL112" s="16">
        <f t="shared" si="207"/>
        <v>0</v>
      </c>
      <c r="AM112" s="16">
        <f t="shared" si="207"/>
        <v>0</v>
      </c>
      <c r="AN112" s="16">
        <f>SUM(AN113:AN115)</f>
        <v>6</v>
      </c>
      <c r="AO112" s="16">
        <f t="shared" ref="AO112:BA112" si="208">SUM(AO113:AO115)</f>
        <v>507177.0555133333</v>
      </c>
      <c r="AP112" s="16">
        <f t="shared" si="208"/>
        <v>5</v>
      </c>
      <c r="AQ112" s="16">
        <f t="shared" si="208"/>
        <v>262850.90882820002</v>
      </c>
      <c r="AR112" s="16">
        <f t="shared" si="208"/>
        <v>3</v>
      </c>
      <c r="AS112" s="16">
        <f t="shared" si="208"/>
        <v>197366.89826699998</v>
      </c>
      <c r="AT112" s="16">
        <f t="shared" si="208"/>
        <v>1</v>
      </c>
      <c r="AU112" s="16">
        <f t="shared" si="208"/>
        <v>60547.243587600002</v>
      </c>
      <c r="AV112" s="16">
        <f t="shared" si="208"/>
        <v>348</v>
      </c>
      <c r="AW112" s="16">
        <f t="shared" si="208"/>
        <v>28837868.816156395</v>
      </c>
      <c r="AX112" s="16">
        <f t="shared" si="208"/>
        <v>2</v>
      </c>
      <c r="AY112" s="16">
        <f t="shared" si="208"/>
        <v>137675.44610820001</v>
      </c>
      <c r="AZ112" s="16">
        <f t="shared" si="208"/>
        <v>10</v>
      </c>
      <c r="BA112" s="16">
        <f t="shared" si="208"/>
        <v>608985.01263599994</v>
      </c>
      <c r="BB112" s="16">
        <f t="shared" ref="BB112:BC112" si="209">SUM(BB113:BB115)</f>
        <v>2</v>
      </c>
      <c r="BC112" s="16">
        <f t="shared" si="209"/>
        <v>260994.09954887498</v>
      </c>
      <c r="BD112" s="28"/>
      <c r="BE112" s="28"/>
      <c r="BF112" s="28"/>
      <c r="BG112" s="28"/>
    </row>
    <row r="113" spans="1:59" x14ac:dyDescent="0.25">
      <c r="A113" s="43">
        <v>97</v>
      </c>
      <c r="B113" s="55" t="s">
        <v>132</v>
      </c>
      <c r="C113" s="52">
        <v>19007.45</v>
      </c>
      <c r="D113" s="52">
        <f t="shared" si="205"/>
        <v>16916.630499999999</v>
      </c>
      <c r="E113" s="45">
        <v>2.0099999999999998</v>
      </c>
      <c r="F113" s="19">
        <v>1</v>
      </c>
      <c r="G113" s="19"/>
      <c r="H113" s="54">
        <v>0.62</v>
      </c>
      <c r="I113" s="54">
        <v>0.24</v>
      </c>
      <c r="J113" s="54">
        <v>0.03</v>
      </c>
      <c r="K113" s="54">
        <v>0.11</v>
      </c>
      <c r="L113" s="19">
        <v>1</v>
      </c>
      <c r="M113" s="19"/>
      <c r="N113" s="52">
        <v>1.4</v>
      </c>
      <c r="O113" s="52">
        <v>1.68</v>
      </c>
      <c r="P113" s="52">
        <v>2.23</v>
      </c>
      <c r="Q113" s="52">
        <v>2.39</v>
      </c>
      <c r="R113" s="22">
        <v>0</v>
      </c>
      <c r="S113" s="22">
        <f t="shared" si="181"/>
        <v>0</v>
      </c>
      <c r="T113" s="22">
        <v>0</v>
      </c>
      <c r="U113" s="22">
        <f>T113/12*4*C113*E113*F113*N113*$U$6+T113/12*3*C113*E113*F113*N113*$T$6+T113/12*5*$U$7*C113*E113*L113*N113</f>
        <v>0</v>
      </c>
      <c r="V113" s="22"/>
      <c r="W113" s="22">
        <f>SUM($W$6*V113*C113*E113*F113*N113)</f>
        <v>0</v>
      </c>
      <c r="X113" s="22"/>
      <c r="Y113" s="22">
        <f>X113/12*3*C113*E113*F113*N113*$X$6+X113/12*4*C113*E113*F113*N113*$Y$6+X113/12*5*$Y$7*C113*E113*L113*N113</f>
        <v>0</v>
      </c>
      <c r="Z113" s="22"/>
      <c r="AA113" s="22">
        <f>Z113*C113*E113*F113*N113*$AA$6</f>
        <v>0</v>
      </c>
      <c r="AB113" s="16">
        <f t="shared" ref="AB113:AB115" si="210">SUM(AC113*$E113)</f>
        <v>0</v>
      </c>
      <c r="AC113" s="22">
        <v>0</v>
      </c>
      <c r="AD113" s="22">
        <f>AC113*C113*E113*F113*N113*$AD$6</f>
        <v>0</v>
      </c>
      <c r="AE113" s="16">
        <f t="shared" ref="AE113:AE115" si="211">SUM(AF113*$E113)</f>
        <v>0</v>
      </c>
      <c r="AF113" s="22"/>
      <c r="AG113" s="22">
        <f>SUM(AF113*$AG$6*C113*E113*F113*N113)</f>
        <v>0</v>
      </c>
      <c r="AH113" s="22">
        <v>13</v>
      </c>
      <c r="AI113" s="22">
        <f>(AH113/12*3*C113*E113*F113*N113*$AH$6)+(AH113/12*4*C113*E113*F113*N113*$AI$6)+(AH113/12*5*$AI$7*C113*E113*L113*N113)</f>
        <v>730097.06269499986</v>
      </c>
      <c r="AJ113" s="22">
        <v>4</v>
      </c>
      <c r="AK113" s="22">
        <f>AJ113/12*9*C113*E113*F113*N113*$AK$6+AJ113/12*3*C113*E113*F113*N113*$AJ$6</f>
        <v>229459.07684699999</v>
      </c>
      <c r="AL113" s="22"/>
      <c r="AM113" s="22">
        <f>AL113/12*4*C113*E113*F113*O113*$AM$6+AL113/12*3*C113*E113*F113*O113*$AL$6+AL113/12*5*$AM$7*C113*E113*L113*O113</f>
        <v>0</v>
      </c>
      <c r="AN113" s="22">
        <v>4</v>
      </c>
      <c r="AO113" s="22">
        <f>SUM(AN113/9*4*C113*E113*F113*O113*$AO$6+AN113/9*5*$AO$7*C113*E113*L113*O113)</f>
        <v>360858.71914399997</v>
      </c>
      <c r="AP113" s="22">
        <v>1</v>
      </c>
      <c r="AQ113" s="22">
        <f>AP113/12*9*C113*E113*F113*O113*$AQ$6+AP113/12*3*C113*E113*F113*O113*$AP$6</f>
        <v>61937.904659400003</v>
      </c>
      <c r="AR113" s="22">
        <v>3</v>
      </c>
      <c r="AS113" s="22">
        <f>AR113/12*9*C113*E113*F113*O113*$AS$6+AR113/12*3*C113*E113*F113*O113*$AR$6</f>
        <v>197366.89826699998</v>
      </c>
      <c r="AT113" s="22">
        <v>1</v>
      </c>
      <c r="AU113" s="22">
        <f>(AT113/12*2*C113*E113*F113*O113*$AT$6)+(AT113/12*9*C113*E113*F113*O113*$AU$6)</f>
        <v>60547.243587600002</v>
      </c>
      <c r="AV113" s="22">
        <v>240</v>
      </c>
      <c r="AW113" s="22">
        <f>AV113/12*9*C113*E113*F113*O113*$AW$6+AV113/12*3*C113*E113*F113*O113*$AV$6</f>
        <v>16521053.532983998</v>
      </c>
      <c r="AX113" s="71">
        <v>2</v>
      </c>
      <c r="AY113" s="71">
        <f>AX113/12*9*C113*E113*F113*O113*$AY$6+AX113/12*3*C113*E113*F113*O113*$AX$6</f>
        <v>137675.44610820001</v>
      </c>
      <c r="AZ113" s="22">
        <v>0</v>
      </c>
      <c r="BA113" s="22">
        <f>AZ113/12*9*C113*E113*F113*O113*$BA$6+AZ113/12*3*C113*E113*F113*O113*$AZ$6</f>
        <v>0</v>
      </c>
      <c r="BB113" s="22">
        <v>2</v>
      </c>
      <c r="BC113" s="22">
        <f>BB113/12*4*C113*E113*F113*Q113*$BC$6+BB113/12*3*C113*E113*F113*Q113*$BB$6+BB113/12*5*$BC$7*C113*E113*L113*Q113</f>
        <v>260994.09954887498</v>
      </c>
    </row>
    <row r="114" spans="1:59" x14ac:dyDescent="0.25">
      <c r="A114" s="43">
        <v>98</v>
      </c>
      <c r="B114" s="55" t="s">
        <v>133</v>
      </c>
      <c r="C114" s="52">
        <v>19007.45</v>
      </c>
      <c r="D114" s="52">
        <f t="shared" si="205"/>
        <v>16916.630499999999</v>
      </c>
      <c r="E114" s="45">
        <v>3.67</v>
      </c>
      <c r="F114" s="19">
        <v>1</v>
      </c>
      <c r="G114" s="19"/>
      <c r="H114" s="54">
        <v>0.62</v>
      </c>
      <c r="I114" s="54">
        <v>0.24</v>
      </c>
      <c r="J114" s="54">
        <v>0.03</v>
      </c>
      <c r="K114" s="54">
        <v>0.11</v>
      </c>
      <c r="L114" s="19">
        <v>1</v>
      </c>
      <c r="M114" s="19"/>
      <c r="N114" s="52">
        <v>1.4</v>
      </c>
      <c r="O114" s="52">
        <v>1.68</v>
      </c>
      <c r="P114" s="52">
        <v>2.23</v>
      </c>
      <c r="Q114" s="52">
        <v>2.39</v>
      </c>
      <c r="R114" s="22"/>
      <c r="S114" s="22">
        <f t="shared" si="181"/>
        <v>0</v>
      </c>
      <c r="T114" s="22"/>
      <c r="U114" s="22">
        <f>T114/12*4*C114*E114*F114*N114*$U$6+T114/12*3*C114*E114*F114*N114*$T$6+T114/12*5*$U$7*C114*E114*L114*N114</f>
        <v>0</v>
      </c>
      <c r="V114" s="22"/>
      <c r="W114" s="22">
        <f>SUM($W$6*V114*C114*E114*F114*N114)</f>
        <v>0</v>
      </c>
      <c r="X114" s="22"/>
      <c r="Y114" s="22">
        <f>X114/12*3*C114*E114*F114*N114*$X$6+X114/12*4*C114*E114*F114*N114*$Y$6+X114/12*5*$Y$7*C114*E114*L114*N114</f>
        <v>0</v>
      </c>
      <c r="Z114" s="22"/>
      <c r="AA114" s="22">
        <f>Z114*C114*E114*F114*N114*$AA$6</f>
        <v>0</v>
      </c>
      <c r="AB114" s="16">
        <f t="shared" si="210"/>
        <v>0</v>
      </c>
      <c r="AC114" s="22"/>
      <c r="AD114" s="22">
        <f>AC114*C114*E114*F114*N114*$AD$6</f>
        <v>0</v>
      </c>
      <c r="AE114" s="16">
        <f t="shared" si="211"/>
        <v>0</v>
      </c>
      <c r="AF114" s="22"/>
      <c r="AG114" s="22">
        <f>SUM(AF114*$AG$6*C114*E114*F114*N114)</f>
        <v>0</v>
      </c>
      <c r="AH114" s="22"/>
      <c r="AI114" s="22">
        <f>(AH114/12*3*C114*E114*F114*N114*$AH$6)+(AH114/12*4*C114*E114*F114*N114*$AI$6)+(AH114/12*5*$AI$7*C114*E114*L114*N114)</f>
        <v>0</v>
      </c>
      <c r="AJ114" s="22"/>
      <c r="AK114" s="22">
        <f>AJ114/12*9*C114*E114*F114*N114*$AK$6+AJ114/12*3*C114*E114*F114*N114*$AJ$6</f>
        <v>0</v>
      </c>
      <c r="AL114" s="22"/>
      <c r="AM114" s="22">
        <f>AL114/12*4*C114*E114*F114*O114*$AM$6+AL114/12*3*C114*E114*F114*O114*$AL$6+AL114/12*5*$AM$7*C114*E114*L114*O114</f>
        <v>0</v>
      </c>
      <c r="AN114" s="22"/>
      <c r="AO114" s="22">
        <f>SUM(AN114/9*4*C114*E114*F114*O114*$AO$6+AN114/9*5*$AO$7*C114*E114*L114*O114)</f>
        <v>0</v>
      </c>
      <c r="AP114" s="22"/>
      <c r="AQ114" s="22">
        <f>AP114/12*9*C114*E114*F114*O114*$AQ$6+AP114/12*3*C114*E114*F114*O114*$AP$6</f>
        <v>0</v>
      </c>
      <c r="AR114" s="22"/>
      <c r="AS114" s="22">
        <f>AR114/12*9*C114*E114*F114*O114*$AS$6+AR114/12*3*C114*E114*F114*O114*$AR$6</f>
        <v>0</v>
      </c>
      <c r="AT114" s="22"/>
      <c r="AU114" s="22">
        <f>(AT114/12*2*C114*E114*F114*O114*$AT$6)+(AT114/12*9*C114*E114*F114*O114*$AU$6)</f>
        <v>0</v>
      </c>
      <c r="AV114" s="22">
        <v>90</v>
      </c>
      <c r="AW114" s="22">
        <f>AV114/12*9*C114*E114*F114*O114*$AW$6+AV114/12*3*C114*E114*F114*O114*$AV$6</f>
        <v>11311990.012323</v>
      </c>
      <c r="AX114" s="71"/>
      <c r="AY114" s="71">
        <f>AX114/12*9*C114*E114*F114*O114*$AY$6+AX114/12*3*C114*E114*F114*O114*$AX$6</f>
        <v>0</v>
      </c>
      <c r="AZ114" s="22"/>
      <c r="BA114" s="22">
        <f>AZ114/12*9*C114*E114*F114*O114*$BA$6+AZ114/12*3*C114*E114*F114*O114*$AZ$6</f>
        <v>0</v>
      </c>
      <c r="BB114" s="22"/>
      <c r="BC114" s="22">
        <f>BB114/12*4*C114*E114*F114*Q114*$BC$6+BB114/12*3*C114*E114*F114*Q114*$BB$6+BB114/12*5*$BC$7*C114*E114*L114*Q114</f>
        <v>0</v>
      </c>
    </row>
    <row r="115" spans="1:59" x14ac:dyDescent="0.25">
      <c r="A115" s="43">
        <v>101</v>
      </c>
      <c r="B115" s="55" t="s">
        <v>134</v>
      </c>
      <c r="C115" s="52">
        <v>19007.45</v>
      </c>
      <c r="D115" s="52">
        <f t="shared" si="205"/>
        <v>15776.183500000003</v>
      </c>
      <c r="E115" s="45">
        <v>1.63</v>
      </c>
      <c r="F115" s="19">
        <v>1</v>
      </c>
      <c r="G115" s="19"/>
      <c r="H115" s="54">
        <v>0.55000000000000004</v>
      </c>
      <c r="I115" s="54">
        <v>0.24</v>
      </c>
      <c r="J115" s="54">
        <v>0.04</v>
      </c>
      <c r="K115" s="54">
        <v>0.17</v>
      </c>
      <c r="L115" s="19">
        <v>1</v>
      </c>
      <c r="M115" s="19"/>
      <c r="N115" s="52">
        <v>1.4</v>
      </c>
      <c r="O115" s="52">
        <v>1.68</v>
      </c>
      <c r="P115" s="52">
        <v>2.23</v>
      </c>
      <c r="Q115" s="52">
        <v>2.39</v>
      </c>
      <c r="R115" s="22">
        <v>0</v>
      </c>
      <c r="S115" s="22">
        <f t="shared" si="181"/>
        <v>0</v>
      </c>
      <c r="T115" s="22">
        <v>0</v>
      </c>
      <c r="U115" s="22">
        <f>T115/12*4*C115*E115*F115*N115*$U$6+T115/12*3*C115*E115*F115*N115*$T$6+T115/12*5*$U$7*C115*E115*L115*N115</f>
        <v>0</v>
      </c>
      <c r="V115" s="22"/>
      <c r="W115" s="22">
        <f>SUM($W$6*V115*C115*E115*F115*N115)</f>
        <v>0</v>
      </c>
      <c r="X115" s="22">
        <v>22</v>
      </c>
      <c r="Y115" s="22">
        <f>X115/12*3*C115*E115*F115*N115*$X$6+X115/12*4*C115*E115*F115*N115*$Y$6+X115/12*5*$Y$7*C115*E115*L115*N115</f>
        <v>976515.85359533329</v>
      </c>
      <c r="Z115" s="22"/>
      <c r="AA115" s="22">
        <f>Z115*C115*E115*F115*N115*$AA$6</f>
        <v>0</v>
      </c>
      <c r="AB115" s="16">
        <f t="shared" si="210"/>
        <v>0</v>
      </c>
      <c r="AC115" s="22">
        <v>0</v>
      </c>
      <c r="AD115" s="22">
        <f>AC115*C115*E115*F115*N115*$AD$6</f>
        <v>0</v>
      </c>
      <c r="AE115" s="16">
        <f t="shared" si="211"/>
        <v>0</v>
      </c>
      <c r="AF115" s="22"/>
      <c r="AG115" s="22">
        <f>SUM(AF115*$AG$6*C115*E115*F115*N115)</f>
        <v>0</v>
      </c>
      <c r="AH115" s="22">
        <v>2</v>
      </c>
      <c r="AI115" s="22">
        <f>(AH115/12*3*C115*E115*F115*N115*$AH$6)+(AH115/12*4*C115*E115*F115*N115*$AI$6)+(AH115/12*5*$AI$7*C115*E115*L115*N115)</f>
        <v>91087.50189</v>
      </c>
      <c r="AJ115" s="22">
        <v>4</v>
      </c>
      <c r="AK115" s="22">
        <f>AJ115/12*9*C115*E115*F115*N115*$AK$6+AJ115/12*3*C115*E115*F115*N115*$AJ$6</f>
        <v>186078.753861</v>
      </c>
      <c r="AL115" s="22"/>
      <c r="AM115" s="22">
        <f>AL115/12*4*C115*E115*F115*O115*$AM$6+AL115/12*3*C115*E115*F115*O115*$AL$6+AL115/12*5*$AM$7*C115*E115*L115*O115</f>
        <v>0</v>
      </c>
      <c r="AN115" s="22">
        <v>2</v>
      </c>
      <c r="AO115" s="22">
        <f>SUM(AN115/9*4*C115*E115*F115*O115*$AO$6+AN115/9*5*$AO$7*C115*E115*L115*O115)</f>
        <v>146318.33636933332</v>
      </c>
      <c r="AP115" s="22">
        <v>4</v>
      </c>
      <c r="AQ115" s="22">
        <f>AP115/12*9*C115*E115*F115*O115*$AQ$6+AP115/12*3*C115*E115*F115*O115*$AP$6</f>
        <v>200913.00416879999</v>
      </c>
      <c r="AR115" s="22">
        <v>0</v>
      </c>
      <c r="AS115" s="22">
        <f>AR115/12*9*C115*E115*F115*O115*$AS$6+AR115/12*3*C115*E115*F115*O115*$AR$6</f>
        <v>0</v>
      </c>
      <c r="AT115" s="22"/>
      <c r="AU115" s="22">
        <f>(AT115/12*2*C115*E115*F115*O115*$AT$6)+(AT115/12*9*C115*E115*F115*O115*$AU$6)</f>
        <v>0</v>
      </c>
      <c r="AV115" s="22">
        <v>18</v>
      </c>
      <c r="AW115" s="22">
        <f>AV115/12*9*C115*E115*F115*O115*$AW$6+AV115/12*3*C115*E115*F115*O115*$AV$6</f>
        <v>1004825.2708494001</v>
      </c>
      <c r="AX115" s="71">
        <v>0</v>
      </c>
      <c r="AY115" s="71">
        <f>AX115/12*9*C115*E115*F115*O115*$AY$6+AX115/12*3*C115*E115*F115*O115*$AX$6</f>
        <v>0</v>
      </c>
      <c r="AZ115" s="22">
        <v>10</v>
      </c>
      <c r="BA115" s="22">
        <f>AZ115/12*9*C115*E115*F115*O115*$BA$6+AZ115/12*3*C115*E115*F115*O115*$AZ$6</f>
        <v>608985.01263599994</v>
      </c>
      <c r="BB115" s="22"/>
      <c r="BC115" s="22">
        <f>BB115/12*4*C115*E115*F115*Q115*$BC$6+BB115/12*3*C115*E115*F115*Q115*$BB$6+BB115/12*5*$BC$7*C115*E115*L115*Q115</f>
        <v>0</v>
      </c>
    </row>
    <row r="116" spans="1:59" s="29" customFormat="1" x14ac:dyDescent="0.25">
      <c r="A116" s="70">
        <v>20</v>
      </c>
      <c r="B116" s="33" t="s">
        <v>135</v>
      </c>
      <c r="C116" s="52">
        <v>19007.45</v>
      </c>
      <c r="D116" s="56">
        <f t="shared" si="205"/>
        <v>0</v>
      </c>
      <c r="E116" s="56">
        <v>0.87</v>
      </c>
      <c r="F116" s="25">
        <v>1</v>
      </c>
      <c r="G116" s="25"/>
      <c r="H116" s="57"/>
      <c r="I116" s="57"/>
      <c r="J116" s="57"/>
      <c r="K116" s="57"/>
      <c r="L116" s="25">
        <v>1</v>
      </c>
      <c r="M116" s="25"/>
      <c r="N116" s="52">
        <v>1.4</v>
      </c>
      <c r="O116" s="52">
        <v>1.68</v>
      </c>
      <c r="P116" s="52">
        <v>2.23</v>
      </c>
      <c r="Q116" s="52">
        <v>2.39</v>
      </c>
      <c r="R116" s="16">
        <f t="shared" ref="R116:S116" si="212">SUM(R117:R125)</f>
        <v>0</v>
      </c>
      <c r="S116" s="16">
        <f t="shared" si="212"/>
        <v>0</v>
      </c>
      <c r="T116" s="16">
        <f t="shared" ref="T116:AM116" si="213">SUM(T117:T125)</f>
        <v>18</v>
      </c>
      <c r="U116" s="16">
        <f t="shared" si="213"/>
        <v>378787.93986366666</v>
      </c>
      <c r="V116" s="16">
        <f t="shared" si="213"/>
        <v>0</v>
      </c>
      <c r="W116" s="16">
        <f t="shared" si="213"/>
        <v>0</v>
      </c>
      <c r="X116" s="16">
        <f t="shared" si="213"/>
        <v>11</v>
      </c>
      <c r="Y116" s="16">
        <f t="shared" si="213"/>
        <v>204779.67705066671</v>
      </c>
      <c r="Z116" s="16">
        <f t="shared" si="213"/>
        <v>0</v>
      </c>
      <c r="AA116" s="16">
        <f t="shared" si="213"/>
        <v>0</v>
      </c>
      <c r="AB116" s="16">
        <f t="shared" si="213"/>
        <v>0</v>
      </c>
      <c r="AC116" s="16">
        <f t="shared" si="213"/>
        <v>0</v>
      </c>
      <c r="AD116" s="16">
        <f t="shared" si="213"/>
        <v>0</v>
      </c>
      <c r="AE116" s="16">
        <f t="shared" si="213"/>
        <v>0</v>
      </c>
      <c r="AF116" s="16">
        <f t="shared" si="213"/>
        <v>0</v>
      </c>
      <c r="AG116" s="16">
        <f t="shared" si="213"/>
        <v>0</v>
      </c>
      <c r="AH116" s="16">
        <f t="shared" si="213"/>
        <v>46</v>
      </c>
      <c r="AI116" s="16">
        <f t="shared" si="213"/>
        <v>912830.88550500013</v>
      </c>
      <c r="AJ116" s="16">
        <f t="shared" si="213"/>
        <v>0</v>
      </c>
      <c r="AK116" s="16">
        <f t="shared" si="213"/>
        <v>0</v>
      </c>
      <c r="AL116" s="16">
        <f t="shared" si="213"/>
        <v>7</v>
      </c>
      <c r="AM116" s="16">
        <f t="shared" si="213"/>
        <v>227728.06837549998</v>
      </c>
      <c r="AN116" s="16">
        <f>SUM(AN117:AN125)</f>
        <v>14</v>
      </c>
      <c r="AO116" s="16">
        <f t="shared" ref="AO116:BA116" si="214">SUM(AO117:AO125)</f>
        <v>488326.22690133331</v>
      </c>
      <c r="AP116" s="16">
        <f t="shared" si="214"/>
        <v>25</v>
      </c>
      <c r="AQ116" s="16">
        <f t="shared" si="214"/>
        <v>608593.83931499987</v>
      </c>
      <c r="AR116" s="16">
        <f t="shared" si="214"/>
        <v>15</v>
      </c>
      <c r="AS116" s="16">
        <f t="shared" si="214"/>
        <v>378041.07379499997</v>
      </c>
      <c r="AT116" s="16">
        <f t="shared" si="214"/>
        <v>0</v>
      </c>
      <c r="AU116" s="16">
        <f t="shared" si="214"/>
        <v>0</v>
      </c>
      <c r="AV116" s="16">
        <f t="shared" si="214"/>
        <v>0</v>
      </c>
      <c r="AW116" s="16">
        <f t="shared" si="214"/>
        <v>0</v>
      </c>
      <c r="AX116" s="16">
        <f t="shared" si="214"/>
        <v>1232</v>
      </c>
      <c r="AY116" s="16">
        <f t="shared" si="214"/>
        <v>38893313.525566503</v>
      </c>
      <c r="AZ116" s="16">
        <f t="shared" si="214"/>
        <v>0</v>
      </c>
      <c r="BA116" s="16">
        <f t="shared" si="214"/>
        <v>0</v>
      </c>
      <c r="BB116" s="16">
        <f t="shared" ref="BB116:BC116" si="215">SUM(BB117:BB125)</f>
        <v>19</v>
      </c>
      <c r="BC116" s="16">
        <f t="shared" si="215"/>
        <v>943344.34488685429</v>
      </c>
      <c r="BD116" s="28"/>
      <c r="BE116" s="28"/>
      <c r="BF116" s="28"/>
      <c r="BG116" s="28"/>
    </row>
    <row r="117" spans="1:59" ht="30" x14ac:dyDescent="0.25">
      <c r="A117" s="43">
        <v>130</v>
      </c>
      <c r="B117" s="55" t="s">
        <v>136</v>
      </c>
      <c r="C117" s="52">
        <v>19007.45</v>
      </c>
      <c r="D117" s="52">
        <f t="shared" si="205"/>
        <v>15776.183500000003</v>
      </c>
      <c r="E117" s="45">
        <v>0.66</v>
      </c>
      <c r="F117" s="19">
        <v>1</v>
      </c>
      <c r="G117" s="19"/>
      <c r="H117" s="54">
        <v>0.68</v>
      </c>
      <c r="I117" s="54">
        <v>0.11</v>
      </c>
      <c r="J117" s="54">
        <v>0.04</v>
      </c>
      <c r="K117" s="54">
        <v>0.17</v>
      </c>
      <c r="L117" s="19">
        <v>1</v>
      </c>
      <c r="M117" s="19"/>
      <c r="N117" s="52">
        <v>1.4</v>
      </c>
      <c r="O117" s="52">
        <v>1.68</v>
      </c>
      <c r="P117" s="52">
        <v>2.23</v>
      </c>
      <c r="Q117" s="52">
        <v>2.39</v>
      </c>
      <c r="R117" s="22">
        <v>0</v>
      </c>
      <c r="S117" s="22">
        <f t="shared" si="181"/>
        <v>0</v>
      </c>
      <c r="T117" s="22">
        <v>0</v>
      </c>
      <c r="U117" s="22">
        <f t="shared" ref="U117:U125" si="216">T117/12*4*C117*E117*F117*N117*$U$6+T117/12*3*C117*E117*F117*N117*$T$6+T117/12*5*$U$7*C117*E117*L117*N117</f>
        <v>0</v>
      </c>
      <c r="V117" s="22"/>
      <c r="W117" s="22">
        <f t="shared" ref="W117:W125" si="217">SUM($W$6*V117*C117*E117*F117*N117)</f>
        <v>0</v>
      </c>
      <c r="X117" s="22">
        <v>0</v>
      </c>
      <c r="Y117" s="22">
        <f t="shared" ref="Y117:Y125" si="218">X117/12*3*C117*E117*F117*N117*$X$6+X117/12*4*C117*E117*F117*N117*$Y$6+X117/12*5*$Y$7*C117*E117*L117*N117</f>
        <v>0</v>
      </c>
      <c r="Z117" s="22"/>
      <c r="AA117" s="22">
        <f t="shared" ref="AA117:AA125" si="219">Z117*C117*E117*F117*N117*$AA$6</f>
        <v>0</v>
      </c>
      <c r="AB117" s="16">
        <f t="shared" ref="AB117:AB125" si="220">SUM(AC117*$E117)</f>
        <v>0</v>
      </c>
      <c r="AC117" s="22">
        <v>0</v>
      </c>
      <c r="AD117" s="22">
        <f t="shared" ref="AD117:AD125" si="221">AC117*C117*E117*F117*N117*$AD$6</f>
        <v>0</v>
      </c>
      <c r="AE117" s="16">
        <f t="shared" ref="AE117:AE125" si="222">SUM(AF117*$E117)</f>
        <v>0</v>
      </c>
      <c r="AF117" s="22"/>
      <c r="AG117" s="22">
        <f t="shared" ref="AG117:AG125" si="223">SUM(AF117*$AG$6*C117*E117*F117*N117)</f>
        <v>0</v>
      </c>
      <c r="AH117" s="22"/>
      <c r="AI117" s="22">
        <f t="shared" ref="AI117:AI125" si="224">(AH117/12*3*C117*E117*F117*N117*$AH$6)+(AH117/12*4*C117*E117*F117*N117*$AI$6)+(AH117/12*5*$AI$7*C117*E117*L117*N117)</f>
        <v>0</v>
      </c>
      <c r="AJ117" s="22"/>
      <c r="AK117" s="22">
        <f t="shared" ref="AK117:AK125" si="225">AJ117/12*9*C117*E117*F117*N117*$AK$6+AJ117/12*3*C117*E117*F117*N117*$AJ$6</f>
        <v>0</v>
      </c>
      <c r="AL117" s="22">
        <v>0</v>
      </c>
      <c r="AM117" s="22">
        <f t="shared" ref="AM117:AM125" si="226">AL117/12*4*C117*E117*F117*O117*$AM$6+AL117/12*3*C117*E117*F117*O117*$AL$6+AL117/12*5*$AM$7*C117*E117*L117*O117</f>
        <v>0</v>
      </c>
      <c r="AN117" s="22"/>
      <c r="AO117" s="22">
        <f t="shared" ref="AO117:AO125" si="227">SUM(AN117/9*4*C117*E117*F117*O117*$AO$6+AN117/9*5*$AO$7*C117*E117*L117*O117)</f>
        <v>0</v>
      </c>
      <c r="AP117" s="22">
        <v>0</v>
      </c>
      <c r="AQ117" s="22">
        <f t="shared" ref="AQ117:AQ125" si="228">AP117/12*9*C117*E117*F117*O117*$AQ$6+AP117/12*3*C117*E117*F117*O117*$AP$6</f>
        <v>0</v>
      </c>
      <c r="AR117" s="22">
        <v>0</v>
      </c>
      <c r="AS117" s="22">
        <f t="shared" ref="AS117:AS125" si="229">AR117/12*9*C117*E117*F117*O117*$AS$6+AR117/12*3*C117*E117*F117*O117*$AR$6</f>
        <v>0</v>
      </c>
      <c r="AT117" s="22"/>
      <c r="AU117" s="22">
        <f t="shared" ref="AU117:AU125" si="230">(AT117/12*2*C117*E117*F117*O117*$AT$6)+(AT117/12*9*C117*E117*F117*O117*$AU$6)</f>
        <v>0</v>
      </c>
      <c r="AV117" s="22">
        <v>0</v>
      </c>
      <c r="AW117" s="22">
        <f t="shared" ref="AW117:AW125" si="231">AV117/12*9*C117*E117*F117*O117*$AW$6+AV117/12*3*C117*E117*F117*O117*$AV$6</f>
        <v>0</v>
      </c>
      <c r="AX117" s="71">
        <v>5</v>
      </c>
      <c r="AY117" s="71">
        <f t="shared" ref="AY117:AY125" si="232">AX117/12*9*C117*E117*F117*O117*$AY$6+AX117/12*3*C117*E117*F117*O117*$AX$6</f>
        <v>113017.15725300001</v>
      </c>
      <c r="AZ117" s="22">
        <v>0</v>
      </c>
      <c r="BA117" s="22">
        <f t="shared" ref="BA117:BA125" si="233">AZ117/12*9*C117*E117*F117*O117*$BA$6+AZ117/12*3*C117*E117*F117*O117*$AZ$6</f>
        <v>0</v>
      </c>
      <c r="BB117" s="22">
        <v>0</v>
      </c>
      <c r="BC117" s="22">
        <f t="shared" ref="BC117:BC125" si="234">BB117/12*4*C117*E117*F117*Q117*$BC$6+BB117/12*3*C117*E117*F117*Q117*$BB$6+BB117/12*5*$BC$7*C117*E117*L117*Q117</f>
        <v>0</v>
      </c>
    </row>
    <row r="118" spans="1:59" ht="30" x14ac:dyDescent="0.25">
      <c r="A118" s="43">
        <v>131</v>
      </c>
      <c r="B118" s="55" t="s">
        <v>137</v>
      </c>
      <c r="C118" s="52">
        <v>19007.45</v>
      </c>
      <c r="D118" s="52">
        <f t="shared" si="205"/>
        <v>15205.960000000001</v>
      </c>
      <c r="E118" s="45">
        <v>0.67</v>
      </c>
      <c r="F118" s="19">
        <v>1</v>
      </c>
      <c r="G118" s="19"/>
      <c r="H118" s="54">
        <v>0.6</v>
      </c>
      <c r="I118" s="54">
        <v>0.15</v>
      </c>
      <c r="J118" s="54">
        <v>0.05</v>
      </c>
      <c r="K118" s="54">
        <v>0.2</v>
      </c>
      <c r="L118" s="19">
        <v>1</v>
      </c>
      <c r="M118" s="19"/>
      <c r="N118" s="52">
        <v>1.4</v>
      </c>
      <c r="O118" s="52">
        <v>1.68</v>
      </c>
      <c r="P118" s="52">
        <v>2.23</v>
      </c>
      <c r="Q118" s="52">
        <v>2.39</v>
      </c>
      <c r="R118" s="22">
        <v>0</v>
      </c>
      <c r="S118" s="22">
        <f t="shared" si="181"/>
        <v>0</v>
      </c>
      <c r="T118" s="22">
        <v>5</v>
      </c>
      <c r="U118" s="22">
        <f t="shared" si="216"/>
        <v>91224.989111666684</v>
      </c>
      <c r="V118" s="22"/>
      <c r="W118" s="22">
        <f t="shared" si="217"/>
        <v>0</v>
      </c>
      <c r="X118" s="22">
        <v>10</v>
      </c>
      <c r="Y118" s="22">
        <f t="shared" si="218"/>
        <v>182449.97822333337</v>
      </c>
      <c r="Z118" s="22"/>
      <c r="AA118" s="22">
        <f t="shared" si="219"/>
        <v>0</v>
      </c>
      <c r="AB118" s="16">
        <f t="shared" si="220"/>
        <v>0</v>
      </c>
      <c r="AC118" s="22"/>
      <c r="AD118" s="22">
        <f t="shared" si="221"/>
        <v>0</v>
      </c>
      <c r="AE118" s="16">
        <f t="shared" si="222"/>
        <v>0</v>
      </c>
      <c r="AF118" s="22"/>
      <c r="AG118" s="22">
        <f t="shared" si="223"/>
        <v>0</v>
      </c>
      <c r="AH118" s="22">
        <v>33</v>
      </c>
      <c r="AI118" s="22">
        <f t="shared" si="224"/>
        <v>617774.43766500009</v>
      </c>
      <c r="AJ118" s="22"/>
      <c r="AK118" s="22">
        <f t="shared" si="225"/>
        <v>0</v>
      </c>
      <c r="AL118" s="22">
        <v>5</v>
      </c>
      <c r="AM118" s="22">
        <f t="shared" si="226"/>
        <v>152883.5729575</v>
      </c>
      <c r="AN118" s="22">
        <v>4</v>
      </c>
      <c r="AO118" s="22">
        <f t="shared" si="227"/>
        <v>120286.23971466668</v>
      </c>
      <c r="AP118" s="22">
        <v>5</v>
      </c>
      <c r="AQ118" s="22">
        <f t="shared" si="228"/>
        <v>103229.841099</v>
      </c>
      <c r="AR118" s="22">
        <v>5</v>
      </c>
      <c r="AS118" s="22">
        <f t="shared" si="229"/>
        <v>109648.276815</v>
      </c>
      <c r="AT118" s="22"/>
      <c r="AU118" s="22">
        <f t="shared" si="230"/>
        <v>0</v>
      </c>
      <c r="AV118" s="22">
        <v>0</v>
      </c>
      <c r="AW118" s="22">
        <f t="shared" si="231"/>
        <v>0</v>
      </c>
      <c r="AX118" s="71">
        <v>165</v>
      </c>
      <c r="AY118" s="71">
        <f t="shared" si="232"/>
        <v>3786074.7679755003</v>
      </c>
      <c r="AZ118" s="22">
        <v>0</v>
      </c>
      <c r="BA118" s="22">
        <f t="shared" si="233"/>
        <v>0</v>
      </c>
      <c r="BB118" s="22">
        <v>7</v>
      </c>
      <c r="BC118" s="22">
        <f t="shared" si="234"/>
        <v>304493.11614035425</v>
      </c>
    </row>
    <row r="119" spans="1:59" x14ac:dyDescent="0.25">
      <c r="A119" s="43">
        <v>132</v>
      </c>
      <c r="B119" s="55" t="s">
        <v>138</v>
      </c>
      <c r="C119" s="52">
        <v>19007.45</v>
      </c>
      <c r="D119" s="52">
        <f t="shared" si="205"/>
        <v>15586.109000000002</v>
      </c>
      <c r="E119" s="45">
        <v>0.72</v>
      </c>
      <c r="F119" s="19">
        <v>1</v>
      </c>
      <c r="G119" s="19"/>
      <c r="H119" s="54">
        <v>0.63</v>
      </c>
      <c r="I119" s="54">
        <v>0.15</v>
      </c>
      <c r="J119" s="54">
        <v>0.04</v>
      </c>
      <c r="K119" s="54">
        <v>0.18</v>
      </c>
      <c r="L119" s="19">
        <v>1</v>
      </c>
      <c r="M119" s="19"/>
      <c r="N119" s="52">
        <v>1.4</v>
      </c>
      <c r="O119" s="52">
        <v>1.68</v>
      </c>
      <c r="P119" s="52">
        <v>2.23</v>
      </c>
      <c r="Q119" s="52">
        <v>2.39</v>
      </c>
      <c r="R119" s="22">
        <v>0</v>
      </c>
      <c r="S119" s="22">
        <f t="shared" si="181"/>
        <v>0</v>
      </c>
      <c r="T119" s="22">
        <v>1</v>
      </c>
      <c r="U119" s="22">
        <f t="shared" si="216"/>
        <v>19606.564823999997</v>
      </c>
      <c r="V119" s="22"/>
      <c r="W119" s="22">
        <f t="shared" si="217"/>
        <v>0</v>
      </c>
      <c r="X119" s="22"/>
      <c r="Y119" s="22">
        <f t="shared" si="218"/>
        <v>0</v>
      </c>
      <c r="Z119" s="22"/>
      <c r="AA119" s="22">
        <f t="shared" si="219"/>
        <v>0</v>
      </c>
      <c r="AB119" s="16">
        <f t="shared" si="220"/>
        <v>0</v>
      </c>
      <c r="AC119" s="22">
        <v>0</v>
      </c>
      <c r="AD119" s="22">
        <f t="shared" si="221"/>
        <v>0</v>
      </c>
      <c r="AE119" s="16">
        <f t="shared" si="222"/>
        <v>0</v>
      </c>
      <c r="AF119" s="16"/>
      <c r="AG119" s="22">
        <f t="shared" si="223"/>
        <v>0</v>
      </c>
      <c r="AH119" s="22">
        <v>1</v>
      </c>
      <c r="AI119" s="22">
        <f t="shared" si="224"/>
        <v>20117.485079999999</v>
      </c>
      <c r="AJ119" s="22"/>
      <c r="AK119" s="22">
        <f t="shared" si="225"/>
        <v>0</v>
      </c>
      <c r="AL119" s="22"/>
      <c r="AM119" s="22">
        <f t="shared" si="226"/>
        <v>0</v>
      </c>
      <c r="AN119" s="16"/>
      <c r="AO119" s="22">
        <f t="shared" si="227"/>
        <v>0</v>
      </c>
      <c r="AP119" s="22">
        <v>0</v>
      </c>
      <c r="AQ119" s="22">
        <f t="shared" si="228"/>
        <v>0</v>
      </c>
      <c r="AR119" s="22"/>
      <c r="AS119" s="22">
        <f t="shared" si="229"/>
        <v>0</v>
      </c>
      <c r="AT119" s="22"/>
      <c r="AU119" s="22">
        <f t="shared" si="230"/>
        <v>0</v>
      </c>
      <c r="AV119" s="22">
        <v>0</v>
      </c>
      <c r="AW119" s="22">
        <f t="shared" si="231"/>
        <v>0</v>
      </c>
      <c r="AX119" s="71">
        <v>56</v>
      </c>
      <c r="AY119" s="71">
        <f t="shared" si="232"/>
        <v>1380864.1758911998</v>
      </c>
      <c r="AZ119" s="22">
        <v>0</v>
      </c>
      <c r="BA119" s="22">
        <f t="shared" si="233"/>
        <v>0</v>
      </c>
      <c r="BB119" s="22"/>
      <c r="BC119" s="22">
        <f t="shared" si="234"/>
        <v>0</v>
      </c>
    </row>
    <row r="120" spans="1:59" ht="45" x14ac:dyDescent="0.25">
      <c r="A120" s="43">
        <v>133</v>
      </c>
      <c r="B120" s="55" t="s">
        <v>139</v>
      </c>
      <c r="C120" s="52">
        <v>19007.45</v>
      </c>
      <c r="D120" s="52">
        <f t="shared" si="205"/>
        <v>14255.587500000001</v>
      </c>
      <c r="E120" s="45">
        <v>0.82</v>
      </c>
      <c r="F120" s="19">
        <v>1</v>
      </c>
      <c r="G120" s="19"/>
      <c r="H120" s="54">
        <v>0.59</v>
      </c>
      <c r="I120" s="54">
        <v>0.11</v>
      </c>
      <c r="J120" s="54">
        <v>0.05</v>
      </c>
      <c r="K120" s="54">
        <v>0.25</v>
      </c>
      <c r="L120" s="19">
        <v>1</v>
      </c>
      <c r="M120" s="19"/>
      <c r="N120" s="52">
        <v>1.4</v>
      </c>
      <c r="O120" s="52">
        <v>1.68</v>
      </c>
      <c r="P120" s="52">
        <v>2.23</v>
      </c>
      <c r="Q120" s="52">
        <v>2.39</v>
      </c>
      <c r="R120" s="22">
        <v>0</v>
      </c>
      <c r="S120" s="22">
        <f t="shared" si="181"/>
        <v>0</v>
      </c>
      <c r="T120" s="22">
        <v>12</v>
      </c>
      <c r="U120" s="22">
        <f t="shared" si="216"/>
        <v>267956.38592799997</v>
      </c>
      <c r="V120" s="22"/>
      <c r="W120" s="22">
        <f t="shared" si="217"/>
        <v>0</v>
      </c>
      <c r="X120" s="22">
        <v>1</v>
      </c>
      <c r="Y120" s="22">
        <f t="shared" si="218"/>
        <v>22329.698827333334</v>
      </c>
      <c r="Z120" s="22"/>
      <c r="AA120" s="22">
        <f t="shared" si="219"/>
        <v>0</v>
      </c>
      <c r="AB120" s="16">
        <f t="shared" si="220"/>
        <v>0</v>
      </c>
      <c r="AC120" s="22"/>
      <c r="AD120" s="22">
        <f t="shared" si="221"/>
        <v>0</v>
      </c>
      <c r="AE120" s="16">
        <f t="shared" si="222"/>
        <v>0</v>
      </c>
      <c r="AF120" s="22"/>
      <c r="AG120" s="22">
        <f t="shared" si="223"/>
        <v>0</v>
      </c>
      <c r="AH120" s="22">
        <v>12</v>
      </c>
      <c r="AI120" s="22">
        <f t="shared" si="224"/>
        <v>274938.96275999997</v>
      </c>
      <c r="AJ120" s="22"/>
      <c r="AK120" s="22">
        <f t="shared" si="225"/>
        <v>0</v>
      </c>
      <c r="AL120" s="22">
        <v>2</v>
      </c>
      <c r="AM120" s="22">
        <f t="shared" si="226"/>
        <v>74844.495417999991</v>
      </c>
      <c r="AN120" s="22">
        <v>10</v>
      </c>
      <c r="AO120" s="22">
        <f t="shared" si="227"/>
        <v>368039.98718666664</v>
      </c>
      <c r="AP120" s="22">
        <v>20</v>
      </c>
      <c r="AQ120" s="22">
        <f t="shared" si="228"/>
        <v>505363.99821599992</v>
      </c>
      <c r="AR120" s="22">
        <v>10</v>
      </c>
      <c r="AS120" s="22">
        <f t="shared" si="229"/>
        <v>268392.79697999998</v>
      </c>
      <c r="AT120" s="22"/>
      <c r="AU120" s="22">
        <f t="shared" si="230"/>
        <v>0</v>
      </c>
      <c r="AV120" s="22">
        <v>0</v>
      </c>
      <c r="AW120" s="22">
        <f t="shared" si="231"/>
        <v>0</v>
      </c>
      <c r="AX120" s="71">
        <v>145</v>
      </c>
      <c r="AY120" s="71">
        <f t="shared" si="232"/>
        <v>4072042.4234490003</v>
      </c>
      <c r="AZ120" s="22">
        <v>0</v>
      </c>
      <c r="BA120" s="22">
        <f t="shared" si="233"/>
        <v>0</v>
      </c>
      <c r="BB120" s="22">
        <v>12</v>
      </c>
      <c r="BC120" s="22">
        <f t="shared" si="234"/>
        <v>638851.2287465001</v>
      </c>
    </row>
    <row r="121" spans="1:59" ht="45" x14ac:dyDescent="0.25">
      <c r="A121" s="43">
        <v>125</v>
      </c>
      <c r="B121" s="55" t="s">
        <v>140</v>
      </c>
      <c r="C121" s="52">
        <v>19007.45</v>
      </c>
      <c r="D121" s="52"/>
      <c r="E121" s="45">
        <v>1.91</v>
      </c>
      <c r="F121" s="19">
        <v>1</v>
      </c>
      <c r="G121" s="19"/>
      <c r="H121" s="54">
        <v>0.7</v>
      </c>
      <c r="I121" s="54">
        <v>0.08</v>
      </c>
      <c r="J121" s="54">
        <v>0.04</v>
      </c>
      <c r="K121" s="54">
        <v>0.18</v>
      </c>
      <c r="L121" s="19">
        <v>1</v>
      </c>
      <c r="M121" s="19"/>
      <c r="N121" s="52">
        <v>1.4</v>
      </c>
      <c r="O121" s="52">
        <v>1.68</v>
      </c>
      <c r="P121" s="52">
        <v>2.23</v>
      </c>
      <c r="Q121" s="52">
        <v>2.39</v>
      </c>
      <c r="R121" s="22"/>
      <c r="S121" s="22">
        <f t="shared" si="181"/>
        <v>0</v>
      </c>
      <c r="T121" s="22"/>
      <c r="U121" s="22">
        <f t="shared" si="216"/>
        <v>0</v>
      </c>
      <c r="V121" s="22"/>
      <c r="W121" s="22">
        <f t="shared" si="217"/>
        <v>0</v>
      </c>
      <c r="X121" s="22"/>
      <c r="Y121" s="22">
        <f t="shared" si="218"/>
        <v>0</v>
      </c>
      <c r="Z121" s="22"/>
      <c r="AA121" s="22">
        <f t="shared" si="219"/>
        <v>0</v>
      </c>
      <c r="AB121" s="16">
        <f t="shared" si="220"/>
        <v>0</v>
      </c>
      <c r="AC121" s="22"/>
      <c r="AD121" s="22">
        <f t="shared" si="221"/>
        <v>0</v>
      </c>
      <c r="AE121" s="16">
        <f t="shared" si="222"/>
        <v>0</v>
      </c>
      <c r="AF121" s="22"/>
      <c r="AG121" s="22">
        <f t="shared" si="223"/>
        <v>0</v>
      </c>
      <c r="AH121" s="22"/>
      <c r="AI121" s="22">
        <f t="shared" si="224"/>
        <v>0</v>
      </c>
      <c r="AJ121" s="22"/>
      <c r="AK121" s="22">
        <f t="shared" si="225"/>
        <v>0</v>
      </c>
      <c r="AL121" s="22"/>
      <c r="AM121" s="22">
        <f t="shared" si="226"/>
        <v>0</v>
      </c>
      <c r="AN121" s="22"/>
      <c r="AO121" s="22">
        <f t="shared" si="227"/>
        <v>0</v>
      </c>
      <c r="AP121" s="22"/>
      <c r="AQ121" s="22">
        <f t="shared" si="228"/>
        <v>0</v>
      </c>
      <c r="AR121" s="22"/>
      <c r="AS121" s="22">
        <f t="shared" si="229"/>
        <v>0</v>
      </c>
      <c r="AT121" s="22"/>
      <c r="AU121" s="22">
        <f t="shared" si="230"/>
        <v>0</v>
      </c>
      <c r="AV121" s="22"/>
      <c r="AW121" s="22">
        <f t="shared" si="231"/>
        <v>0</v>
      </c>
      <c r="AX121" s="71">
        <v>7</v>
      </c>
      <c r="AY121" s="71">
        <f t="shared" si="232"/>
        <v>457890.72499169997</v>
      </c>
      <c r="AZ121" s="22"/>
      <c r="BA121" s="22">
        <f t="shared" si="233"/>
        <v>0</v>
      </c>
      <c r="BB121" s="22"/>
      <c r="BC121" s="22">
        <f t="shared" si="234"/>
        <v>0</v>
      </c>
    </row>
    <row r="122" spans="1:59" ht="30" x14ac:dyDescent="0.25">
      <c r="A122" s="43">
        <v>134</v>
      </c>
      <c r="B122" s="55" t="s">
        <v>141</v>
      </c>
      <c r="C122" s="52">
        <v>19007.45</v>
      </c>
      <c r="D122" s="52">
        <f t="shared" ref="D122:D142" si="235">C122*(H122+I122+J122)</f>
        <v>15586.109</v>
      </c>
      <c r="E122" s="45">
        <v>0.84</v>
      </c>
      <c r="F122" s="19">
        <v>1</v>
      </c>
      <c r="G122" s="19"/>
      <c r="H122" s="54">
        <v>0.7</v>
      </c>
      <c r="I122" s="54">
        <v>0.08</v>
      </c>
      <c r="J122" s="54">
        <v>0.04</v>
      </c>
      <c r="K122" s="54">
        <v>0.18</v>
      </c>
      <c r="L122" s="19">
        <v>1</v>
      </c>
      <c r="M122" s="19"/>
      <c r="N122" s="52">
        <v>1.4</v>
      </c>
      <c r="O122" s="52">
        <v>1.68</v>
      </c>
      <c r="P122" s="52">
        <v>2.23</v>
      </c>
      <c r="Q122" s="52">
        <v>2.39</v>
      </c>
      <c r="R122" s="22">
        <v>0</v>
      </c>
      <c r="S122" s="22">
        <f t="shared" si="181"/>
        <v>0</v>
      </c>
      <c r="T122" s="22">
        <v>0</v>
      </c>
      <c r="U122" s="22">
        <f t="shared" si="216"/>
        <v>0</v>
      </c>
      <c r="V122" s="22"/>
      <c r="W122" s="22">
        <f t="shared" si="217"/>
        <v>0</v>
      </c>
      <c r="X122" s="22">
        <v>0</v>
      </c>
      <c r="Y122" s="22">
        <f t="shared" si="218"/>
        <v>0</v>
      </c>
      <c r="Z122" s="22">
        <v>0</v>
      </c>
      <c r="AA122" s="22">
        <f t="shared" si="219"/>
        <v>0</v>
      </c>
      <c r="AB122" s="16">
        <f t="shared" si="220"/>
        <v>0</v>
      </c>
      <c r="AC122" s="22">
        <v>0</v>
      </c>
      <c r="AD122" s="22">
        <f t="shared" si="221"/>
        <v>0</v>
      </c>
      <c r="AE122" s="16">
        <f t="shared" si="222"/>
        <v>0</v>
      </c>
      <c r="AF122" s="22"/>
      <c r="AG122" s="22">
        <f t="shared" si="223"/>
        <v>0</v>
      </c>
      <c r="AH122" s="22"/>
      <c r="AI122" s="22">
        <f t="shared" si="224"/>
        <v>0</v>
      </c>
      <c r="AJ122" s="22"/>
      <c r="AK122" s="22">
        <f t="shared" si="225"/>
        <v>0</v>
      </c>
      <c r="AL122" s="22">
        <v>0</v>
      </c>
      <c r="AM122" s="22">
        <f t="shared" si="226"/>
        <v>0</v>
      </c>
      <c r="AN122" s="22"/>
      <c r="AO122" s="22">
        <f t="shared" si="227"/>
        <v>0</v>
      </c>
      <c r="AP122" s="22">
        <v>0</v>
      </c>
      <c r="AQ122" s="22">
        <f t="shared" si="228"/>
        <v>0</v>
      </c>
      <c r="AR122" s="22">
        <v>0</v>
      </c>
      <c r="AS122" s="22">
        <f t="shared" si="229"/>
        <v>0</v>
      </c>
      <c r="AT122" s="22"/>
      <c r="AU122" s="22">
        <f t="shared" si="230"/>
        <v>0</v>
      </c>
      <c r="AV122" s="22">
        <v>0</v>
      </c>
      <c r="AW122" s="22">
        <f t="shared" si="231"/>
        <v>0</v>
      </c>
      <c r="AX122" s="71">
        <v>111</v>
      </c>
      <c r="AY122" s="71">
        <f t="shared" si="232"/>
        <v>3193248.4067484005</v>
      </c>
      <c r="AZ122" s="22">
        <v>0</v>
      </c>
      <c r="BA122" s="22">
        <f t="shared" si="233"/>
        <v>0</v>
      </c>
      <c r="BB122" s="22">
        <v>0</v>
      </c>
      <c r="BC122" s="22">
        <f t="shared" si="234"/>
        <v>0</v>
      </c>
    </row>
    <row r="123" spans="1:59" ht="30" x14ac:dyDescent="0.25">
      <c r="A123" s="43">
        <v>135</v>
      </c>
      <c r="B123" s="55" t="s">
        <v>142</v>
      </c>
      <c r="C123" s="52">
        <v>19007.45</v>
      </c>
      <c r="D123" s="52">
        <f t="shared" si="235"/>
        <v>15966.258</v>
      </c>
      <c r="E123" s="45">
        <v>0.98</v>
      </c>
      <c r="F123" s="19">
        <v>1</v>
      </c>
      <c r="G123" s="19"/>
      <c r="H123" s="54">
        <v>0.69</v>
      </c>
      <c r="I123" s="54">
        <v>0.11</v>
      </c>
      <c r="J123" s="54">
        <v>0.04</v>
      </c>
      <c r="K123" s="54">
        <v>0.16</v>
      </c>
      <c r="L123" s="19">
        <v>1</v>
      </c>
      <c r="M123" s="19"/>
      <c r="N123" s="52">
        <v>1.4</v>
      </c>
      <c r="O123" s="52">
        <v>1.68</v>
      </c>
      <c r="P123" s="52">
        <v>2.23</v>
      </c>
      <c r="Q123" s="52">
        <v>2.39</v>
      </c>
      <c r="R123" s="22">
        <v>0</v>
      </c>
      <c r="S123" s="22">
        <f t="shared" si="181"/>
        <v>0</v>
      </c>
      <c r="T123" s="22">
        <v>0</v>
      </c>
      <c r="U123" s="22">
        <f t="shared" si="216"/>
        <v>0</v>
      </c>
      <c r="V123" s="22"/>
      <c r="W123" s="22">
        <f t="shared" si="217"/>
        <v>0</v>
      </c>
      <c r="X123" s="22">
        <v>0</v>
      </c>
      <c r="Y123" s="22">
        <f t="shared" si="218"/>
        <v>0</v>
      </c>
      <c r="Z123" s="22">
        <v>0</v>
      </c>
      <c r="AA123" s="22">
        <f t="shared" si="219"/>
        <v>0</v>
      </c>
      <c r="AB123" s="16">
        <f t="shared" si="220"/>
        <v>0</v>
      </c>
      <c r="AC123" s="22">
        <v>0</v>
      </c>
      <c r="AD123" s="22">
        <f t="shared" si="221"/>
        <v>0</v>
      </c>
      <c r="AE123" s="16">
        <f t="shared" si="222"/>
        <v>0</v>
      </c>
      <c r="AF123" s="22"/>
      <c r="AG123" s="22">
        <f t="shared" si="223"/>
        <v>0</v>
      </c>
      <c r="AH123" s="22"/>
      <c r="AI123" s="22">
        <f t="shared" si="224"/>
        <v>0</v>
      </c>
      <c r="AJ123" s="22">
        <v>0</v>
      </c>
      <c r="AK123" s="22">
        <f t="shared" si="225"/>
        <v>0</v>
      </c>
      <c r="AL123" s="22">
        <v>0</v>
      </c>
      <c r="AM123" s="22">
        <f t="shared" si="226"/>
        <v>0</v>
      </c>
      <c r="AN123" s="22"/>
      <c r="AO123" s="22">
        <f t="shared" si="227"/>
        <v>0</v>
      </c>
      <c r="AP123" s="22">
        <v>0</v>
      </c>
      <c r="AQ123" s="22">
        <f t="shared" si="228"/>
        <v>0</v>
      </c>
      <c r="AR123" s="22">
        <v>0</v>
      </c>
      <c r="AS123" s="22">
        <f t="shared" si="229"/>
        <v>0</v>
      </c>
      <c r="AT123" s="22"/>
      <c r="AU123" s="22">
        <f t="shared" si="230"/>
        <v>0</v>
      </c>
      <c r="AV123" s="22">
        <v>0</v>
      </c>
      <c r="AW123" s="22">
        <f t="shared" si="231"/>
        <v>0</v>
      </c>
      <c r="AX123" s="71">
        <v>559</v>
      </c>
      <c r="AY123" s="71">
        <f t="shared" si="232"/>
        <v>18761533.056466199</v>
      </c>
      <c r="AZ123" s="22">
        <v>0</v>
      </c>
      <c r="BA123" s="22">
        <f t="shared" si="233"/>
        <v>0</v>
      </c>
      <c r="BB123" s="22">
        <v>0</v>
      </c>
      <c r="BC123" s="22">
        <f t="shared" si="234"/>
        <v>0</v>
      </c>
    </row>
    <row r="124" spans="1:59" ht="30" x14ac:dyDescent="0.25">
      <c r="A124" s="43">
        <v>136</v>
      </c>
      <c r="B124" s="55" t="s">
        <v>143</v>
      </c>
      <c r="C124" s="52">
        <v>19007.45</v>
      </c>
      <c r="D124" s="52">
        <f t="shared" si="235"/>
        <v>15966.258000000002</v>
      </c>
      <c r="E124" s="45">
        <v>1.1000000000000001</v>
      </c>
      <c r="F124" s="19">
        <v>1</v>
      </c>
      <c r="G124" s="19"/>
      <c r="H124" s="54">
        <v>0.66</v>
      </c>
      <c r="I124" s="54">
        <v>0.14000000000000001</v>
      </c>
      <c r="J124" s="54">
        <v>0.04</v>
      </c>
      <c r="K124" s="54">
        <v>0.16</v>
      </c>
      <c r="L124" s="19">
        <v>1</v>
      </c>
      <c r="M124" s="19"/>
      <c r="N124" s="52">
        <v>1.4</v>
      </c>
      <c r="O124" s="52">
        <v>1.68</v>
      </c>
      <c r="P124" s="52">
        <v>2.23</v>
      </c>
      <c r="Q124" s="52">
        <v>2.39</v>
      </c>
      <c r="R124" s="22">
        <v>0</v>
      </c>
      <c r="S124" s="22">
        <f t="shared" si="181"/>
        <v>0</v>
      </c>
      <c r="T124" s="22">
        <v>0</v>
      </c>
      <c r="U124" s="22">
        <f t="shared" si="216"/>
        <v>0</v>
      </c>
      <c r="V124" s="22"/>
      <c r="W124" s="22">
        <f t="shared" si="217"/>
        <v>0</v>
      </c>
      <c r="X124" s="22">
        <v>0</v>
      </c>
      <c r="Y124" s="22">
        <f t="shared" si="218"/>
        <v>0</v>
      </c>
      <c r="Z124" s="22">
        <v>0</v>
      </c>
      <c r="AA124" s="22">
        <f t="shared" si="219"/>
        <v>0</v>
      </c>
      <c r="AB124" s="16">
        <f t="shared" si="220"/>
        <v>0</v>
      </c>
      <c r="AC124" s="22">
        <v>0</v>
      </c>
      <c r="AD124" s="22">
        <f t="shared" si="221"/>
        <v>0</v>
      </c>
      <c r="AE124" s="16">
        <f t="shared" si="222"/>
        <v>0</v>
      </c>
      <c r="AF124" s="22"/>
      <c r="AG124" s="22">
        <f t="shared" si="223"/>
        <v>0</v>
      </c>
      <c r="AH124" s="22"/>
      <c r="AI124" s="22">
        <f t="shared" si="224"/>
        <v>0</v>
      </c>
      <c r="AJ124" s="22">
        <v>0</v>
      </c>
      <c r="AK124" s="22">
        <f t="shared" si="225"/>
        <v>0</v>
      </c>
      <c r="AL124" s="22">
        <v>0</v>
      </c>
      <c r="AM124" s="22">
        <f t="shared" si="226"/>
        <v>0</v>
      </c>
      <c r="AN124" s="22"/>
      <c r="AO124" s="22">
        <f t="shared" si="227"/>
        <v>0</v>
      </c>
      <c r="AP124" s="22">
        <v>0</v>
      </c>
      <c r="AQ124" s="22">
        <f t="shared" si="228"/>
        <v>0</v>
      </c>
      <c r="AR124" s="22">
        <v>0</v>
      </c>
      <c r="AS124" s="22">
        <f t="shared" si="229"/>
        <v>0</v>
      </c>
      <c r="AT124" s="22"/>
      <c r="AU124" s="22">
        <f t="shared" si="230"/>
        <v>0</v>
      </c>
      <c r="AV124" s="22">
        <v>0</v>
      </c>
      <c r="AW124" s="22">
        <f t="shared" si="231"/>
        <v>0</v>
      </c>
      <c r="AX124" s="71">
        <v>161</v>
      </c>
      <c r="AY124" s="71">
        <f t="shared" si="232"/>
        <v>6065254.1059109997</v>
      </c>
      <c r="AZ124" s="22">
        <v>0</v>
      </c>
      <c r="BA124" s="22">
        <f t="shared" si="233"/>
        <v>0</v>
      </c>
      <c r="BB124" s="22">
        <v>0</v>
      </c>
      <c r="BC124" s="22">
        <f t="shared" si="234"/>
        <v>0</v>
      </c>
    </row>
    <row r="125" spans="1:59" ht="30" x14ac:dyDescent="0.25">
      <c r="A125" s="43">
        <v>137</v>
      </c>
      <c r="B125" s="55" t="s">
        <v>144</v>
      </c>
      <c r="C125" s="52">
        <v>19007.45</v>
      </c>
      <c r="D125" s="52">
        <f t="shared" si="235"/>
        <v>15966.258000000002</v>
      </c>
      <c r="E125" s="45">
        <v>1.35</v>
      </c>
      <c r="F125" s="19">
        <v>1</v>
      </c>
      <c r="G125" s="19"/>
      <c r="H125" s="54">
        <v>0.65</v>
      </c>
      <c r="I125" s="54">
        <v>0.15</v>
      </c>
      <c r="J125" s="54">
        <v>0.04</v>
      </c>
      <c r="K125" s="54">
        <v>0.16</v>
      </c>
      <c r="L125" s="19">
        <v>1</v>
      </c>
      <c r="M125" s="19"/>
      <c r="N125" s="52">
        <v>1.4</v>
      </c>
      <c r="O125" s="52">
        <v>1.68</v>
      </c>
      <c r="P125" s="52">
        <v>2.23</v>
      </c>
      <c r="Q125" s="52">
        <v>2.39</v>
      </c>
      <c r="R125" s="22">
        <v>0</v>
      </c>
      <c r="S125" s="22">
        <f t="shared" si="181"/>
        <v>0</v>
      </c>
      <c r="T125" s="22">
        <v>0</v>
      </c>
      <c r="U125" s="22">
        <f t="shared" si="216"/>
        <v>0</v>
      </c>
      <c r="V125" s="22"/>
      <c r="W125" s="22">
        <f t="shared" si="217"/>
        <v>0</v>
      </c>
      <c r="X125" s="22">
        <v>0</v>
      </c>
      <c r="Y125" s="22">
        <f t="shared" si="218"/>
        <v>0</v>
      </c>
      <c r="Z125" s="22">
        <v>0</v>
      </c>
      <c r="AA125" s="22">
        <f t="shared" si="219"/>
        <v>0</v>
      </c>
      <c r="AB125" s="16">
        <f t="shared" si="220"/>
        <v>0</v>
      </c>
      <c r="AC125" s="22">
        <v>0</v>
      </c>
      <c r="AD125" s="22">
        <f t="shared" si="221"/>
        <v>0</v>
      </c>
      <c r="AE125" s="16">
        <f t="shared" si="222"/>
        <v>0</v>
      </c>
      <c r="AF125" s="22"/>
      <c r="AG125" s="22">
        <f t="shared" si="223"/>
        <v>0</v>
      </c>
      <c r="AH125" s="22"/>
      <c r="AI125" s="22">
        <f t="shared" si="224"/>
        <v>0</v>
      </c>
      <c r="AJ125" s="22">
        <v>0</v>
      </c>
      <c r="AK125" s="22">
        <f t="shared" si="225"/>
        <v>0</v>
      </c>
      <c r="AL125" s="22">
        <v>0</v>
      </c>
      <c r="AM125" s="22">
        <f t="shared" si="226"/>
        <v>0</v>
      </c>
      <c r="AN125" s="22"/>
      <c r="AO125" s="22">
        <f t="shared" si="227"/>
        <v>0</v>
      </c>
      <c r="AP125" s="22">
        <v>0</v>
      </c>
      <c r="AQ125" s="22">
        <f t="shared" si="228"/>
        <v>0</v>
      </c>
      <c r="AR125" s="22">
        <v>0</v>
      </c>
      <c r="AS125" s="22">
        <f t="shared" si="229"/>
        <v>0</v>
      </c>
      <c r="AT125" s="22"/>
      <c r="AU125" s="22">
        <f t="shared" si="230"/>
        <v>0</v>
      </c>
      <c r="AV125" s="22">
        <v>0</v>
      </c>
      <c r="AW125" s="22">
        <f t="shared" si="231"/>
        <v>0</v>
      </c>
      <c r="AX125" s="71">
        <v>23</v>
      </c>
      <c r="AY125" s="71">
        <f t="shared" si="232"/>
        <v>1063388.7068805003</v>
      </c>
      <c r="AZ125" s="22">
        <v>0</v>
      </c>
      <c r="BA125" s="22">
        <f t="shared" si="233"/>
        <v>0</v>
      </c>
      <c r="BB125" s="22">
        <v>0</v>
      </c>
      <c r="BC125" s="22">
        <f t="shared" si="234"/>
        <v>0</v>
      </c>
    </row>
    <row r="126" spans="1:59" s="29" customFormat="1" x14ac:dyDescent="0.25">
      <c r="A126" s="70">
        <v>21</v>
      </c>
      <c r="B126" s="33" t="s">
        <v>145</v>
      </c>
      <c r="C126" s="52">
        <v>19007.45</v>
      </c>
      <c r="D126" s="56">
        <f t="shared" si="235"/>
        <v>0</v>
      </c>
      <c r="E126" s="56">
        <v>0.92</v>
      </c>
      <c r="F126" s="25">
        <v>1</v>
      </c>
      <c r="G126" s="25"/>
      <c r="H126" s="57"/>
      <c r="I126" s="57"/>
      <c r="J126" s="57"/>
      <c r="K126" s="57"/>
      <c r="L126" s="25">
        <v>1</v>
      </c>
      <c r="M126" s="25"/>
      <c r="N126" s="52">
        <v>1.4</v>
      </c>
      <c r="O126" s="52">
        <v>1.68</v>
      </c>
      <c r="P126" s="52">
        <v>2.23</v>
      </c>
      <c r="Q126" s="52">
        <v>2.39</v>
      </c>
      <c r="R126" s="16">
        <f t="shared" ref="R126:S126" si="236">SUM(R127:R133)</f>
        <v>0</v>
      </c>
      <c r="S126" s="16">
        <f t="shared" si="236"/>
        <v>0</v>
      </c>
      <c r="T126" s="16">
        <f t="shared" ref="T126:AM126" si="237">SUM(T127:T133)</f>
        <v>0</v>
      </c>
      <c r="U126" s="16">
        <f t="shared" si="237"/>
        <v>0</v>
      </c>
      <c r="V126" s="16">
        <f t="shared" si="237"/>
        <v>0</v>
      </c>
      <c r="W126" s="16">
        <f t="shared" si="237"/>
        <v>0</v>
      </c>
      <c r="X126" s="16">
        <f t="shared" si="237"/>
        <v>0</v>
      </c>
      <c r="Y126" s="16">
        <f t="shared" si="237"/>
        <v>0</v>
      </c>
      <c r="Z126" s="16">
        <f t="shared" si="237"/>
        <v>0</v>
      </c>
      <c r="AA126" s="16">
        <f t="shared" si="237"/>
        <v>0</v>
      </c>
      <c r="AB126" s="16">
        <f t="shared" si="237"/>
        <v>0</v>
      </c>
      <c r="AC126" s="16">
        <f t="shared" si="237"/>
        <v>0</v>
      </c>
      <c r="AD126" s="16">
        <f t="shared" si="237"/>
        <v>0</v>
      </c>
      <c r="AE126" s="16">
        <f t="shared" si="237"/>
        <v>0</v>
      </c>
      <c r="AF126" s="16">
        <f t="shared" si="237"/>
        <v>0</v>
      </c>
      <c r="AG126" s="16">
        <f t="shared" si="237"/>
        <v>0</v>
      </c>
      <c r="AH126" s="16">
        <f t="shared" si="237"/>
        <v>1</v>
      </c>
      <c r="AI126" s="16">
        <f t="shared" si="237"/>
        <v>16485.161384999999</v>
      </c>
      <c r="AJ126" s="16">
        <f t="shared" si="237"/>
        <v>0</v>
      </c>
      <c r="AK126" s="16">
        <f t="shared" si="237"/>
        <v>0</v>
      </c>
      <c r="AL126" s="16">
        <f t="shared" si="237"/>
        <v>0</v>
      </c>
      <c r="AM126" s="16">
        <f t="shared" si="237"/>
        <v>0</v>
      </c>
      <c r="AN126" s="16">
        <f>SUM(AN127:AN133)</f>
        <v>25</v>
      </c>
      <c r="AO126" s="16">
        <f t="shared" ref="AO126:BA126" si="238">SUM(AO127:AO133)</f>
        <v>684464.61031666666</v>
      </c>
      <c r="AP126" s="16">
        <f t="shared" si="238"/>
        <v>7</v>
      </c>
      <c r="AQ126" s="16">
        <f t="shared" si="238"/>
        <v>150376.60434720002</v>
      </c>
      <c r="AR126" s="16">
        <f t="shared" si="238"/>
        <v>0</v>
      </c>
      <c r="AS126" s="16">
        <f t="shared" si="238"/>
        <v>0</v>
      </c>
      <c r="AT126" s="16">
        <f t="shared" si="238"/>
        <v>0</v>
      </c>
      <c r="AU126" s="16">
        <f t="shared" si="238"/>
        <v>0</v>
      </c>
      <c r="AV126" s="16">
        <f t="shared" si="238"/>
        <v>0</v>
      </c>
      <c r="AW126" s="16">
        <f t="shared" si="238"/>
        <v>0</v>
      </c>
      <c r="AX126" s="16">
        <f t="shared" si="238"/>
        <v>1190</v>
      </c>
      <c r="AY126" s="16">
        <f t="shared" si="238"/>
        <v>31472606.98033452</v>
      </c>
      <c r="AZ126" s="16">
        <f t="shared" si="238"/>
        <v>0</v>
      </c>
      <c r="BA126" s="16">
        <f t="shared" si="238"/>
        <v>0</v>
      </c>
      <c r="BB126" s="16">
        <f t="shared" ref="BB126:BC126" si="239">SUM(BB127:BB133)</f>
        <v>0</v>
      </c>
      <c r="BC126" s="16">
        <f t="shared" si="239"/>
        <v>0</v>
      </c>
      <c r="BD126" s="28"/>
      <c r="BE126" s="28"/>
      <c r="BF126" s="28"/>
      <c r="BG126" s="28"/>
    </row>
    <row r="127" spans="1:59" ht="25.5" customHeight="1" x14ac:dyDescent="0.25">
      <c r="A127" s="43">
        <v>138</v>
      </c>
      <c r="B127" s="55" t="s">
        <v>146</v>
      </c>
      <c r="C127" s="52">
        <v>19007.45</v>
      </c>
      <c r="D127" s="52">
        <f t="shared" si="235"/>
        <v>16156.3325</v>
      </c>
      <c r="E127" s="45">
        <v>0.53</v>
      </c>
      <c r="F127" s="19">
        <v>0.65</v>
      </c>
      <c r="G127" s="19"/>
      <c r="H127" s="54">
        <v>0.72</v>
      </c>
      <c r="I127" s="54">
        <v>0.09</v>
      </c>
      <c r="J127" s="54">
        <v>0.04</v>
      </c>
      <c r="K127" s="54">
        <v>0.15</v>
      </c>
      <c r="L127" s="19">
        <v>0.65</v>
      </c>
      <c r="M127" s="19"/>
      <c r="N127" s="52">
        <v>1.4</v>
      </c>
      <c r="O127" s="52">
        <v>1.68</v>
      </c>
      <c r="P127" s="52">
        <v>2.23</v>
      </c>
      <c r="Q127" s="52">
        <v>2.39</v>
      </c>
      <c r="R127" s="22">
        <v>0</v>
      </c>
      <c r="S127" s="22">
        <f t="shared" si="181"/>
        <v>0</v>
      </c>
      <c r="T127" s="22">
        <v>0</v>
      </c>
      <c r="U127" s="22">
        <f t="shared" ref="U127:U133" si="240">T127/12*4*C127*E127*F127*N127*$U$6+T127/12*3*C127*E127*F127*N127*$T$6+T127/12*5*$U$7*C127*E127*L127*N127</f>
        <v>0</v>
      </c>
      <c r="V127" s="22"/>
      <c r="W127" s="22">
        <f t="shared" ref="W127:W133" si="241">SUM($W$6*V127*C127*E127*F127*N127)</f>
        <v>0</v>
      </c>
      <c r="X127" s="22">
        <v>0</v>
      </c>
      <c r="Y127" s="22">
        <f t="shared" ref="Y127:Y133" si="242">X127/12*3*C127*E127*F127*N127*$X$6+X127/12*4*C127*E127*F127*N127*$Y$6+X127/12*5*$Y$7*C127*E127*L127*N127</f>
        <v>0</v>
      </c>
      <c r="Z127" s="22">
        <v>0</v>
      </c>
      <c r="AA127" s="22">
        <f t="shared" ref="AA127:AA133" si="243">Z127*C127*E127*F127*N127*$AA$6</f>
        <v>0</v>
      </c>
      <c r="AB127" s="16">
        <f t="shared" ref="AB127:AB133" si="244">SUM(AC127*$E127)</f>
        <v>0</v>
      </c>
      <c r="AC127" s="22">
        <v>0</v>
      </c>
      <c r="AD127" s="22">
        <f t="shared" ref="AD127:AD133" si="245">AC127*C127*E127*F127*N127*$AD$6</f>
        <v>0</v>
      </c>
      <c r="AE127" s="16">
        <f t="shared" ref="AE127:AE133" si="246">SUM(AF127*$E127)</f>
        <v>0</v>
      </c>
      <c r="AF127" s="16"/>
      <c r="AG127" s="22">
        <f t="shared" ref="AG127:AG133" si="247">SUM(AF127*$AG$6*C127*E127*F127*N127)</f>
        <v>0</v>
      </c>
      <c r="AH127" s="16"/>
      <c r="AI127" s="22">
        <f t="shared" ref="AI127:AI133" si="248">(AH127/12*3*C127*E127*F127*N127*$AH$6)+(AH127/12*4*C127*E127*F127*N127*$AI$6)+(AH127/12*5*$AI$7*C127*E127*L127*N127)</f>
        <v>0</v>
      </c>
      <c r="AJ127" s="22">
        <v>0</v>
      </c>
      <c r="AK127" s="22">
        <f t="shared" ref="AK127:AK133" si="249">AJ127/12*9*C127*E127*F127*N127*$AK$6+AJ127/12*3*C127*E127*F127*N127*$AJ$6</f>
        <v>0</v>
      </c>
      <c r="AL127" s="22">
        <v>0</v>
      </c>
      <c r="AM127" s="22">
        <f t="shared" ref="AM127:AM133" si="250">AL127/12*4*C127*E127*F127*O127*$AM$6+AL127/12*3*C127*E127*F127*O127*$AL$6+AL127/12*5*$AM$7*C127*E127*L127*O127</f>
        <v>0</v>
      </c>
      <c r="AN127" s="22"/>
      <c r="AO127" s="22">
        <f t="shared" ref="AO127:AO133" si="251">SUM(AN127/9*4*C127*E127*F127*O127*$AO$6+AN127/9*5*$AO$7*C127*E127*L127*O127)</f>
        <v>0</v>
      </c>
      <c r="AP127" s="22">
        <v>0</v>
      </c>
      <c r="AQ127" s="22">
        <f t="shared" ref="AQ127:AQ133" si="252">AP127/12*9*C127*E127*F127*O127*$AQ$6+AP127/12*3*C127*E127*F127*O127*$AP$6</f>
        <v>0</v>
      </c>
      <c r="AR127" s="22">
        <v>0</v>
      </c>
      <c r="AS127" s="22">
        <f t="shared" ref="AS127:AS133" si="253">AR127/12*9*C127*E127*F127*O127*$AS$6+AR127/12*3*C127*E127*F127*O127*$AR$6</f>
        <v>0</v>
      </c>
      <c r="AT127" s="22"/>
      <c r="AU127" s="22">
        <f t="shared" ref="AU127:AU133" si="254">(AT127/12*2*C127*E127*F127*O127*$AT$6)+(AT127/12*9*C127*E127*F127*O127*$AU$6)</f>
        <v>0</v>
      </c>
      <c r="AV127" s="22">
        <v>0</v>
      </c>
      <c r="AW127" s="22">
        <f t="shared" ref="AW127:AW133" si="255">AV127/12*9*C127*E127*F127*O127*$AW$6+AV127/12*3*C127*E127*F127*O127*$AV$6</f>
        <v>0</v>
      </c>
      <c r="AX127" s="71">
        <v>6</v>
      </c>
      <c r="AY127" s="71">
        <f t="shared" ref="AY127:AY133" si="256">AX127/12*9*C127*E127*F127*O127*$AY$6+AX127/12*3*C127*E127*F127*O127*$AX$6</f>
        <v>70789.837588470022</v>
      </c>
      <c r="AZ127" s="22">
        <v>0</v>
      </c>
      <c r="BA127" s="22">
        <f t="shared" ref="BA127:BA133" si="257">AZ127/12*9*C127*E127*F127*O127*$BA$6+AZ127/12*3*C127*E127*F127*O127*$AZ$6</f>
        <v>0</v>
      </c>
      <c r="BB127" s="22">
        <v>0</v>
      </c>
      <c r="BC127" s="22">
        <f t="shared" ref="BC127:BC133" si="258">BB127/12*4*C127*E127*F127*Q127*$BC$6+BB127/12*3*C127*E127*F127*Q127*$BB$6+BB127/12*5*$BC$7*C127*E127*L127*Q127</f>
        <v>0</v>
      </c>
    </row>
    <row r="128" spans="1:59" ht="30.75" customHeight="1" x14ac:dyDescent="0.25">
      <c r="A128" s="43">
        <v>139</v>
      </c>
      <c r="B128" s="55" t="s">
        <v>147</v>
      </c>
      <c r="C128" s="52">
        <v>19007.45</v>
      </c>
      <c r="D128" s="52">
        <f t="shared" si="235"/>
        <v>16156.332500000002</v>
      </c>
      <c r="E128" s="45">
        <v>0.79</v>
      </c>
      <c r="F128" s="19">
        <v>0.65</v>
      </c>
      <c r="G128" s="19"/>
      <c r="H128" s="54">
        <v>0.67</v>
      </c>
      <c r="I128" s="54">
        <v>0.15</v>
      </c>
      <c r="J128" s="54">
        <v>0.03</v>
      </c>
      <c r="K128" s="54">
        <v>0.15</v>
      </c>
      <c r="L128" s="19">
        <v>0.65</v>
      </c>
      <c r="M128" s="19"/>
      <c r="N128" s="52">
        <v>1.4</v>
      </c>
      <c r="O128" s="52">
        <v>1.68</v>
      </c>
      <c r="P128" s="52">
        <v>2.23</v>
      </c>
      <c r="Q128" s="52">
        <v>2.39</v>
      </c>
      <c r="R128" s="22">
        <v>0</v>
      </c>
      <c r="S128" s="22">
        <f t="shared" si="181"/>
        <v>0</v>
      </c>
      <c r="T128" s="22">
        <v>0</v>
      </c>
      <c r="U128" s="22">
        <f t="shared" si="240"/>
        <v>0</v>
      </c>
      <c r="V128" s="22"/>
      <c r="W128" s="22">
        <f t="shared" si="241"/>
        <v>0</v>
      </c>
      <c r="X128" s="22">
        <v>0</v>
      </c>
      <c r="Y128" s="22">
        <f t="shared" si="242"/>
        <v>0</v>
      </c>
      <c r="Z128" s="22">
        <v>0</v>
      </c>
      <c r="AA128" s="22">
        <f t="shared" si="243"/>
        <v>0</v>
      </c>
      <c r="AB128" s="16">
        <f t="shared" si="244"/>
        <v>0</v>
      </c>
      <c r="AC128" s="22">
        <v>0</v>
      </c>
      <c r="AD128" s="22">
        <f t="shared" si="245"/>
        <v>0</v>
      </c>
      <c r="AE128" s="16">
        <f t="shared" si="246"/>
        <v>0</v>
      </c>
      <c r="AF128" s="22"/>
      <c r="AG128" s="22">
        <f t="shared" si="247"/>
        <v>0</v>
      </c>
      <c r="AH128" s="22"/>
      <c r="AI128" s="22">
        <f t="shared" si="248"/>
        <v>0</v>
      </c>
      <c r="AJ128" s="22">
        <v>0</v>
      </c>
      <c r="AK128" s="22">
        <f t="shared" si="249"/>
        <v>0</v>
      </c>
      <c r="AL128" s="22">
        <v>0</v>
      </c>
      <c r="AM128" s="22">
        <f t="shared" si="250"/>
        <v>0</v>
      </c>
      <c r="AN128" s="22"/>
      <c r="AO128" s="22">
        <f t="shared" si="251"/>
        <v>0</v>
      </c>
      <c r="AP128" s="22">
        <v>0</v>
      </c>
      <c r="AQ128" s="22">
        <f t="shared" si="252"/>
        <v>0</v>
      </c>
      <c r="AR128" s="22">
        <v>0</v>
      </c>
      <c r="AS128" s="22">
        <f t="shared" si="253"/>
        <v>0</v>
      </c>
      <c r="AT128" s="22"/>
      <c r="AU128" s="22">
        <f t="shared" si="254"/>
        <v>0</v>
      </c>
      <c r="AV128" s="22">
        <v>0</v>
      </c>
      <c r="AW128" s="22">
        <f t="shared" si="255"/>
        <v>0</v>
      </c>
      <c r="AX128" s="71">
        <v>65</v>
      </c>
      <c r="AY128" s="71">
        <f t="shared" si="256"/>
        <v>1143100.0503672753</v>
      </c>
      <c r="AZ128" s="22">
        <v>0</v>
      </c>
      <c r="BA128" s="22">
        <f t="shared" si="257"/>
        <v>0</v>
      </c>
      <c r="BB128" s="22">
        <v>0</v>
      </c>
      <c r="BC128" s="22">
        <f t="shared" si="258"/>
        <v>0</v>
      </c>
    </row>
    <row r="129" spans="1:59" ht="30.75" customHeight="1" x14ac:dyDescent="0.25">
      <c r="A129" s="43">
        <v>140</v>
      </c>
      <c r="B129" s="55" t="s">
        <v>148</v>
      </c>
      <c r="C129" s="52">
        <v>19007.45</v>
      </c>
      <c r="D129" s="52">
        <f t="shared" si="235"/>
        <v>15966.258000000002</v>
      </c>
      <c r="E129" s="45">
        <v>1.05</v>
      </c>
      <c r="F129" s="19">
        <v>0.65</v>
      </c>
      <c r="G129" s="19"/>
      <c r="H129" s="54">
        <v>0.61</v>
      </c>
      <c r="I129" s="54">
        <v>0.2</v>
      </c>
      <c r="J129" s="54">
        <v>0.03</v>
      </c>
      <c r="K129" s="54">
        <v>0.16</v>
      </c>
      <c r="L129" s="19">
        <v>0.65</v>
      </c>
      <c r="M129" s="19"/>
      <c r="N129" s="52">
        <v>1.4</v>
      </c>
      <c r="O129" s="52">
        <v>1.68</v>
      </c>
      <c r="P129" s="52">
        <v>2.23</v>
      </c>
      <c r="Q129" s="52">
        <v>2.39</v>
      </c>
      <c r="R129" s="22">
        <v>0</v>
      </c>
      <c r="S129" s="22">
        <f t="shared" si="181"/>
        <v>0</v>
      </c>
      <c r="T129" s="22">
        <v>0</v>
      </c>
      <c r="U129" s="22">
        <f t="shared" si="240"/>
        <v>0</v>
      </c>
      <c r="V129" s="22"/>
      <c r="W129" s="22">
        <f t="shared" si="241"/>
        <v>0</v>
      </c>
      <c r="X129" s="22">
        <v>0</v>
      </c>
      <c r="Y129" s="22">
        <f t="shared" si="242"/>
        <v>0</v>
      </c>
      <c r="Z129" s="22">
        <v>0</v>
      </c>
      <c r="AA129" s="22">
        <f t="shared" si="243"/>
        <v>0</v>
      </c>
      <c r="AB129" s="16">
        <f t="shared" si="244"/>
        <v>0</v>
      </c>
      <c r="AC129" s="22">
        <v>0</v>
      </c>
      <c r="AD129" s="22">
        <f t="shared" si="245"/>
        <v>0</v>
      </c>
      <c r="AE129" s="16">
        <f t="shared" si="246"/>
        <v>0</v>
      </c>
      <c r="AF129" s="22"/>
      <c r="AG129" s="22">
        <f t="shared" si="247"/>
        <v>0</v>
      </c>
      <c r="AH129" s="22"/>
      <c r="AI129" s="22">
        <f t="shared" si="248"/>
        <v>0</v>
      </c>
      <c r="AJ129" s="22">
        <v>0</v>
      </c>
      <c r="AK129" s="22">
        <f t="shared" si="249"/>
        <v>0</v>
      </c>
      <c r="AL129" s="22">
        <v>0</v>
      </c>
      <c r="AM129" s="22">
        <f t="shared" si="250"/>
        <v>0</v>
      </c>
      <c r="AN129" s="22"/>
      <c r="AO129" s="22">
        <f t="shared" si="251"/>
        <v>0</v>
      </c>
      <c r="AP129" s="22"/>
      <c r="AQ129" s="22">
        <f t="shared" si="252"/>
        <v>0</v>
      </c>
      <c r="AR129" s="22">
        <v>0</v>
      </c>
      <c r="AS129" s="22">
        <f t="shared" si="253"/>
        <v>0</v>
      </c>
      <c r="AT129" s="22"/>
      <c r="AU129" s="22">
        <f t="shared" si="254"/>
        <v>0</v>
      </c>
      <c r="AV129" s="22">
        <v>0</v>
      </c>
      <c r="AW129" s="22">
        <f t="shared" si="255"/>
        <v>0</v>
      </c>
      <c r="AX129" s="71">
        <v>11</v>
      </c>
      <c r="AY129" s="71">
        <f t="shared" si="256"/>
        <v>257114.03275057502</v>
      </c>
      <c r="AZ129" s="22">
        <v>0</v>
      </c>
      <c r="BA129" s="22">
        <f t="shared" si="257"/>
        <v>0</v>
      </c>
      <c r="BB129" s="22">
        <v>0</v>
      </c>
      <c r="BC129" s="22">
        <f t="shared" si="258"/>
        <v>0</v>
      </c>
    </row>
    <row r="130" spans="1:59" ht="27" customHeight="1" x14ac:dyDescent="0.25">
      <c r="A130" s="43">
        <v>141</v>
      </c>
      <c r="B130" s="55" t="s">
        <v>149</v>
      </c>
      <c r="C130" s="52">
        <v>19007.45</v>
      </c>
      <c r="D130" s="52">
        <f t="shared" si="235"/>
        <v>16156.3325</v>
      </c>
      <c r="E130" s="45">
        <v>1.19</v>
      </c>
      <c r="F130" s="19">
        <v>1</v>
      </c>
      <c r="G130" s="19"/>
      <c r="H130" s="54">
        <v>0.59</v>
      </c>
      <c r="I130" s="54">
        <v>0.23</v>
      </c>
      <c r="J130" s="54">
        <v>0.03</v>
      </c>
      <c r="K130" s="54">
        <v>0.15</v>
      </c>
      <c r="L130" s="19">
        <v>1</v>
      </c>
      <c r="M130" s="19"/>
      <c r="N130" s="52">
        <v>1.4</v>
      </c>
      <c r="O130" s="52">
        <v>1.68</v>
      </c>
      <c r="P130" s="52">
        <v>2.23</v>
      </c>
      <c r="Q130" s="52">
        <v>2.39</v>
      </c>
      <c r="R130" s="22">
        <v>0</v>
      </c>
      <c r="S130" s="22">
        <f t="shared" si="181"/>
        <v>0</v>
      </c>
      <c r="T130" s="22">
        <v>0</v>
      </c>
      <c r="U130" s="22">
        <f t="shared" si="240"/>
        <v>0</v>
      </c>
      <c r="V130" s="22"/>
      <c r="W130" s="22">
        <f t="shared" si="241"/>
        <v>0</v>
      </c>
      <c r="X130" s="22">
        <v>0</v>
      </c>
      <c r="Y130" s="22">
        <f t="shared" si="242"/>
        <v>0</v>
      </c>
      <c r="Z130" s="22">
        <v>0</v>
      </c>
      <c r="AA130" s="22">
        <f t="shared" si="243"/>
        <v>0</v>
      </c>
      <c r="AB130" s="16">
        <f t="shared" si="244"/>
        <v>0</v>
      </c>
      <c r="AC130" s="22">
        <v>0</v>
      </c>
      <c r="AD130" s="22">
        <f t="shared" si="245"/>
        <v>0</v>
      </c>
      <c r="AE130" s="16">
        <f t="shared" si="246"/>
        <v>0</v>
      </c>
      <c r="AF130" s="22"/>
      <c r="AG130" s="22">
        <f t="shared" si="247"/>
        <v>0</v>
      </c>
      <c r="AH130" s="22"/>
      <c r="AI130" s="22">
        <f t="shared" si="248"/>
        <v>0</v>
      </c>
      <c r="AJ130" s="22">
        <v>0</v>
      </c>
      <c r="AK130" s="22">
        <f t="shared" si="249"/>
        <v>0</v>
      </c>
      <c r="AL130" s="22">
        <v>0</v>
      </c>
      <c r="AM130" s="22">
        <f t="shared" si="250"/>
        <v>0</v>
      </c>
      <c r="AN130" s="22"/>
      <c r="AO130" s="22">
        <f t="shared" si="251"/>
        <v>0</v>
      </c>
      <c r="AP130" s="22">
        <v>0</v>
      </c>
      <c r="AQ130" s="22">
        <f t="shared" si="252"/>
        <v>0</v>
      </c>
      <c r="AR130" s="22">
        <v>0</v>
      </c>
      <c r="AS130" s="22">
        <f t="shared" si="253"/>
        <v>0</v>
      </c>
      <c r="AT130" s="22"/>
      <c r="AU130" s="22">
        <f t="shared" si="254"/>
        <v>0</v>
      </c>
      <c r="AV130" s="22">
        <v>0</v>
      </c>
      <c r="AW130" s="22">
        <f t="shared" si="255"/>
        <v>0</v>
      </c>
      <c r="AX130" s="71">
        <v>333</v>
      </c>
      <c r="AY130" s="71">
        <f t="shared" si="256"/>
        <v>13571305.7286807</v>
      </c>
      <c r="AZ130" s="22">
        <v>0</v>
      </c>
      <c r="BA130" s="22">
        <f t="shared" si="257"/>
        <v>0</v>
      </c>
      <c r="BB130" s="22">
        <v>0</v>
      </c>
      <c r="BC130" s="22">
        <f t="shared" si="258"/>
        <v>0</v>
      </c>
    </row>
    <row r="131" spans="1:59" ht="27" customHeight="1" x14ac:dyDescent="0.25">
      <c r="A131" s="43">
        <v>142</v>
      </c>
      <c r="B131" s="55" t="s">
        <v>150</v>
      </c>
      <c r="C131" s="52">
        <v>19007.45</v>
      </c>
      <c r="D131" s="52">
        <f t="shared" si="235"/>
        <v>16156.3325</v>
      </c>
      <c r="E131" s="45">
        <v>2.11</v>
      </c>
      <c r="F131" s="19">
        <v>1</v>
      </c>
      <c r="G131" s="19"/>
      <c r="H131" s="54">
        <v>0.59</v>
      </c>
      <c r="I131" s="54">
        <v>0.23</v>
      </c>
      <c r="J131" s="54">
        <v>0.03</v>
      </c>
      <c r="K131" s="54">
        <v>0.15</v>
      </c>
      <c r="L131" s="19">
        <v>1</v>
      </c>
      <c r="M131" s="19"/>
      <c r="N131" s="52">
        <v>1.4</v>
      </c>
      <c r="O131" s="52">
        <v>1.68</v>
      </c>
      <c r="P131" s="52">
        <v>2.23</v>
      </c>
      <c r="Q131" s="52">
        <v>2.39</v>
      </c>
      <c r="R131" s="22">
        <v>0</v>
      </c>
      <c r="S131" s="22">
        <f t="shared" si="181"/>
        <v>0</v>
      </c>
      <c r="T131" s="22">
        <v>0</v>
      </c>
      <c r="U131" s="22">
        <f t="shared" si="240"/>
        <v>0</v>
      </c>
      <c r="V131" s="22"/>
      <c r="W131" s="22">
        <f t="shared" si="241"/>
        <v>0</v>
      </c>
      <c r="X131" s="22">
        <v>0</v>
      </c>
      <c r="Y131" s="22">
        <f t="shared" si="242"/>
        <v>0</v>
      </c>
      <c r="Z131" s="22">
        <v>0</v>
      </c>
      <c r="AA131" s="22">
        <f t="shared" si="243"/>
        <v>0</v>
      </c>
      <c r="AB131" s="16">
        <f t="shared" si="244"/>
        <v>0</v>
      </c>
      <c r="AC131" s="22">
        <v>0</v>
      </c>
      <c r="AD131" s="22">
        <f t="shared" si="245"/>
        <v>0</v>
      </c>
      <c r="AE131" s="16">
        <f t="shared" si="246"/>
        <v>0</v>
      </c>
      <c r="AF131" s="22"/>
      <c r="AG131" s="22">
        <f t="shared" si="247"/>
        <v>0</v>
      </c>
      <c r="AH131" s="22"/>
      <c r="AI131" s="22">
        <f t="shared" si="248"/>
        <v>0</v>
      </c>
      <c r="AJ131" s="22">
        <v>0</v>
      </c>
      <c r="AK131" s="22">
        <f t="shared" si="249"/>
        <v>0</v>
      </c>
      <c r="AL131" s="22">
        <v>0</v>
      </c>
      <c r="AM131" s="22">
        <f t="shared" si="250"/>
        <v>0</v>
      </c>
      <c r="AN131" s="22"/>
      <c r="AO131" s="22">
        <f t="shared" si="251"/>
        <v>0</v>
      </c>
      <c r="AP131" s="22">
        <v>0</v>
      </c>
      <c r="AQ131" s="22">
        <f t="shared" si="252"/>
        <v>0</v>
      </c>
      <c r="AR131" s="22">
        <v>0</v>
      </c>
      <c r="AS131" s="22">
        <f t="shared" si="253"/>
        <v>0</v>
      </c>
      <c r="AT131" s="22"/>
      <c r="AU131" s="22">
        <f t="shared" si="254"/>
        <v>0</v>
      </c>
      <c r="AV131" s="22">
        <v>0</v>
      </c>
      <c r="AW131" s="22">
        <f t="shared" si="255"/>
        <v>0</v>
      </c>
      <c r="AX131" s="71">
        <v>0</v>
      </c>
      <c r="AY131" s="71">
        <f t="shared" si="256"/>
        <v>0</v>
      </c>
      <c r="AZ131" s="22">
        <v>0</v>
      </c>
      <c r="BA131" s="22">
        <f t="shared" si="257"/>
        <v>0</v>
      </c>
      <c r="BB131" s="22">
        <v>0</v>
      </c>
      <c r="BC131" s="22">
        <f t="shared" si="258"/>
        <v>0</v>
      </c>
    </row>
    <row r="132" spans="1:59" x14ac:dyDescent="0.25">
      <c r="A132" s="43">
        <v>143</v>
      </c>
      <c r="B132" s="55" t="s">
        <v>151</v>
      </c>
      <c r="C132" s="52">
        <v>19007.45</v>
      </c>
      <c r="D132" s="52">
        <f t="shared" si="235"/>
        <v>14255.587500000001</v>
      </c>
      <c r="E132" s="45">
        <v>0.59</v>
      </c>
      <c r="F132" s="19">
        <v>1</v>
      </c>
      <c r="G132" s="19"/>
      <c r="H132" s="54">
        <v>0.54</v>
      </c>
      <c r="I132" s="54">
        <v>0.15</v>
      </c>
      <c r="J132" s="54">
        <v>0.06</v>
      </c>
      <c r="K132" s="54">
        <v>0.25</v>
      </c>
      <c r="L132" s="19">
        <v>1</v>
      </c>
      <c r="M132" s="19"/>
      <c r="N132" s="52">
        <v>1.4</v>
      </c>
      <c r="O132" s="52">
        <v>1.68</v>
      </c>
      <c r="P132" s="52">
        <v>2.23</v>
      </c>
      <c r="Q132" s="52">
        <v>2.39</v>
      </c>
      <c r="R132" s="22">
        <v>0</v>
      </c>
      <c r="S132" s="22">
        <f t="shared" si="181"/>
        <v>0</v>
      </c>
      <c r="T132" s="22">
        <v>0</v>
      </c>
      <c r="U132" s="22">
        <f t="shared" si="240"/>
        <v>0</v>
      </c>
      <c r="V132" s="22"/>
      <c r="W132" s="22">
        <f t="shared" si="241"/>
        <v>0</v>
      </c>
      <c r="X132" s="22">
        <v>0</v>
      </c>
      <c r="Y132" s="22">
        <f t="shared" si="242"/>
        <v>0</v>
      </c>
      <c r="Z132" s="22">
        <v>0</v>
      </c>
      <c r="AA132" s="22">
        <f t="shared" si="243"/>
        <v>0</v>
      </c>
      <c r="AB132" s="16">
        <f t="shared" si="244"/>
        <v>0</v>
      </c>
      <c r="AC132" s="22">
        <v>0</v>
      </c>
      <c r="AD132" s="22">
        <f t="shared" si="245"/>
        <v>0</v>
      </c>
      <c r="AE132" s="16">
        <f t="shared" si="246"/>
        <v>0</v>
      </c>
      <c r="AF132" s="22"/>
      <c r="AG132" s="22">
        <f t="shared" si="247"/>
        <v>0</v>
      </c>
      <c r="AH132" s="22">
        <v>1</v>
      </c>
      <c r="AI132" s="22">
        <f t="shared" si="248"/>
        <v>16485.161384999999</v>
      </c>
      <c r="AJ132" s="22">
        <v>0</v>
      </c>
      <c r="AK132" s="22">
        <f t="shared" si="249"/>
        <v>0</v>
      </c>
      <c r="AL132" s="22">
        <v>0</v>
      </c>
      <c r="AM132" s="22">
        <f t="shared" si="250"/>
        <v>0</v>
      </c>
      <c r="AN132" s="22">
        <v>23</v>
      </c>
      <c r="AO132" s="22">
        <f t="shared" si="251"/>
        <v>609061.29586866661</v>
      </c>
      <c r="AP132" s="22">
        <v>4</v>
      </c>
      <c r="AQ132" s="22">
        <f t="shared" si="252"/>
        <v>72723.111938400005</v>
      </c>
      <c r="AR132" s="22">
        <v>0</v>
      </c>
      <c r="AS132" s="22">
        <f t="shared" si="253"/>
        <v>0</v>
      </c>
      <c r="AT132" s="22"/>
      <c r="AU132" s="22">
        <f t="shared" si="254"/>
        <v>0</v>
      </c>
      <c r="AV132" s="22">
        <v>0</v>
      </c>
      <c r="AW132" s="22">
        <f t="shared" si="255"/>
        <v>0</v>
      </c>
      <c r="AX132" s="71">
        <v>685</v>
      </c>
      <c r="AY132" s="71">
        <f t="shared" si="256"/>
        <v>13841177.001151498</v>
      </c>
      <c r="AZ132" s="22">
        <v>0</v>
      </c>
      <c r="BA132" s="22">
        <f t="shared" si="257"/>
        <v>0</v>
      </c>
      <c r="BB132" s="22">
        <v>0</v>
      </c>
      <c r="BC132" s="22">
        <f t="shared" si="258"/>
        <v>0</v>
      </c>
    </row>
    <row r="133" spans="1:59" x14ac:dyDescent="0.25">
      <c r="A133" s="43">
        <v>144</v>
      </c>
      <c r="B133" s="55" t="s">
        <v>152</v>
      </c>
      <c r="C133" s="52">
        <v>19007.45</v>
      </c>
      <c r="D133" s="52">
        <f t="shared" si="235"/>
        <v>14255.587500000001</v>
      </c>
      <c r="E133" s="45">
        <v>0.84</v>
      </c>
      <c r="F133" s="19">
        <v>1</v>
      </c>
      <c r="G133" s="19"/>
      <c r="H133" s="54">
        <v>0.54</v>
      </c>
      <c r="I133" s="54">
        <v>0.15</v>
      </c>
      <c r="J133" s="54">
        <v>0.06</v>
      </c>
      <c r="K133" s="54">
        <v>0.25</v>
      </c>
      <c r="L133" s="19">
        <v>1</v>
      </c>
      <c r="M133" s="19"/>
      <c r="N133" s="52">
        <v>1.4</v>
      </c>
      <c r="O133" s="52">
        <v>1.68</v>
      </c>
      <c r="P133" s="52">
        <v>2.23</v>
      </c>
      <c r="Q133" s="52">
        <v>2.39</v>
      </c>
      <c r="R133" s="22"/>
      <c r="S133" s="22">
        <f t="shared" si="181"/>
        <v>0</v>
      </c>
      <c r="T133" s="22"/>
      <c r="U133" s="22">
        <f t="shared" si="240"/>
        <v>0</v>
      </c>
      <c r="V133" s="22"/>
      <c r="W133" s="22">
        <f t="shared" si="241"/>
        <v>0</v>
      </c>
      <c r="X133" s="22"/>
      <c r="Y133" s="22">
        <f t="shared" si="242"/>
        <v>0</v>
      </c>
      <c r="Z133" s="22"/>
      <c r="AA133" s="22">
        <f t="shared" si="243"/>
        <v>0</v>
      </c>
      <c r="AB133" s="16">
        <f t="shared" si="244"/>
        <v>0</v>
      </c>
      <c r="AC133" s="22"/>
      <c r="AD133" s="22">
        <f t="shared" si="245"/>
        <v>0</v>
      </c>
      <c r="AE133" s="16">
        <f t="shared" si="246"/>
        <v>0</v>
      </c>
      <c r="AF133" s="22"/>
      <c r="AG133" s="22">
        <f t="shared" si="247"/>
        <v>0</v>
      </c>
      <c r="AH133" s="22"/>
      <c r="AI133" s="22">
        <f t="shared" si="248"/>
        <v>0</v>
      </c>
      <c r="AJ133" s="22"/>
      <c r="AK133" s="22">
        <f t="shared" si="249"/>
        <v>0</v>
      </c>
      <c r="AL133" s="22"/>
      <c r="AM133" s="22">
        <f t="shared" si="250"/>
        <v>0</v>
      </c>
      <c r="AN133" s="22">
        <v>2</v>
      </c>
      <c r="AO133" s="22">
        <f t="shared" si="251"/>
        <v>75403.314448000005</v>
      </c>
      <c r="AP133" s="22">
        <v>3</v>
      </c>
      <c r="AQ133" s="22">
        <f t="shared" si="252"/>
        <v>77653.492408799997</v>
      </c>
      <c r="AR133" s="22"/>
      <c r="AS133" s="22">
        <f t="shared" si="253"/>
        <v>0</v>
      </c>
      <c r="AT133" s="22"/>
      <c r="AU133" s="22">
        <f t="shared" si="254"/>
        <v>0</v>
      </c>
      <c r="AV133" s="22"/>
      <c r="AW133" s="22">
        <f t="shared" si="255"/>
        <v>0</v>
      </c>
      <c r="AX133" s="71">
        <v>90</v>
      </c>
      <c r="AY133" s="71">
        <f t="shared" si="256"/>
        <v>2589120.3297960004</v>
      </c>
      <c r="AZ133" s="22"/>
      <c r="BA133" s="22">
        <f t="shared" si="257"/>
        <v>0</v>
      </c>
      <c r="BB133" s="22"/>
      <c r="BC133" s="22">
        <f t="shared" si="258"/>
        <v>0</v>
      </c>
    </row>
    <row r="134" spans="1:59" s="29" customFormat="1" x14ac:dyDescent="0.25">
      <c r="A134" s="70">
        <v>23</v>
      </c>
      <c r="B134" s="33" t="s">
        <v>153</v>
      </c>
      <c r="C134" s="52">
        <v>19007.45</v>
      </c>
      <c r="D134" s="56">
        <f t="shared" si="235"/>
        <v>0</v>
      </c>
      <c r="E134" s="56">
        <v>1.31</v>
      </c>
      <c r="F134" s="25">
        <v>1</v>
      </c>
      <c r="G134" s="25"/>
      <c r="H134" s="57"/>
      <c r="I134" s="57"/>
      <c r="J134" s="57"/>
      <c r="K134" s="57"/>
      <c r="L134" s="25">
        <v>1</v>
      </c>
      <c r="M134" s="25"/>
      <c r="N134" s="52">
        <v>1.4</v>
      </c>
      <c r="O134" s="52">
        <v>1.68</v>
      </c>
      <c r="P134" s="52">
        <v>2.23</v>
      </c>
      <c r="Q134" s="52">
        <v>2.39</v>
      </c>
      <c r="R134" s="16">
        <f t="shared" ref="R134:S134" si="259">SUM(R135:R140)</f>
        <v>1168</v>
      </c>
      <c r="S134" s="16">
        <f t="shared" si="259"/>
        <v>27522470.555733997</v>
      </c>
      <c r="T134" s="16">
        <f t="shared" ref="T134:AM134" si="260">SUM(T135:T140)</f>
        <v>407</v>
      </c>
      <c r="U134" s="16">
        <f t="shared" si="260"/>
        <v>11723091.884350002</v>
      </c>
      <c r="V134" s="16">
        <f t="shared" si="260"/>
        <v>0</v>
      </c>
      <c r="W134" s="16">
        <f t="shared" si="260"/>
        <v>0</v>
      </c>
      <c r="X134" s="16">
        <f t="shared" si="260"/>
        <v>360</v>
      </c>
      <c r="Y134" s="16">
        <f t="shared" si="260"/>
        <v>11800428.890044667</v>
      </c>
      <c r="Z134" s="16">
        <f t="shared" si="260"/>
        <v>0</v>
      </c>
      <c r="AA134" s="16">
        <f t="shared" si="260"/>
        <v>0</v>
      </c>
      <c r="AB134" s="16">
        <f t="shared" si="260"/>
        <v>0</v>
      </c>
      <c r="AC134" s="16">
        <f t="shared" si="260"/>
        <v>0</v>
      </c>
      <c r="AD134" s="16">
        <f t="shared" si="260"/>
        <v>0</v>
      </c>
      <c r="AE134" s="16">
        <f t="shared" si="260"/>
        <v>0</v>
      </c>
      <c r="AF134" s="16">
        <f t="shared" si="260"/>
        <v>0</v>
      </c>
      <c r="AG134" s="16">
        <f t="shared" si="260"/>
        <v>0</v>
      </c>
      <c r="AH134" s="16">
        <f t="shared" si="260"/>
        <v>764</v>
      </c>
      <c r="AI134" s="16">
        <f t="shared" si="260"/>
        <v>21935602.794105001</v>
      </c>
      <c r="AJ134" s="16">
        <f t="shared" si="260"/>
        <v>830</v>
      </c>
      <c r="AK134" s="16">
        <f t="shared" si="260"/>
        <v>25356369.579040505</v>
      </c>
      <c r="AL134" s="16">
        <f t="shared" si="260"/>
        <v>65</v>
      </c>
      <c r="AM134" s="16">
        <f t="shared" si="260"/>
        <v>2469868.3487940002</v>
      </c>
      <c r="AN134" s="16">
        <f>SUM(AN135:AN140)</f>
        <v>129</v>
      </c>
      <c r="AO134" s="16">
        <f t="shared" ref="AO134:BA134" si="261">SUM(AO135:AO140)</f>
        <v>5422306.2014659988</v>
      </c>
      <c r="AP134" s="16">
        <f t="shared" si="261"/>
        <v>425</v>
      </c>
      <c r="AQ134" s="16">
        <f t="shared" si="261"/>
        <v>13908911.4557778</v>
      </c>
      <c r="AR134" s="16">
        <f t="shared" si="261"/>
        <v>362</v>
      </c>
      <c r="AS134" s="16">
        <f t="shared" si="261"/>
        <v>12939805.897326002</v>
      </c>
      <c r="AT134" s="16">
        <f t="shared" si="261"/>
        <v>446</v>
      </c>
      <c r="AU134" s="16">
        <f t="shared" si="261"/>
        <v>13400822.017321203</v>
      </c>
      <c r="AV134" s="16">
        <f t="shared" si="261"/>
        <v>193</v>
      </c>
      <c r="AW134" s="16">
        <f t="shared" si="261"/>
        <v>7480023.4289781004</v>
      </c>
      <c r="AX134" s="16">
        <f t="shared" si="261"/>
        <v>242</v>
      </c>
      <c r="AY134" s="16">
        <f t="shared" si="261"/>
        <v>9747558.5749542005</v>
      </c>
      <c r="AZ134" s="16">
        <f t="shared" si="261"/>
        <v>1265</v>
      </c>
      <c r="BA134" s="16">
        <f t="shared" si="261"/>
        <v>54263179.898928009</v>
      </c>
      <c r="BB134" s="16">
        <f t="shared" ref="BB134:BC134" si="262">SUM(BB135:BB140)</f>
        <v>199</v>
      </c>
      <c r="BC134" s="16">
        <f t="shared" si="262"/>
        <v>14021615.84068919</v>
      </c>
      <c r="BD134" s="28"/>
      <c r="BE134" s="28"/>
      <c r="BF134" s="28"/>
      <c r="BG134" s="28"/>
    </row>
    <row r="135" spans="1:59" x14ac:dyDescent="0.25">
      <c r="A135" s="43">
        <v>150</v>
      </c>
      <c r="B135" s="55" t="s">
        <v>154</v>
      </c>
      <c r="C135" s="52">
        <v>19007.45</v>
      </c>
      <c r="D135" s="52">
        <f t="shared" si="235"/>
        <v>15776.183500000003</v>
      </c>
      <c r="E135" s="45">
        <v>1.02</v>
      </c>
      <c r="F135" s="19">
        <v>1</v>
      </c>
      <c r="G135" s="19"/>
      <c r="H135" s="54">
        <v>0.59</v>
      </c>
      <c r="I135" s="54">
        <v>0.2</v>
      </c>
      <c r="J135" s="54">
        <v>0.04</v>
      </c>
      <c r="K135" s="54">
        <v>0.17</v>
      </c>
      <c r="L135" s="19">
        <v>1</v>
      </c>
      <c r="M135" s="19"/>
      <c r="N135" s="52">
        <v>1.4</v>
      </c>
      <c r="O135" s="52">
        <v>1.68</v>
      </c>
      <c r="P135" s="52">
        <v>2.23</v>
      </c>
      <c r="Q135" s="52">
        <v>2.39</v>
      </c>
      <c r="R135" s="22">
        <v>0</v>
      </c>
      <c r="S135" s="22">
        <f t="shared" si="181"/>
        <v>0</v>
      </c>
      <c r="T135" s="22">
        <v>20</v>
      </c>
      <c r="U135" s="22">
        <f t="shared" ref="U135:U140" si="263">T135/12*4*C135*E135*F135*N135*$U$6+T135/12*3*C135*E135*F135*N135*$T$6+T135/12*5*$U$7*C135*E135*L135*N135</f>
        <v>555519.33668000007</v>
      </c>
      <c r="V135" s="22"/>
      <c r="W135" s="22">
        <f t="shared" ref="W135:W140" si="264">SUM($W$6*V135*C135*E135*F135*N135)</f>
        <v>0</v>
      </c>
      <c r="X135" s="22">
        <v>18</v>
      </c>
      <c r="Y135" s="22">
        <f t="shared" ref="Y135:Y140" si="265">X135/12*3*C135*E135*F135*N135*$X$6+X135/12*4*C135*E135*F135*N135*$Y$6+X135/12*5*$Y$7*C135*E135*L135*N135</f>
        <v>499967.40301199997</v>
      </c>
      <c r="Z135" s="22"/>
      <c r="AA135" s="22">
        <f t="shared" ref="AA135:AA140" si="266">Z135*C135*E135*F135*N135*$AA$6</f>
        <v>0</v>
      </c>
      <c r="AB135" s="16">
        <f t="shared" ref="AB135:AB140" si="267">SUM(AC135*$E135)</f>
        <v>0</v>
      </c>
      <c r="AC135" s="22"/>
      <c r="AD135" s="22">
        <f t="shared" ref="AD135:AD140" si="268">AC135*C135*E135*F135*N135*$AD$6</f>
        <v>0</v>
      </c>
      <c r="AE135" s="16">
        <f t="shared" ref="AE135:AE140" si="269">SUM(AF135*$E135)</f>
        <v>0</v>
      </c>
      <c r="AF135" s="22"/>
      <c r="AG135" s="22">
        <f t="shared" ref="AG135:AG140" si="270">SUM(AF135*$AG$6*C135*E135*F135*N135)</f>
        <v>0</v>
      </c>
      <c r="AH135" s="22">
        <v>1</v>
      </c>
      <c r="AI135" s="22">
        <f t="shared" ref="AI135:AI140" si="271">(AH135/12*3*C135*E135*F135*N135*$AH$6)+(AH135/12*4*C135*E135*F135*N135*$AI$6)+(AH135/12*5*$AI$7*C135*E135*L135*N135)</f>
        <v>28499.770530000002</v>
      </c>
      <c r="AJ135" s="22">
        <v>6</v>
      </c>
      <c r="AK135" s="22">
        <f t="shared" ref="AK135:AK140" si="272">AJ135/12*9*C135*E135*F135*N135*$AK$6+AJ135/12*3*C135*E135*F135*N135*$AJ$6</f>
        <v>174662.87939100002</v>
      </c>
      <c r="AL135" s="22">
        <v>0</v>
      </c>
      <c r="AM135" s="22">
        <f t="shared" ref="AM135:AM140" si="273">AL135/12*4*C135*E135*F135*O135*$AM$6+AL135/12*3*C135*E135*F135*O135*$AL$6+AL135/12*5*$AM$7*C135*E135*L135*O135</f>
        <v>0</v>
      </c>
      <c r="AN135" s="22">
        <v>8</v>
      </c>
      <c r="AO135" s="22">
        <f t="shared" ref="AO135:AO140" si="274">SUM(AN135/9*4*C135*E135*F135*O135*$AO$6+AN135/9*5*$AO$7*C135*E135*L135*O135)</f>
        <v>366244.67017599999</v>
      </c>
      <c r="AP135" s="22"/>
      <c r="AQ135" s="22">
        <f t="shared" ref="AQ135:AQ140" si="275">AP135/12*9*C135*E135*F135*O135*$AQ$6+AP135/12*3*C135*E135*F135*O135*$AP$6</f>
        <v>0</v>
      </c>
      <c r="AR135" s="22">
        <v>2</v>
      </c>
      <c r="AS135" s="22">
        <f t="shared" ref="AS135:AS140" si="276">AR135/12*9*C135*E135*F135*O135*$AS$6+AR135/12*3*C135*E135*F135*O135*$AR$6</f>
        <v>66770.890956000003</v>
      </c>
      <c r="AT135" s="22"/>
      <c r="AU135" s="22">
        <f t="shared" ref="AU135:AU140" si="277">(AT135/12*2*C135*E135*F135*O135*$AT$6)+(AT135/12*9*C135*E135*F135*O135*$AU$6)</f>
        <v>0</v>
      </c>
      <c r="AV135" s="22"/>
      <c r="AW135" s="22">
        <f t="shared" ref="AW135:AW140" si="278">AV135/12*9*C135*E135*F135*O135*$AW$6+AV135/12*3*C135*E135*F135*O135*$AV$6</f>
        <v>0</v>
      </c>
      <c r="AX135" s="71"/>
      <c r="AY135" s="71">
        <f t="shared" ref="AY135:AY140" si="279">AX135/12*9*C135*E135*F135*O135*$AY$6+AX135/12*3*C135*E135*F135*O135*$AX$6</f>
        <v>0</v>
      </c>
      <c r="AZ135" s="22"/>
      <c r="BA135" s="22">
        <f t="shared" ref="BA135:BA140" si="280">AZ135/12*9*C135*E135*F135*O135*$BA$6+AZ135/12*3*C135*E135*F135*O135*$AZ$6</f>
        <v>0</v>
      </c>
      <c r="BB135" s="22">
        <v>12</v>
      </c>
      <c r="BC135" s="22">
        <f t="shared" ref="BC135:BC140" si="281">BB135/12*4*C135*E135*F135*Q135*$BC$6+BB135/12*3*C135*E135*F135*Q135*$BB$6+BB135/12*5*$BC$7*C135*E135*L135*Q135</f>
        <v>794668.60161150014</v>
      </c>
    </row>
    <row r="136" spans="1:59" ht="45" x14ac:dyDescent="0.25">
      <c r="A136" s="43">
        <v>151</v>
      </c>
      <c r="B136" s="55" t="s">
        <v>155</v>
      </c>
      <c r="C136" s="52">
        <v>19007.45</v>
      </c>
      <c r="D136" s="52">
        <f t="shared" si="235"/>
        <v>15966.258000000002</v>
      </c>
      <c r="E136" s="45">
        <v>0.85</v>
      </c>
      <c r="F136" s="19">
        <v>1</v>
      </c>
      <c r="G136" s="19"/>
      <c r="H136" s="54">
        <v>0.61</v>
      </c>
      <c r="I136" s="54">
        <v>0.2</v>
      </c>
      <c r="J136" s="54">
        <v>0.03</v>
      </c>
      <c r="K136" s="54">
        <v>0.16</v>
      </c>
      <c r="L136" s="19">
        <v>1</v>
      </c>
      <c r="M136" s="19"/>
      <c r="N136" s="52">
        <v>1.4</v>
      </c>
      <c r="O136" s="52">
        <v>1.68</v>
      </c>
      <c r="P136" s="52">
        <v>2.23</v>
      </c>
      <c r="Q136" s="52">
        <v>2.39</v>
      </c>
      <c r="R136" s="22">
        <v>0</v>
      </c>
      <c r="S136" s="22">
        <f t="shared" si="181"/>
        <v>0</v>
      </c>
      <c r="T136" s="22">
        <v>12</v>
      </c>
      <c r="U136" s="22">
        <f t="shared" si="263"/>
        <v>277759.66833999997</v>
      </c>
      <c r="V136" s="22"/>
      <c r="W136" s="22">
        <f t="shared" si="264"/>
        <v>0</v>
      </c>
      <c r="X136" s="22"/>
      <c r="Y136" s="22">
        <f t="shared" si="265"/>
        <v>0</v>
      </c>
      <c r="Z136" s="22"/>
      <c r="AA136" s="22">
        <f t="shared" si="266"/>
        <v>0</v>
      </c>
      <c r="AB136" s="16">
        <f t="shared" si="267"/>
        <v>0</v>
      </c>
      <c r="AC136" s="22"/>
      <c r="AD136" s="22">
        <f t="shared" si="268"/>
        <v>0</v>
      </c>
      <c r="AE136" s="16">
        <f t="shared" si="269"/>
        <v>0</v>
      </c>
      <c r="AF136" s="22"/>
      <c r="AG136" s="22">
        <f t="shared" si="270"/>
        <v>0</v>
      </c>
      <c r="AH136" s="22"/>
      <c r="AI136" s="22">
        <f t="shared" si="271"/>
        <v>0</v>
      </c>
      <c r="AJ136" s="22"/>
      <c r="AK136" s="22">
        <f t="shared" si="272"/>
        <v>0</v>
      </c>
      <c r="AL136" s="22">
        <v>0</v>
      </c>
      <c r="AM136" s="22">
        <f t="shared" si="273"/>
        <v>0</v>
      </c>
      <c r="AN136" s="22"/>
      <c r="AO136" s="22">
        <f t="shared" si="274"/>
        <v>0</v>
      </c>
      <c r="AP136" s="22">
        <v>2</v>
      </c>
      <c r="AQ136" s="22">
        <f t="shared" si="275"/>
        <v>52385.292497999995</v>
      </c>
      <c r="AR136" s="22"/>
      <c r="AS136" s="22">
        <f t="shared" si="276"/>
        <v>0</v>
      </c>
      <c r="AT136" s="22"/>
      <c r="AU136" s="22">
        <f t="shared" si="277"/>
        <v>0</v>
      </c>
      <c r="AV136" s="22">
        <v>0</v>
      </c>
      <c r="AW136" s="22">
        <f t="shared" si="278"/>
        <v>0</v>
      </c>
      <c r="AX136" s="71"/>
      <c r="AY136" s="71">
        <f t="shared" si="279"/>
        <v>0</v>
      </c>
      <c r="AZ136" s="22">
        <v>0</v>
      </c>
      <c r="BA136" s="22">
        <f t="shared" si="280"/>
        <v>0</v>
      </c>
      <c r="BB136" s="22"/>
      <c r="BC136" s="22">
        <f t="shared" si="281"/>
        <v>0</v>
      </c>
    </row>
    <row r="137" spans="1:59" x14ac:dyDescent="0.25">
      <c r="A137" s="43">
        <v>152</v>
      </c>
      <c r="B137" s="55" t="s">
        <v>156</v>
      </c>
      <c r="C137" s="52">
        <v>19007.45</v>
      </c>
      <c r="D137" s="52">
        <f t="shared" si="235"/>
        <v>15015.885500000002</v>
      </c>
      <c r="E137" s="45">
        <v>1.36</v>
      </c>
      <c r="F137" s="19">
        <v>1</v>
      </c>
      <c r="G137" s="19"/>
      <c r="H137" s="54">
        <v>0.54</v>
      </c>
      <c r="I137" s="54">
        <v>0.2</v>
      </c>
      <c r="J137" s="54">
        <v>0.05</v>
      </c>
      <c r="K137" s="54">
        <v>0.21</v>
      </c>
      <c r="L137" s="19">
        <v>1</v>
      </c>
      <c r="M137" s="19"/>
      <c r="N137" s="52">
        <v>1.4</v>
      </c>
      <c r="O137" s="52">
        <v>1.68</v>
      </c>
      <c r="P137" s="52">
        <v>2.23</v>
      </c>
      <c r="Q137" s="52">
        <v>2.39</v>
      </c>
      <c r="R137" s="22">
        <v>300</v>
      </c>
      <c r="S137" s="22">
        <f t="shared" si="181"/>
        <v>10069918.920600001</v>
      </c>
      <c r="T137" s="22">
        <v>163</v>
      </c>
      <c r="U137" s="22">
        <f t="shared" si="263"/>
        <v>6036643.458589334</v>
      </c>
      <c r="V137" s="22"/>
      <c r="W137" s="22">
        <f t="shared" si="264"/>
        <v>0</v>
      </c>
      <c r="X137" s="22">
        <v>248</v>
      </c>
      <c r="Y137" s="22">
        <f t="shared" si="265"/>
        <v>9184586.3664426673</v>
      </c>
      <c r="Z137" s="22"/>
      <c r="AA137" s="22">
        <f t="shared" si="266"/>
        <v>0</v>
      </c>
      <c r="AB137" s="16">
        <f t="shared" si="267"/>
        <v>0</v>
      </c>
      <c r="AC137" s="22"/>
      <c r="AD137" s="22">
        <f t="shared" si="268"/>
        <v>0</v>
      </c>
      <c r="AE137" s="16">
        <f t="shared" si="269"/>
        <v>0</v>
      </c>
      <c r="AF137" s="16"/>
      <c r="AG137" s="22">
        <f t="shared" si="270"/>
        <v>0</v>
      </c>
      <c r="AH137" s="22">
        <v>290</v>
      </c>
      <c r="AI137" s="22">
        <f t="shared" si="271"/>
        <v>11019911.271600001</v>
      </c>
      <c r="AJ137" s="22">
        <v>324</v>
      </c>
      <c r="AK137" s="22">
        <f t="shared" si="272"/>
        <v>12575727.316152003</v>
      </c>
      <c r="AL137" s="22">
        <v>5</v>
      </c>
      <c r="AM137" s="22">
        <f t="shared" si="273"/>
        <v>310330.83466000005</v>
      </c>
      <c r="AN137" s="22">
        <v>20</v>
      </c>
      <c r="AO137" s="22">
        <f t="shared" si="274"/>
        <v>1220815.5672533335</v>
      </c>
      <c r="AP137" s="22">
        <f>170+30-20</f>
        <v>180</v>
      </c>
      <c r="AQ137" s="22">
        <f t="shared" si="275"/>
        <v>7543482.1197119998</v>
      </c>
      <c r="AR137" s="22">
        <v>186</v>
      </c>
      <c r="AS137" s="22">
        <f t="shared" si="276"/>
        <v>8279590.4785440015</v>
      </c>
      <c r="AT137" s="22">
        <v>157</v>
      </c>
      <c r="AU137" s="22">
        <f t="shared" si="277"/>
        <v>6431864.403395202</v>
      </c>
      <c r="AV137" s="22">
        <v>100</v>
      </c>
      <c r="AW137" s="22">
        <f t="shared" si="278"/>
        <v>4657676.78376</v>
      </c>
      <c r="AX137" s="71">
        <v>144</v>
      </c>
      <c r="AY137" s="71">
        <f t="shared" si="279"/>
        <v>6707054.5686144019</v>
      </c>
      <c r="AZ137" s="22">
        <v>797</v>
      </c>
      <c r="BA137" s="22">
        <f t="shared" si="280"/>
        <v>40496382.508982405</v>
      </c>
      <c r="BB137" s="22">
        <v>90</v>
      </c>
      <c r="BC137" s="22">
        <f t="shared" si="281"/>
        <v>7946686.0161150005</v>
      </c>
    </row>
    <row r="138" spans="1:59" ht="30" x14ac:dyDescent="0.25">
      <c r="A138" s="43">
        <v>174</v>
      </c>
      <c r="B138" s="55" t="s">
        <v>157</v>
      </c>
      <c r="C138" s="52">
        <v>19007.45</v>
      </c>
      <c r="D138" s="52">
        <f t="shared" si="235"/>
        <v>15015.885500000002</v>
      </c>
      <c r="E138" s="45">
        <v>0.75</v>
      </c>
      <c r="F138" s="19">
        <v>1</v>
      </c>
      <c r="G138" s="19"/>
      <c r="H138" s="54">
        <v>0.6</v>
      </c>
      <c r="I138" s="54">
        <v>0.14000000000000001</v>
      </c>
      <c r="J138" s="54">
        <v>0.05</v>
      </c>
      <c r="K138" s="54">
        <v>0.21</v>
      </c>
      <c r="L138" s="19">
        <v>1</v>
      </c>
      <c r="M138" s="19"/>
      <c r="N138" s="52">
        <v>1.4</v>
      </c>
      <c r="O138" s="52">
        <v>1.68</v>
      </c>
      <c r="P138" s="52">
        <v>2.23</v>
      </c>
      <c r="Q138" s="52">
        <v>2.39</v>
      </c>
      <c r="R138" s="22">
        <v>746</v>
      </c>
      <c r="S138" s="22">
        <f t="shared" si="181"/>
        <v>13809116.7550875</v>
      </c>
      <c r="T138" s="22">
        <v>125</v>
      </c>
      <c r="U138" s="22">
        <f t="shared" si="263"/>
        <v>2552938.1281249998</v>
      </c>
      <c r="V138" s="22"/>
      <c r="W138" s="22">
        <f t="shared" si="264"/>
        <v>0</v>
      </c>
      <c r="X138" s="22">
        <v>70</v>
      </c>
      <c r="Y138" s="22">
        <f t="shared" si="265"/>
        <v>1429645.3517499999</v>
      </c>
      <c r="Z138" s="22"/>
      <c r="AA138" s="22">
        <f t="shared" si="266"/>
        <v>0</v>
      </c>
      <c r="AB138" s="16">
        <f t="shared" si="267"/>
        <v>0</v>
      </c>
      <c r="AC138" s="22"/>
      <c r="AD138" s="22">
        <f t="shared" si="268"/>
        <v>0</v>
      </c>
      <c r="AE138" s="16">
        <f t="shared" si="269"/>
        <v>0</v>
      </c>
      <c r="AF138" s="22"/>
      <c r="AG138" s="22">
        <f t="shared" si="270"/>
        <v>0</v>
      </c>
      <c r="AH138" s="22">
        <v>290</v>
      </c>
      <c r="AI138" s="22">
        <f t="shared" si="271"/>
        <v>6077156.9512499999</v>
      </c>
      <c r="AJ138" s="22">
        <v>195</v>
      </c>
      <c r="AK138" s="22">
        <f t="shared" si="272"/>
        <v>4173929.1030937498</v>
      </c>
      <c r="AL138" s="22">
        <v>48</v>
      </c>
      <c r="AM138" s="22">
        <f t="shared" si="273"/>
        <v>1642927.9482</v>
      </c>
      <c r="AN138" s="22">
        <v>66</v>
      </c>
      <c r="AO138" s="22">
        <f t="shared" si="274"/>
        <v>2221704.8006999996</v>
      </c>
      <c r="AP138" s="22">
        <v>150</v>
      </c>
      <c r="AQ138" s="22">
        <f t="shared" si="275"/>
        <v>3466673.7682500002</v>
      </c>
      <c r="AR138" s="22">
        <v>138</v>
      </c>
      <c r="AS138" s="22">
        <f t="shared" si="276"/>
        <v>3387640.7911500004</v>
      </c>
      <c r="AT138" s="22">
        <v>235</v>
      </c>
      <c r="AU138" s="22">
        <f t="shared" si="277"/>
        <v>5309179.9414499998</v>
      </c>
      <c r="AV138" s="22">
        <v>14</v>
      </c>
      <c r="AW138" s="22">
        <f t="shared" si="278"/>
        <v>359600.04580500006</v>
      </c>
      <c r="AX138" s="71">
        <v>30</v>
      </c>
      <c r="AY138" s="71">
        <f t="shared" si="279"/>
        <v>770571.526725</v>
      </c>
      <c r="AZ138" s="22">
        <v>430</v>
      </c>
      <c r="BA138" s="22">
        <f t="shared" si="280"/>
        <v>12048936.5997</v>
      </c>
      <c r="BB138" s="22">
        <v>70</v>
      </c>
      <c r="BC138" s="22">
        <f t="shared" si="281"/>
        <v>3408505.0314218756</v>
      </c>
    </row>
    <row r="139" spans="1:59" ht="30" x14ac:dyDescent="0.25">
      <c r="A139" s="43">
        <v>175</v>
      </c>
      <c r="B139" s="55" t="s">
        <v>158</v>
      </c>
      <c r="C139" s="52">
        <v>19007.45</v>
      </c>
      <c r="D139" s="52">
        <f t="shared" si="235"/>
        <v>15586.109000000002</v>
      </c>
      <c r="E139" s="45">
        <v>0.89</v>
      </c>
      <c r="F139" s="19">
        <v>1</v>
      </c>
      <c r="G139" s="19"/>
      <c r="H139" s="54">
        <v>0.59</v>
      </c>
      <c r="I139" s="54">
        <v>0.19</v>
      </c>
      <c r="J139" s="54">
        <v>0.04</v>
      </c>
      <c r="K139" s="54">
        <v>0.18</v>
      </c>
      <c r="L139" s="19">
        <v>1</v>
      </c>
      <c r="M139" s="19"/>
      <c r="N139" s="52">
        <v>1.4</v>
      </c>
      <c r="O139" s="52">
        <v>1.68</v>
      </c>
      <c r="P139" s="52">
        <v>2.23</v>
      </c>
      <c r="Q139" s="52">
        <v>2.39</v>
      </c>
      <c r="R139" s="22"/>
      <c r="S139" s="22">
        <f t="shared" si="181"/>
        <v>0</v>
      </c>
      <c r="T139" s="22">
        <v>65</v>
      </c>
      <c r="U139" s="22">
        <f t="shared" si="263"/>
        <v>1575333.0209283335</v>
      </c>
      <c r="V139" s="22"/>
      <c r="W139" s="22">
        <f t="shared" si="264"/>
        <v>0</v>
      </c>
      <c r="X139" s="22">
        <v>12</v>
      </c>
      <c r="Y139" s="22">
        <f t="shared" si="265"/>
        <v>290830.71155599999</v>
      </c>
      <c r="Z139" s="22"/>
      <c r="AA139" s="22">
        <f t="shared" si="266"/>
        <v>0</v>
      </c>
      <c r="AB139" s="16">
        <f t="shared" si="267"/>
        <v>0</v>
      </c>
      <c r="AC139" s="22"/>
      <c r="AD139" s="22">
        <f t="shared" si="268"/>
        <v>0</v>
      </c>
      <c r="AE139" s="16">
        <f t="shared" si="269"/>
        <v>0</v>
      </c>
      <c r="AF139" s="22"/>
      <c r="AG139" s="22">
        <f t="shared" si="270"/>
        <v>0</v>
      </c>
      <c r="AH139" s="22">
        <v>154</v>
      </c>
      <c r="AI139" s="22">
        <f t="shared" si="271"/>
        <v>3829586.8125900002</v>
      </c>
      <c r="AJ139" s="22">
        <v>230</v>
      </c>
      <c r="AK139" s="22">
        <f t="shared" si="272"/>
        <v>5842073.7600225005</v>
      </c>
      <c r="AL139" s="22">
        <v>10</v>
      </c>
      <c r="AM139" s="22">
        <f t="shared" si="273"/>
        <v>406168.298305</v>
      </c>
      <c r="AN139" s="22">
        <v>20</v>
      </c>
      <c r="AO139" s="22">
        <f t="shared" si="274"/>
        <v>798916.06974666659</v>
      </c>
      <c r="AP139" s="22">
        <v>63</v>
      </c>
      <c r="AQ139" s="22">
        <f t="shared" si="275"/>
        <v>1727790.2060958</v>
      </c>
      <c r="AR139" s="22">
        <v>21</v>
      </c>
      <c r="AS139" s="22">
        <f t="shared" si="276"/>
        <v>611739.19214099995</v>
      </c>
      <c r="AT139" s="22">
        <v>32</v>
      </c>
      <c r="AU139" s="22">
        <f t="shared" si="277"/>
        <v>857903.23252480011</v>
      </c>
      <c r="AV139" s="22">
        <v>74</v>
      </c>
      <c r="AW139" s="22">
        <f t="shared" si="278"/>
        <v>2255548.4777826006</v>
      </c>
      <c r="AX139" s="71">
        <v>50</v>
      </c>
      <c r="AY139" s="71">
        <f t="shared" si="279"/>
        <v>1524019.241745</v>
      </c>
      <c r="AZ139" s="22">
        <v>0</v>
      </c>
      <c r="BA139" s="22">
        <f t="shared" si="280"/>
        <v>0</v>
      </c>
      <c r="BB139" s="22">
        <v>12</v>
      </c>
      <c r="BC139" s="22">
        <f t="shared" si="281"/>
        <v>693387.3092492501</v>
      </c>
    </row>
    <row r="140" spans="1:59" x14ac:dyDescent="0.25">
      <c r="A140" s="43">
        <v>153</v>
      </c>
      <c r="B140" s="55" t="s">
        <v>159</v>
      </c>
      <c r="C140" s="52">
        <v>19007.45</v>
      </c>
      <c r="D140" s="52">
        <f t="shared" si="235"/>
        <v>15205.960000000001</v>
      </c>
      <c r="E140" s="45">
        <v>1.21</v>
      </c>
      <c r="F140" s="19">
        <v>1</v>
      </c>
      <c r="G140" s="19"/>
      <c r="H140" s="54">
        <v>0.56000000000000005</v>
      </c>
      <c r="I140" s="54">
        <v>0.2</v>
      </c>
      <c r="J140" s="54">
        <v>0.04</v>
      </c>
      <c r="K140" s="54">
        <v>0.2</v>
      </c>
      <c r="L140" s="19">
        <v>1</v>
      </c>
      <c r="M140" s="19"/>
      <c r="N140" s="52">
        <v>1.4</v>
      </c>
      <c r="O140" s="52">
        <v>1.68</v>
      </c>
      <c r="P140" s="52">
        <v>2.23</v>
      </c>
      <c r="Q140" s="52">
        <v>2.39</v>
      </c>
      <c r="R140" s="22">
        <v>122</v>
      </c>
      <c r="S140" s="22">
        <f t="shared" si="181"/>
        <v>3643434.8800464994</v>
      </c>
      <c r="T140" s="22">
        <v>22</v>
      </c>
      <c r="U140" s="22">
        <f t="shared" si="263"/>
        <v>724898.27168733324</v>
      </c>
      <c r="V140" s="22"/>
      <c r="W140" s="22">
        <f t="shared" si="264"/>
        <v>0</v>
      </c>
      <c r="X140" s="22">
        <v>12</v>
      </c>
      <c r="Y140" s="22">
        <f t="shared" si="265"/>
        <v>395399.05728399998</v>
      </c>
      <c r="Z140" s="22"/>
      <c r="AA140" s="22">
        <f t="shared" si="266"/>
        <v>0</v>
      </c>
      <c r="AB140" s="16">
        <f t="shared" si="267"/>
        <v>0</v>
      </c>
      <c r="AC140" s="22"/>
      <c r="AD140" s="22">
        <f t="shared" si="268"/>
        <v>0</v>
      </c>
      <c r="AE140" s="16">
        <f t="shared" si="269"/>
        <v>0</v>
      </c>
      <c r="AF140" s="22"/>
      <c r="AG140" s="22">
        <f t="shared" si="270"/>
        <v>0</v>
      </c>
      <c r="AH140" s="22">
        <v>29</v>
      </c>
      <c r="AI140" s="22">
        <f t="shared" si="271"/>
        <v>980447.98813499999</v>
      </c>
      <c r="AJ140" s="22">
        <v>75</v>
      </c>
      <c r="AK140" s="22">
        <f t="shared" si="272"/>
        <v>2589976.52038125</v>
      </c>
      <c r="AL140" s="22">
        <v>2</v>
      </c>
      <c r="AM140" s="22">
        <f t="shared" si="273"/>
        <v>110441.26762899999</v>
      </c>
      <c r="AN140" s="22">
        <v>15</v>
      </c>
      <c r="AO140" s="22">
        <f t="shared" si="274"/>
        <v>814625.09358999995</v>
      </c>
      <c r="AP140" s="22">
        <v>30</v>
      </c>
      <c r="AQ140" s="22">
        <f t="shared" si="275"/>
        <v>1118580.069222</v>
      </c>
      <c r="AR140" s="22">
        <v>15</v>
      </c>
      <c r="AS140" s="22">
        <f t="shared" si="276"/>
        <v>594064.54453499999</v>
      </c>
      <c r="AT140" s="22">
        <v>22</v>
      </c>
      <c r="AU140" s="22">
        <f t="shared" si="277"/>
        <v>801874.43995119992</v>
      </c>
      <c r="AV140" s="22">
        <v>5</v>
      </c>
      <c r="AW140" s="22">
        <f t="shared" si="278"/>
        <v>207198.12163049998</v>
      </c>
      <c r="AX140" s="71">
        <v>18</v>
      </c>
      <c r="AY140" s="71">
        <f t="shared" si="279"/>
        <v>745913.23786980007</v>
      </c>
      <c r="AZ140" s="22">
        <v>38</v>
      </c>
      <c r="BA140" s="22">
        <f t="shared" si="280"/>
        <v>1717860.7902456</v>
      </c>
      <c r="BB140" s="22">
        <v>15</v>
      </c>
      <c r="BC140" s="22">
        <f t="shared" si="281"/>
        <v>1178368.8822915626</v>
      </c>
    </row>
    <row r="141" spans="1:59" s="29" customFormat="1" x14ac:dyDescent="0.25">
      <c r="A141" s="70">
        <v>24</v>
      </c>
      <c r="B141" s="33" t="s">
        <v>160</v>
      </c>
      <c r="C141" s="52">
        <v>19007.45</v>
      </c>
      <c r="D141" s="56">
        <f t="shared" si="235"/>
        <v>0</v>
      </c>
      <c r="E141" s="56">
        <v>1.44</v>
      </c>
      <c r="F141" s="25">
        <v>1</v>
      </c>
      <c r="G141" s="25"/>
      <c r="H141" s="57"/>
      <c r="I141" s="57"/>
      <c r="J141" s="57"/>
      <c r="K141" s="57"/>
      <c r="L141" s="25">
        <v>1</v>
      </c>
      <c r="M141" s="25"/>
      <c r="N141" s="52">
        <v>1.4</v>
      </c>
      <c r="O141" s="52">
        <v>1.68</v>
      </c>
      <c r="P141" s="52">
        <v>2.23</v>
      </c>
      <c r="Q141" s="52">
        <v>2.39</v>
      </c>
      <c r="R141" s="16">
        <f t="shared" ref="R141:S141" si="282">SUM(R142:R145)</f>
        <v>7</v>
      </c>
      <c r="S141" s="16">
        <f t="shared" si="282"/>
        <v>164129.80593624999</v>
      </c>
      <c r="T141" s="16">
        <f t="shared" ref="T141:AM141" si="283">SUM(T142:T145)</f>
        <v>41</v>
      </c>
      <c r="U141" s="16">
        <f t="shared" si="283"/>
        <v>1433185.4259543333</v>
      </c>
      <c r="V141" s="16">
        <f t="shared" si="283"/>
        <v>0</v>
      </c>
      <c r="W141" s="16">
        <f t="shared" si="283"/>
        <v>0</v>
      </c>
      <c r="X141" s="16">
        <f t="shared" si="283"/>
        <v>5</v>
      </c>
      <c r="Y141" s="16">
        <f t="shared" si="283"/>
        <v>227381.68927833333</v>
      </c>
      <c r="Z141" s="16">
        <f t="shared" si="283"/>
        <v>0</v>
      </c>
      <c r="AA141" s="16">
        <f t="shared" si="283"/>
        <v>0</v>
      </c>
      <c r="AB141" s="16">
        <f t="shared" si="283"/>
        <v>0</v>
      </c>
      <c r="AC141" s="16">
        <f t="shared" si="283"/>
        <v>0</v>
      </c>
      <c r="AD141" s="16">
        <f t="shared" si="283"/>
        <v>0</v>
      </c>
      <c r="AE141" s="16">
        <f t="shared" si="283"/>
        <v>0</v>
      </c>
      <c r="AF141" s="16">
        <f t="shared" si="283"/>
        <v>0</v>
      </c>
      <c r="AG141" s="16">
        <f t="shared" si="283"/>
        <v>0</v>
      </c>
      <c r="AH141" s="16">
        <f t="shared" si="283"/>
        <v>15</v>
      </c>
      <c r="AI141" s="16">
        <f t="shared" si="283"/>
        <v>512157.64099499997</v>
      </c>
      <c r="AJ141" s="16">
        <f t="shared" si="283"/>
        <v>28</v>
      </c>
      <c r="AK141" s="16">
        <f t="shared" si="283"/>
        <v>695226.75522300007</v>
      </c>
      <c r="AL141" s="16">
        <f t="shared" si="283"/>
        <v>10</v>
      </c>
      <c r="AM141" s="16">
        <f t="shared" si="283"/>
        <v>597843.22559499997</v>
      </c>
      <c r="AN141" s="16">
        <f>SUM(AN142:AN145)</f>
        <v>13</v>
      </c>
      <c r="AO141" s="16">
        <f t="shared" ref="AO141:BA141" si="284">SUM(AO142:AO145)</f>
        <v>877461.18896333326</v>
      </c>
      <c r="AP141" s="16">
        <f t="shared" si="284"/>
        <v>17</v>
      </c>
      <c r="AQ141" s="16">
        <f t="shared" si="284"/>
        <v>608593.83931499999</v>
      </c>
      <c r="AR141" s="16">
        <f t="shared" si="284"/>
        <v>7</v>
      </c>
      <c r="AS141" s="16">
        <f t="shared" si="284"/>
        <v>382623.38984100003</v>
      </c>
      <c r="AT141" s="16">
        <f t="shared" si="284"/>
        <v>7</v>
      </c>
      <c r="AU141" s="16">
        <f t="shared" si="284"/>
        <v>238875.44360679999</v>
      </c>
      <c r="AV141" s="16">
        <f t="shared" si="284"/>
        <v>12</v>
      </c>
      <c r="AW141" s="16">
        <f t="shared" si="284"/>
        <v>508234.73140440002</v>
      </c>
      <c r="AX141" s="16">
        <f t="shared" si="284"/>
        <v>365</v>
      </c>
      <c r="AY141" s="16">
        <f t="shared" si="284"/>
        <v>19796153.759682301</v>
      </c>
      <c r="AZ141" s="16">
        <f t="shared" si="284"/>
        <v>9</v>
      </c>
      <c r="BA141" s="16">
        <f t="shared" si="284"/>
        <v>319436.92380599998</v>
      </c>
      <c r="BB141" s="16">
        <f t="shared" ref="BB141:BC141" si="285">SUM(BB142:BB145)</f>
        <v>5</v>
      </c>
      <c r="BC141" s="16">
        <f t="shared" si="285"/>
        <v>282418.98831781256</v>
      </c>
      <c r="BD141" s="28"/>
      <c r="BE141" s="28"/>
      <c r="BF141" s="28"/>
      <c r="BG141" s="28"/>
    </row>
    <row r="142" spans="1:59" ht="30.75" customHeight="1" x14ac:dyDescent="0.25">
      <c r="A142" s="43">
        <v>154</v>
      </c>
      <c r="B142" s="55" t="s">
        <v>161</v>
      </c>
      <c r="C142" s="52">
        <v>19007.45</v>
      </c>
      <c r="D142" s="52">
        <f t="shared" si="235"/>
        <v>16346.407000000001</v>
      </c>
      <c r="E142" s="45">
        <v>1.67</v>
      </c>
      <c r="F142" s="19">
        <v>1</v>
      </c>
      <c r="G142" s="19"/>
      <c r="H142" s="54">
        <v>0.6</v>
      </c>
      <c r="I142" s="54">
        <v>0.23</v>
      </c>
      <c r="J142" s="54">
        <v>0.03</v>
      </c>
      <c r="K142" s="54">
        <v>0.14000000000000001</v>
      </c>
      <c r="L142" s="19">
        <v>1</v>
      </c>
      <c r="M142" s="19"/>
      <c r="N142" s="52">
        <v>1.4</v>
      </c>
      <c r="O142" s="52">
        <v>1.68</v>
      </c>
      <c r="P142" s="52">
        <v>2.23</v>
      </c>
      <c r="Q142" s="52">
        <v>2.39</v>
      </c>
      <c r="R142" s="22">
        <v>0</v>
      </c>
      <c r="S142" s="22">
        <f t="shared" si="181"/>
        <v>0</v>
      </c>
      <c r="T142" s="22">
        <v>19</v>
      </c>
      <c r="U142" s="22">
        <f>T142/12*4*C142*E142*F142*N142*$U$6+T142/12*3*C142*E142*F142*N142*$T$6+T142/12*5*$U$7*C142*E142*L142*N142</f>
        <v>864050.41925766668</v>
      </c>
      <c r="V142" s="22"/>
      <c r="W142" s="22">
        <f>SUM($W$6*V142*C142*E142*F142*N142)</f>
        <v>0</v>
      </c>
      <c r="X142" s="22">
        <v>5</v>
      </c>
      <c r="Y142" s="22">
        <f>X142/12*3*C142*E142*F142*N142*$X$6+X142/12*4*C142*E142*F142*N142*$Y$6+X142/12*5*$Y$7*C142*E142*L142*N142</f>
        <v>227381.68927833333</v>
      </c>
      <c r="Z142" s="22">
        <v>0</v>
      </c>
      <c r="AA142" s="22">
        <f>Z142*C142*E142*F142*N142*$AA$6</f>
        <v>0</v>
      </c>
      <c r="AB142" s="16">
        <f t="shared" ref="AB142:AB145" si="286">SUM(AC142*$E142)</f>
        <v>0</v>
      </c>
      <c r="AC142" s="22">
        <v>0</v>
      </c>
      <c r="AD142" s="22">
        <f>AC142*C142*E142*F142*N142*$AD$6</f>
        <v>0</v>
      </c>
      <c r="AE142" s="16">
        <f t="shared" ref="AE142:AE145" si="287">SUM(AF142*$E142)</f>
        <v>0</v>
      </c>
      <c r="AF142" s="22"/>
      <c r="AG142" s="22">
        <f>SUM(AF142*$AG$6*C142*E142*F142*N142)</f>
        <v>0</v>
      </c>
      <c r="AH142" s="22">
        <v>6</v>
      </c>
      <c r="AI142" s="22">
        <f>(AH142/12*3*C142*E142*F142*N142*$AH$6)+(AH142/12*4*C142*E142*F142*N142*$AI$6)+(AH142/12*5*$AI$7*C142*E142*L142*N142)</f>
        <v>279968.33402999997</v>
      </c>
      <c r="AJ142" s="22">
        <v>0</v>
      </c>
      <c r="AK142" s="22">
        <f>AJ142/12*9*C142*E142*F142*N142*$AK$6+AJ142/12*3*C142*E142*F142*N142*$AJ$6</f>
        <v>0</v>
      </c>
      <c r="AL142" s="22">
        <v>5</v>
      </c>
      <c r="AM142" s="22">
        <f>AL142/12*4*C142*E142*F142*O142*$AM$6+AL142/12*3*C142*E142*F142*O142*$AL$6+AL142/12*5*$AM$7*C142*E142*L142*O142</f>
        <v>381068.01020749996</v>
      </c>
      <c r="AN142" s="22">
        <v>10</v>
      </c>
      <c r="AO142" s="22">
        <f>SUM(AN142/9*4*C142*E142*F142*O142*$AO$6+AN142/9*5*$AO$7*C142*E142*L142*O142)</f>
        <v>749544.85195333324</v>
      </c>
      <c r="AP142" s="22">
        <v>5</v>
      </c>
      <c r="AQ142" s="22">
        <f>AP142/12*9*C142*E142*F142*O142*$AQ$6+AP142/12*3*C142*E142*F142*O142*$AP$6</f>
        <v>257304.23079899995</v>
      </c>
      <c r="AR142" s="22">
        <v>7</v>
      </c>
      <c r="AS142" s="22">
        <f>AR142/12*9*C142*E142*F142*O142*$AS$6+AR142/12*3*C142*E142*F142*O142*$AR$6</f>
        <v>382623.38984100003</v>
      </c>
      <c r="AT142" s="22">
        <v>2</v>
      </c>
      <c r="AU142" s="22">
        <f>(AT142/12*2*C142*E142*F142*O142*$AT$6)+(AT142/12*9*C142*E142*F142*O142*$AU$6)</f>
        <v>100610.8425784</v>
      </c>
      <c r="AV142" s="22">
        <v>5</v>
      </c>
      <c r="AW142" s="22">
        <f>AV142/12*9*C142*E142*F142*O142*$AW$6+AV142/12*3*C142*E142*F142*O142*$AV$6</f>
        <v>285967.65547350002</v>
      </c>
      <c r="AX142" s="71">
        <v>322</v>
      </c>
      <c r="AY142" s="71">
        <f>AX142/12*9*C142*E142*F142*O142*$AY$6+AX142/12*3*C142*E142*F142*O142*$AX$6</f>
        <v>18416317.012493402</v>
      </c>
      <c r="AZ142" s="22">
        <v>0</v>
      </c>
      <c r="BA142" s="22">
        <f>AZ142/12*9*C142*E142*F142*O142*$BA$6+AZ142/12*3*C142*E142*F142*O142*$AZ$6</f>
        <v>0</v>
      </c>
      <c r="BB142" s="22">
        <v>0</v>
      </c>
      <c r="BC142" s="22">
        <f>BB142/12*4*C142*E142*F142*Q142*$BC$6+BB142/12*3*C142*E142*F142*Q142*$BB$6+BB142/12*5*$BC$7*C142*E142*L142*Q142</f>
        <v>0</v>
      </c>
    </row>
    <row r="143" spans="1:59" ht="30.75" customHeight="1" x14ac:dyDescent="0.25">
      <c r="A143" s="43">
        <v>147</v>
      </c>
      <c r="B143" s="55" t="s">
        <v>162</v>
      </c>
      <c r="C143" s="52">
        <v>19007.45</v>
      </c>
      <c r="D143" s="52"/>
      <c r="E143" s="45">
        <v>1.85</v>
      </c>
      <c r="F143" s="19">
        <v>1</v>
      </c>
      <c r="G143" s="19"/>
      <c r="H143" s="54">
        <v>0.6</v>
      </c>
      <c r="I143" s="54">
        <v>0.23</v>
      </c>
      <c r="J143" s="54">
        <v>0.03</v>
      </c>
      <c r="K143" s="54">
        <v>0.14000000000000001</v>
      </c>
      <c r="L143" s="19">
        <v>1</v>
      </c>
      <c r="M143" s="19"/>
      <c r="N143" s="52">
        <v>1.4</v>
      </c>
      <c r="O143" s="52">
        <v>1.68</v>
      </c>
      <c r="P143" s="52">
        <v>2.23</v>
      </c>
      <c r="Q143" s="52">
        <v>2.39</v>
      </c>
      <c r="R143" s="22"/>
      <c r="S143" s="22">
        <f t="shared" si="181"/>
        <v>0</v>
      </c>
      <c r="T143" s="22"/>
      <c r="U143" s="22">
        <f>T143/12*4*C143*E143*F143*N143*$U$6+T143/12*3*C143*E143*F143*N143*$T$6+T143/12*5*$U$7*C143*E143*L143*N143</f>
        <v>0</v>
      </c>
      <c r="V143" s="22"/>
      <c r="W143" s="22">
        <f>SUM($W$6*V143*C143*E143*F143*N143)</f>
        <v>0</v>
      </c>
      <c r="X143" s="22"/>
      <c r="Y143" s="22">
        <f>X143/12*3*C143*E143*F143*N143*$X$6+X143/12*4*C143*E143*F143*N143*$Y$6+X143/12*5*$Y$7*C143*E143*L143*N143</f>
        <v>0</v>
      </c>
      <c r="Z143" s="22"/>
      <c r="AA143" s="22">
        <f>Z143*C143*E143*F143*N143*$AA$6</f>
        <v>0</v>
      </c>
      <c r="AB143" s="16">
        <f t="shared" si="286"/>
        <v>0</v>
      </c>
      <c r="AC143" s="22"/>
      <c r="AD143" s="22">
        <f>AC143*C143*E143*F143*N143*$AD$6</f>
        <v>0</v>
      </c>
      <c r="AE143" s="16">
        <f t="shared" si="287"/>
        <v>0</v>
      </c>
      <c r="AF143" s="22"/>
      <c r="AG143" s="22">
        <f>SUM(AF143*$AG$6*C143*E143*F143*N143)</f>
        <v>0</v>
      </c>
      <c r="AH143" s="22"/>
      <c r="AI143" s="22">
        <f>(AH143/12*3*C143*E143*F143*N143*$AH$6)+(AH143/12*4*C143*E143*F143*N143*$AI$6)+(AH143/12*5*$AI$7*C143*E143*L143*N143)</f>
        <v>0</v>
      </c>
      <c r="AJ143" s="22"/>
      <c r="AK143" s="22">
        <f>AJ143/12*9*C143*E143*F143*N143*$AK$6+AJ143/12*3*C143*E143*F143*N143*$AJ$6</f>
        <v>0</v>
      </c>
      <c r="AL143" s="22"/>
      <c r="AM143" s="22">
        <f>AL143/12*4*C143*E143*F143*O143*$AM$6+AL143/12*3*C143*E143*F143*O143*$AL$6+AL143/12*5*$AM$7*C143*E143*L143*O143</f>
        <v>0</v>
      </c>
      <c r="AN143" s="22"/>
      <c r="AO143" s="22">
        <f>SUM(AN143/9*4*C143*E143*F143*O143*$AO$6+AN143/9*5*$AO$7*C143*E143*L143*O143)</f>
        <v>0</v>
      </c>
      <c r="AP143" s="22"/>
      <c r="AQ143" s="22">
        <f>AP143/12*9*C143*E143*F143*O143*$AQ$6+AP143/12*3*C143*E143*F143*O143*$AP$6</f>
        <v>0</v>
      </c>
      <c r="AR143" s="22"/>
      <c r="AS143" s="22">
        <f>AR143/12*9*C143*E143*F143*O143*$AS$6+AR143/12*3*C143*E143*F143*O143*$AR$6</f>
        <v>0</v>
      </c>
      <c r="AT143" s="22"/>
      <c r="AU143" s="22">
        <f>(AT143/12*2*C143*E143*F143*O143*$AT$6)+(AT143/12*9*C143*E143*F143*O143*$AU$6)</f>
        <v>0</v>
      </c>
      <c r="AV143" s="22"/>
      <c r="AW143" s="22">
        <f>AV143/12*9*C143*E143*F143*O143*$AW$6+AV143/12*3*C143*E143*F143*O143*$AV$6</f>
        <v>0</v>
      </c>
      <c r="AX143" s="71"/>
      <c r="AY143" s="71">
        <f>AX143/12*9*C143*E143*F143*O143*$AY$6+AX143/12*3*C143*E143*F143*O143*$AX$6</f>
        <v>0</v>
      </c>
      <c r="AZ143" s="22"/>
      <c r="BA143" s="22">
        <f>AZ143/12*9*C143*E143*F143*O143*$BA$6+AZ143/12*3*C143*E143*F143*O143*$AZ$6</f>
        <v>0</v>
      </c>
      <c r="BB143" s="22"/>
      <c r="BC143" s="22">
        <f>BB143/12*4*C143*E143*F143*Q143*$BC$6+BB143/12*3*C143*E143*F143*Q143*$BB$6+BB143/12*5*$BC$7*C143*E143*L143*Q143</f>
        <v>0</v>
      </c>
    </row>
    <row r="144" spans="1:59" ht="33" customHeight="1" x14ac:dyDescent="0.25">
      <c r="A144" s="43">
        <v>176</v>
      </c>
      <c r="B144" s="55" t="s">
        <v>163</v>
      </c>
      <c r="C144" s="52">
        <v>19007.45</v>
      </c>
      <c r="D144" s="52">
        <f t="shared" ref="D144:D156" si="288">C144*(H144+I144+J144)</f>
        <v>14825.811000000002</v>
      </c>
      <c r="E144" s="45">
        <v>0.95</v>
      </c>
      <c r="F144" s="19">
        <v>1</v>
      </c>
      <c r="G144" s="19"/>
      <c r="H144" s="54">
        <v>0.53</v>
      </c>
      <c r="I144" s="54">
        <v>0.2</v>
      </c>
      <c r="J144" s="54">
        <v>0.05</v>
      </c>
      <c r="K144" s="54">
        <v>0.22</v>
      </c>
      <c r="L144" s="19">
        <v>1</v>
      </c>
      <c r="M144" s="19"/>
      <c r="N144" s="52">
        <v>1.4</v>
      </c>
      <c r="O144" s="52">
        <v>1.68</v>
      </c>
      <c r="P144" s="52">
        <v>2.23</v>
      </c>
      <c r="Q144" s="52">
        <v>2.39</v>
      </c>
      <c r="R144" s="22">
        <v>7</v>
      </c>
      <c r="S144" s="22">
        <f t="shared" si="181"/>
        <v>164129.80593624999</v>
      </c>
      <c r="T144" s="22">
        <v>22</v>
      </c>
      <c r="U144" s="22">
        <f>T144/12*4*C144*E144*F144*N144*$U$6+T144/12*3*C144*E144*F144*N144*$T$6+T144/12*5*$U$7*C144*E144*L144*N144</f>
        <v>569135.00669666659</v>
      </c>
      <c r="V144" s="22"/>
      <c r="W144" s="22">
        <f>SUM($W$6*V144*C144*E144*F144*N144)</f>
        <v>0</v>
      </c>
      <c r="X144" s="22"/>
      <c r="Y144" s="22">
        <f>X144/12*3*C144*E144*F144*N144*$X$6+X144/12*4*C144*E144*F144*N144*$Y$6+X144/12*5*$Y$7*C144*E144*L144*N144</f>
        <v>0</v>
      </c>
      <c r="Z144" s="22">
        <v>0</v>
      </c>
      <c r="AA144" s="22">
        <f>Z144*C144*E144*F144*N144*$AA$6</f>
        <v>0</v>
      </c>
      <c r="AB144" s="16">
        <f t="shared" si="286"/>
        <v>0</v>
      </c>
      <c r="AC144" s="22">
        <v>0</v>
      </c>
      <c r="AD144" s="22">
        <f>AC144*C144*E144*F144*N144*$AD$6</f>
        <v>0</v>
      </c>
      <c r="AE144" s="16">
        <f t="shared" si="287"/>
        <v>0</v>
      </c>
      <c r="AF144" s="22"/>
      <c r="AG144" s="22">
        <f>SUM(AF144*$AG$6*C144*E144*F144*N144)</f>
        <v>0</v>
      </c>
      <c r="AH144" s="22">
        <v>6</v>
      </c>
      <c r="AI144" s="22">
        <f>(AH144/12*3*C144*E144*F144*N144*$AH$6)+(AH144/12*4*C144*E144*F144*N144*$AI$6)+(AH144/12*5*$AI$7*C144*E144*L144*N144)</f>
        <v>159263.42355000001</v>
      </c>
      <c r="AJ144" s="22">
        <v>0</v>
      </c>
      <c r="AK144" s="22">
        <f>AJ144/12*9*C144*E144*F144*N144*$AK$6+AJ144/12*3*C144*E144*F144*N144*$AJ$6</f>
        <v>0</v>
      </c>
      <c r="AL144" s="22">
        <v>5</v>
      </c>
      <c r="AM144" s="22">
        <f>AL144/12*4*C144*E144*F144*O144*$AM$6+AL144/12*3*C144*E144*F144*O144*$AL$6+AL144/12*5*$AM$7*C144*E144*L144*O144</f>
        <v>216775.21538750001</v>
      </c>
      <c r="AN144" s="22">
        <v>3</v>
      </c>
      <c r="AO144" s="22">
        <f>SUM(AN144/9*4*C144*E144*F144*O144*$AO$6+AN144/9*5*$AO$7*C144*E144*L144*O144)</f>
        <v>127916.33700999999</v>
      </c>
      <c r="AP144" s="22">
        <v>12</v>
      </c>
      <c r="AQ144" s="22">
        <f>AP144/12*9*C144*E144*F144*O144*$AQ$6+AP144/12*3*C144*E144*F144*O144*$AP$6</f>
        <v>351289.60851599998</v>
      </c>
      <c r="AR144" s="22">
        <v>0</v>
      </c>
      <c r="AS144" s="22">
        <f>AR144/12*9*C144*E144*F144*O144*$AS$6+AR144/12*3*C144*E144*F144*O144*$AR$6</f>
        <v>0</v>
      </c>
      <c r="AT144" s="22">
        <v>3</v>
      </c>
      <c r="AU144" s="22">
        <f>(AT144/12*2*C144*E144*F144*O144*$AT$6)+(AT144/12*9*C144*E144*F144*O144*$AU$6)</f>
        <v>85850.569266000006</v>
      </c>
      <c r="AV144" s="22">
        <v>5</v>
      </c>
      <c r="AW144" s="22">
        <f>AV144/12*9*C144*E144*F144*O144*$AW$6+AV144/12*3*C144*E144*F144*O144*$AV$6</f>
        <v>162676.2111975</v>
      </c>
      <c r="AX144" s="71">
        <v>36</v>
      </c>
      <c r="AY144" s="71">
        <f>AX144/12*9*C144*E144*F144*O144*$AY$6+AX144/12*3*C144*E144*F144*O144*$AX$6</f>
        <v>1171268.7206220001</v>
      </c>
      <c r="AZ144" s="22">
        <v>9</v>
      </c>
      <c r="BA144" s="22">
        <f>AZ144/12*9*C144*E144*F144*O144*$BA$6+AZ144/12*3*C144*E144*F144*O144*$AZ$6</f>
        <v>319436.92380599998</v>
      </c>
      <c r="BB144" s="22"/>
      <c r="BC144" s="22">
        <f>BB144/12*4*C144*E144*F144*Q144*$BC$6+BB144/12*3*C144*E144*F144*Q144*$BB$6+BB144/12*5*$BC$7*C144*E144*L144*Q144</f>
        <v>0</v>
      </c>
    </row>
    <row r="145" spans="1:59" x14ac:dyDescent="0.25">
      <c r="A145" s="43">
        <v>155</v>
      </c>
      <c r="B145" s="55" t="s">
        <v>164</v>
      </c>
      <c r="C145" s="52">
        <v>19007.45</v>
      </c>
      <c r="D145" s="52">
        <f t="shared" si="288"/>
        <v>14635.736500000001</v>
      </c>
      <c r="E145" s="45">
        <v>0.87</v>
      </c>
      <c r="F145" s="19">
        <v>1</v>
      </c>
      <c r="G145" s="19"/>
      <c r="H145" s="54">
        <v>0.52</v>
      </c>
      <c r="I145" s="54">
        <v>0.2</v>
      </c>
      <c r="J145" s="54">
        <v>0.05</v>
      </c>
      <c r="K145" s="54">
        <v>0.23</v>
      </c>
      <c r="L145" s="19">
        <v>1</v>
      </c>
      <c r="M145" s="19"/>
      <c r="N145" s="52">
        <v>1.4</v>
      </c>
      <c r="O145" s="52">
        <v>1.68</v>
      </c>
      <c r="P145" s="52">
        <v>2.23</v>
      </c>
      <c r="Q145" s="52">
        <v>2.39</v>
      </c>
      <c r="R145" s="22">
        <v>0</v>
      </c>
      <c r="S145" s="22">
        <f t="shared" si="181"/>
        <v>0</v>
      </c>
      <c r="T145" s="22">
        <v>0</v>
      </c>
      <c r="U145" s="22">
        <f>T145/12*4*C145*E145*F145*N145*$U$6+T145/12*3*C145*E145*F145*N145*$T$6+T145/12*5*$U$7*C145*E145*L145*N145</f>
        <v>0</v>
      </c>
      <c r="V145" s="22"/>
      <c r="W145" s="22">
        <f>SUM($W$6*V145*C145*E145*F145*N145)</f>
        <v>0</v>
      </c>
      <c r="X145" s="22">
        <v>0</v>
      </c>
      <c r="Y145" s="22">
        <f>X145/12*3*C145*E145*F145*N145*$X$6+X145/12*4*C145*E145*F145*N145*$Y$6+X145/12*5*$Y$7*C145*E145*L145*N145</f>
        <v>0</v>
      </c>
      <c r="Z145" s="22">
        <v>0</v>
      </c>
      <c r="AA145" s="22">
        <f>Z145*C145*E145*F145*N145*$AA$6</f>
        <v>0</v>
      </c>
      <c r="AB145" s="16">
        <f t="shared" si="286"/>
        <v>0</v>
      </c>
      <c r="AC145" s="22">
        <v>0</v>
      </c>
      <c r="AD145" s="22">
        <f>AC145*C145*E145*F145*N145*$AD$6</f>
        <v>0</v>
      </c>
      <c r="AE145" s="16">
        <f t="shared" si="287"/>
        <v>0</v>
      </c>
      <c r="AF145" s="22"/>
      <c r="AG145" s="22">
        <f>SUM(AF145*$AG$6*C145*E145*F145*N145)</f>
        <v>0</v>
      </c>
      <c r="AH145" s="22">
        <v>3</v>
      </c>
      <c r="AI145" s="22">
        <f>(AH145/12*3*C145*E145*F145*N145*$AH$6)+(AH145/12*4*C145*E145*F145*N145*$AI$6)+(AH145/12*5*$AI$7*C145*E145*L145*N145)</f>
        <v>72925.883415000004</v>
      </c>
      <c r="AJ145" s="22">
        <v>28</v>
      </c>
      <c r="AK145" s="22">
        <f>AJ145/12*9*C145*E145*F145*N145*$AK$6+AJ145/12*3*C145*E145*F145*N145*$AJ$6</f>
        <v>695226.75522300007</v>
      </c>
      <c r="AL145" s="22">
        <v>0</v>
      </c>
      <c r="AM145" s="22">
        <f>AL145/12*4*C145*E145*F145*O145*$AM$6+AL145/12*3*C145*E145*F145*O145*$AL$6+AL145/12*5*$AM$7*C145*E145*L145*O145</f>
        <v>0</v>
      </c>
      <c r="AN145" s="22"/>
      <c r="AO145" s="22">
        <f>SUM(AN145/9*4*C145*E145*F145*O145*$AO$6+AN145/9*5*$AO$7*C145*E145*L145*O145)</f>
        <v>0</v>
      </c>
      <c r="AP145" s="22">
        <v>0</v>
      </c>
      <c r="AQ145" s="22">
        <f>AP145/12*9*C145*E145*F145*O145*$AQ$6+AP145/12*3*C145*E145*F145*O145*$AP$6</f>
        <v>0</v>
      </c>
      <c r="AR145" s="22">
        <v>0</v>
      </c>
      <c r="AS145" s="22">
        <f>AR145/12*9*C145*E145*F145*O145*$AS$6+AR145/12*3*C145*E145*F145*O145*$AR$6</f>
        <v>0</v>
      </c>
      <c r="AT145" s="22">
        <v>2</v>
      </c>
      <c r="AU145" s="22">
        <f>(AT145/12*2*C145*E145*F145*O145*$AT$6)+(AT145/12*9*C145*E145*F145*O145*$AU$6)</f>
        <v>52414.031762400002</v>
      </c>
      <c r="AV145" s="22">
        <v>2</v>
      </c>
      <c r="AW145" s="22">
        <f>AV145/12*9*C145*E145*F145*O145*$AW$6+AV145/12*3*C145*E145*F145*O145*$AV$6</f>
        <v>59590.864733400012</v>
      </c>
      <c r="AX145" s="71">
        <v>7</v>
      </c>
      <c r="AY145" s="71">
        <f>AX145/12*9*C145*E145*F145*O145*$AY$6+AX145/12*3*C145*E145*F145*O145*$AX$6</f>
        <v>208568.02656690002</v>
      </c>
      <c r="AZ145" s="22">
        <v>0</v>
      </c>
      <c r="BA145" s="22">
        <f>AZ145/12*9*C145*E145*F145*O145*$BA$6+AZ145/12*3*C145*E145*F145*O145*$AZ$6</f>
        <v>0</v>
      </c>
      <c r="BB145" s="22">
        <v>5</v>
      </c>
      <c r="BC145" s="22">
        <f>BB145/12*4*C145*E145*F145*Q145*$BC$6+BB145/12*3*C145*E145*F145*Q145*$BB$6+BB145/12*5*$BC$7*C145*E145*L145*Q145</f>
        <v>282418.98831781256</v>
      </c>
    </row>
    <row r="146" spans="1:59" s="29" customFormat="1" x14ac:dyDescent="0.25">
      <c r="A146" s="70">
        <v>25</v>
      </c>
      <c r="B146" s="33" t="s">
        <v>165</v>
      </c>
      <c r="C146" s="52">
        <v>19007.45</v>
      </c>
      <c r="D146" s="56">
        <f t="shared" si="288"/>
        <v>0</v>
      </c>
      <c r="E146" s="56">
        <v>1.18</v>
      </c>
      <c r="F146" s="25">
        <v>1</v>
      </c>
      <c r="G146" s="25"/>
      <c r="H146" s="57"/>
      <c r="I146" s="57"/>
      <c r="J146" s="57"/>
      <c r="K146" s="57"/>
      <c r="L146" s="25">
        <v>1</v>
      </c>
      <c r="M146" s="25"/>
      <c r="N146" s="52">
        <v>1.4</v>
      </c>
      <c r="O146" s="52">
        <v>1.68</v>
      </c>
      <c r="P146" s="52">
        <v>2.23</v>
      </c>
      <c r="Q146" s="52">
        <v>2.39</v>
      </c>
      <c r="R146" s="16">
        <f t="shared" ref="R146:S146" si="289">SUM(R147:R156)</f>
        <v>0</v>
      </c>
      <c r="S146" s="16">
        <f t="shared" si="289"/>
        <v>0</v>
      </c>
      <c r="T146" s="16">
        <f t="shared" ref="T146:AM146" si="290">SUM(T147:T156)</f>
        <v>123</v>
      </c>
      <c r="U146" s="16">
        <f t="shared" si="290"/>
        <v>3262314.535993333</v>
      </c>
      <c r="V146" s="16">
        <f t="shared" si="290"/>
        <v>0</v>
      </c>
      <c r="W146" s="16">
        <f t="shared" si="290"/>
        <v>0</v>
      </c>
      <c r="X146" s="16">
        <f t="shared" si="290"/>
        <v>51</v>
      </c>
      <c r="Y146" s="16">
        <f t="shared" si="290"/>
        <v>1398329.3107116669</v>
      </c>
      <c r="Z146" s="16">
        <f t="shared" si="290"/>
        <v>0</v>
      </c>
      <c r="AA146" s="16">
        <f t="shared" si="290"/>
        <v>0</v>
      </c>
      <c r="AB146" s="16">
        <f t="shared" si="290"/>
        <v>0</v>
      </c>
      <c r="AC146" s="16">
        <f t="shared" si="290"/>
        <v>0</v>
      </c>
      <c r="AD146" s="16">
        <f t="shared" si="290"/>
        <v>0</v>
      </c>
      <c r="AE146" s="16">
        <f t="shared" si="290"/>
        <v>0</v>
      </c>
      <c r="AF146" s="16">
        <f t="shared" si="290"/>
        <v>0</v>
      </c>
      <c r="AG146" s="16">
        <f t="shared" si="290"/>
        <v>0</v>
      </c>
      <c r="AH146" s="16">
        <f t="shared" si="290"/>
        <v>105</v>
      </c>
      <c r="AI146" s="16">
        <f t="shared" si="290"/>
        <v>2932961.6789549999</v>
      </c>
      <c r="AJ146" s="16">
        <f t="shared" si="290"/>
        <v>354</v>
      </c>
      <c r="AK146" s="16">
        <f t="shared" si="290"/>
        <v>10450662.283561502</v>
      </c>
      <c r="AL146" s="16">
        <f t="shared" si="290"/>
        <v>17</v>
      </c>
      <c r="AM146" s="16">
        <f t="shared" si="290"/>
        <v>764417.8647875</v>
      </c>
      <c r="AN146" s="16">
        <f>SUM(AN147:AN156)</f>
        <v>50</v>
      </c>
      <c r="AO146" s="16">
        <f t="shared" ref="AO146:BA146" si="291">SUM(AO147:AO156)</f>
        <v>2306982.3587066666</v>
      </c>
      <c r="AP146" s="16">
        <f t="shared" si="291"/>
        <v>81</v>
      </c>
      <c r="AQ146" s="16">
        <f t="shared" si="291"/>
        <v>2645149.1223696005</v>
      </c>
      <c r="AR146" s="16">
        <f t="shared" si="291"/>
        <v>70</v>
      </c>
      <c r="AS146" s="16">
        <f t="shared" si="291"/>
        <v>2261700.2769900002</v>
      </c>
      <c r="AT146" s="16">
        <f t="shared" si="291"/>
        <v>141</v>
      </c>
      <c r="AU146" s="16">
        <f t="shared" si="291"/>
        <v>4221136.9372787997</v>
      </c>
      <c r="AV146" s="16">
        <f t="shared" si="291"/>
        <v>0</v>
      </c>
      <c r="AW146" s="16">
        <f t="shared" si="291"/>
        <v>0</v>
      </c>
      <c r="AX146" s="16">
        <f t="shared" si="291"/>
        <v>1</v>
      </c>
      <c r="AY146" s="16">
        <f t="shared" si="291"/>
        <v>35960.004580500005</v>
      </c>
      <c r="AZ146" s="16">
        <f t="shared" si="291"/>
        <v>3</v>
      </c>
      <c r="BA146" s="16">
        <f t="shared" si="291"/>
        <v>117687.28771800001</v>
      </c>
      <c r="BB146" s="16">
        <f t="shared" ref="BB146:BC146" si="292">SUM(BB147:BB156)</f>
        <v>53</v>
      </c>
      <c r="BC146" s="16">
        <f t="shared" si="292"/>
        <v>3527315.7782314378</v>
      </c>
      <c r="BD146" s="28"/>
      <c r="BE146" s="28"/>
      <c r="BF146" s="28"/>
      <c r="BG146" s="28"/>
    </row>
    <row r="147" spans="1:59" ht="30" x14ac:dyDescent="0.25">
      <c r="A147" s="43">
        <v>156</v>
      </c>
      <c r="B147" s="55" t="s">
        <v>166</v>
      </c>
      <c r="C147" s="52">
        <v>19007.45</v>
      </c>
      <c r="D147" s="52">
        <f t="shared" si="288"/>
        <v>15776.183500000003</v>
      </c>
      <c r="E147" s="45">
        <v>0.94</v>
      </c>
      <c r="F147" s="19">
        <v>1</v>
      </c>
      <c r="G147" s="19"/>
      <c r="H147" s="54">
        <v>0.6</v>
      </c>
      <c r="I147" s="54">
        <v>0.19</v>
      </c>
      <c r="J147" s="54">
        <v>0.04</v>
      </c>
      <c r="K147" s="54">
        <v>0.17</v>
      </c>
      <c r="L147" s="19">
        <v>1</v>
      </c>
      <c r="M147" s="19"/>
      <c r="N147" s="52">
        <v>1.4</v>
      </c>
      <c r="O147" s="52">
        <v>1.68</v>
      </c>
      <c r="P147" s="52">
        <v>2.23</v>
      </c>
      <c r="Q147" s="52">
        <v>2.39</v>
      </c>
      <c r="R147" s="22">
        <v>0</v>
      </c>
      <c r="S147" s="22">
        <f t="shared" si="181"/>
        <v>0</v>
      </c>
      <c r="T147" s="22">
        <v>85</v>
      </c>
      <c r="U147" s="22">
        <f t="shared" ref="U147:U156" si="293">T147/12*4*C147*E147*F147*N147*$U$6+T147/12*3*C147*E147*F147*N147*$T$6+T147/12*5*$U$7*C147*E147*L147*N147</f>
        <v>2175784.0686633331</v>
      </c>
      <c r="V147" s="22"/>
      <c r="W147" s="22">
        <f t="shared" ref="W147:W156" si="294">SUM($W$6*V147*C147*E147*F147*N147)</f>
        <v>0</v>
      </c>
      <c r="X147" s="22">
        <v>20</v>
      </c>
      <c r="Y147" s="22">
        <f t="shared" ref="Y147:Y156" si="295">X147/12*3*C147*E147*F147*N147*$X$6+X147/12*4*C147*E147*F147*N147*$Y$6+X147/12*5*$Y$7*C147*E147*L147*N147</f>
        <v>511949.19262666669</v>
      </c>
      <c r="Z147" s="22"/>
      <c r="AA147" s="22">
        <f t="shared" ref="AA147:AA156" si="296">Z147*C147*E147*F147*N147*$AA$6</f>
        <v>0</v>
      </c>
      <c r="AB147" s="16">
        <f t="shared" ref="AB147:AB156" si="297">SUM(AC147*$E147)</f>
        <v>0</v>
      </c>
      <c r="AC147" s="22">
        <v>0</v>
      </c>
      <c r="AD147" s="22">
        <f t="shared" ref="AD147:AD156" si="298">AC147*C147*E147*F147*N147*$AD$6</f>
        <v>0</v>
      </c>
      <c r="AE147" s="16">
        <f t="shared" ref="AE147:AE156" si="299">SUM(AF147*$E147)</f>
        <v>0</v>
      </c>
      <c r="AF147" s="22"/>
      <c r="AG147" s="22">
        <f t="shared" ref="AG147:AG156" si="300">SUM(AF147*$AG$6*C147*E147*F147*N147)</f>
        <v>0</v>
      </c>
      <c r="AH147" s="22">
        <v>48</v>
      </c>
      <c r="AI147" s="22">
        <f t="shared" ref="AI147:AI156" si="301">(AH147/12*3*C147*E147*F147*N147*$AH$6)+(AH147/12*4*C147*E147*F147*N147*$AI$6)+(AH147/12*5*$AI$7*C147*E147*L147*N147)</f>
        <v>1260695.7316799997</v>
      </c>
      <c r="AJ147" s="22">
        <v>66</v>
      </c>
      <c r="AK147" s="22">
        <f t="shared" ref="AK147:AK156" si="302">AJ147/12*9*C147*E147*F147*N147*$AK$6+AJ147/12*3*C147*E147*F147*N147*$AJ$6</f>
        <v>1770602.1302969998</v>
      </c>
      <c r="AL147" s="22">
        <v>10</v>
      </c>
      <c r="AM147" s="22">
        <f t="shared" ref="AM147:AM156" si="303">AL147/12*4*C147*E147*F147*O147*$AM$6+AL147/12*3*C147*E147*F147*O147*$AL$6+AL147/12*5*$AM$7*C147*E147*L147*O147</f>
        <v>428986.74202999996</v>
      </c>
      <c r="AN147" s="22">
        <v>10</v>
      </c>
      <c r="AO147" s="22">
        <f t="shared" ref="AO147:AO156" si="304">SUM(AN147/9*4*C147*E147*F147*O147*$AO$6+AN147/9*5*$AO$7*C147*E147*L147*O147)</f>
        <v>421899.49750666664</v>
      </c>
      <c r="AP147" s="22">
        <v>37</v>
      </c>
      <c r="AQ147" s="22">
        <f t="shared" ref="AQ147:AQ156" si="305">AP147/12*9*C147*E147*F147*O147*$AQ$6+AP147/12*3*C147*E147*F147*O147*$AP$6</f>
        <v>1071741.4547532001</v>
      </c>
      <c r="AR147" s="22">
        <v>40</v>
      </c>
      <c r="AS147" s="22">
        <f t="shared" ref="AS147:AS156" si="306">AR147/12*9*C147*E147*F147*O147*$AS$6+AR147/12*3*C147*E147*F147*O147*$AR$6</f>
        <v>1230679.16664</v>
      </c>
      <c r="AT147" s="22">
        <v>72</v>
      </c>
      <c r="AU147" s="22">
        <f t="shared" ref="AU147:AU156" si="307">(AT147/12*2*C147*E147*F147*O147*$AT$6)+(AT147/12*9*C147*E147*F147*O147*$AU$6)</f>
        <v>2038725.0975167998</v>
      </c>
      <c r="AV147" s="22">
        <v>0</v>
      </c>
      <c r="AW147" s="22">
        <f t="shared" ref="AW147:AW156" si="308">AV147/12*9*C147*E147*F147*O147*$AW$6+AV147/12*3*C147*E147*F147*O147*$AV$6</f>
        <v>0</v>
      </c>
      <c r="AX147" s="71">
        <v>0</v>
      </c>
      <c r="AY147" s="71">
        <f t="shared" ref="AY147:AY156" si="309">AX147/12*9*C147*E147*F147*O147*$AY$6+AX147/12*3*C147*E147*F147*O147*$AX$6</f>
        <v>0</v>
      </c>
      <c r="AZ147" s="22">
        <v>0</v>
      </c>
      <c r="BA147" s="22">
        <f t="shared" ref="BA147:BA156" si="310">AZ147/12*9*C147*E147*F147*O147*$BA$6+AZ147/12*3*C147*E147*F147*O147*$AZ$6</f>
        <v>0</v>
      </c>
      <c r="BB147" s="22">
        <v>12</v>
      </c>
      <c r="BC147" s="22">
        <f t="shared" ref="BC147:BC156" si="311">BB147/12*4*C147*E147*F147*Q147*$BC$6+BB147/12*3*C147*E147*F147*Q147*$BB$6+BB147/12*5*$BC$7*C147*E147*L147*Q147</f>
        <v>732341.65246550005</v>
      </c>
    </row>
    <row r="148" spans="1:59" ht="32.25" customHeight="1" x14ac:dyDescent="0.25">
      <c r="A148" s="43">
        <v>157</v>
      </c>
      <c r="B148" s="55" t="s">
        <v>167</v>
      </c>
      <c r="C148" s="52">
        <v>19007.45</v>
      </c>
      <c r="D148" s="52">
        <f t="shared" si="288"/>
        <v>15586.109000000002</v>
      </c>
      <c r="E148" s="45">
        <v>1.32</v>
      </c>
      <c r="F148" s="19">
        <v>1</v>
      </c>
      <c r="G148" s="19"/>
      <c r="H148" s="54">
        <v>0.57999999999999996</v>
      </c>
      <c r="I148" s="54">
        <v>0.2</v>
      </c>
      <c r="J148" s="54">
        <v>0.04</v>
      </c>
      <c r="K148" s="54">
        <v>0.18</v>
      </c>
      <c r="L148" s="19">
        <v>1</v>
      </c>
      <c r="M148" s="19"/>
      <c r="N148" s="52">
        <v>1.4</v>
      </c>
      <c r="O148" s="52">
        <v>1.68</v>
      </c>
      <c r="P148" s="52">
        <v>2.23</v>
      </c>
      <c r="Q148" s="52">
        <v>2.39</v>
      </c>
      <c r="R148" s="22">
        <v>0</v>
      </c>
      <c r="S148" s="22">
        <f t="shared" si="181"/>
        <v>0</v>
      </c>
      <c r="T148" s="22"/>
      <c r="U148" s="22">
        <f t="shared" si="293"/>
        <v>0</v>
      </c>
      <c r="V148" s="22"/>
      <c r="W148" s="22">
        <f t="shared" si="294"/>
        <v>0</v>
      </c>
      <c r="X148" s="22"/>
      <c r="Y148" s="22">
        <f t="shared" si="295"/>
        <v>0</v>
      </c>
      <c r="Z148" s="22"/>
      <c r="AA148" s="22">
        <f t="shared" si="296"/>
        <v>0</v>
      </c>
      <c r="AB148" s="16">
        <f t="shared" si="297"/>
        <v>0</v>
      </c>
      <c r="AC148" s="22">
        <v>0</v>
      </c>
      <c r="AD148" s="22">
        <f t="shared" si="298"/>
        <v>0</v>
      </c>
      <c r="AE148" s="16">
        <f t="shared" si="299"/>
        <v>0</v>
      </c>
      <c r="AF148" s="16"/>
      <c r="AG148" s="22">
        <f t="shared" si="300"/>
        <v>0</v>
      </c>
      <c r="AH148" s="16"/>
      <c r="AI148" s="22">
        <f t="shared" si="301"/>
        <v>0</v>
      </c>
      <c r="AJ148" s="22"/>
      <c r="AK148" s="22">
        <f t="shared" si="302"/>
        <v>0</v>
      </c>
      <c r="AL148" s="22">
        <v>0</v>
      </c>
      <c r="AM148" s="22">
        <f t="shared" si="303"/>
        <v>0</v>
      </c>
      <c r="AN148" s="16"/>
      <c r="AO148" s="22">
        <f t="shared" si="304"/>
        <v>0</v>
      </c>
      <c r="AP148" s="22"/>
      <c r="AQ148" s="22">
        <f t="shared" si="305"/>
        <v>0</v>
      </c>
      <c r="AR148" s="22"/>
      <c r="AS148" s="22">
        <f t="shared" si="306"/>
        <v>0</v>
      </c>
      <c r="AT148" s="22">
        <v>0</v>
      </c>
      <c r="AU148" s="22">
        <f t="shared" si="307"/>
        <v>0</v>
      </c>
      <c r="AV148" s="22"/>
      <c r="AW148" s="22">
        <f t="shared" si="308"/>
        <v>0</v>
      </c>
      <c r="AX148" s="71">
        <v>0</v>
      </c>
      <c r="AY148" s="71">
        <f t="shared" si="309"/>
        <v>0</v>
      </c>
      <c r="AZ148" s="22">
        <v>0</v>
      </c>
      <c r="BA148" s="22">
        <f t="shared" si="310"/>
        <v>0</v>
      </c>
      <c r="BB148" s="22"/>
      <c r="BC148" s="22">
        <f t="shared" si="311"/>
        <v>0</v>
      </c>
    </row>
    <row r="149" spans="1:59" ht="35.25" customHeight="1" x14ac:dyDescent="0.25">
      <c r="A149" s="43">
        <v>158</v>
      </c>
      <c r="B149" s="55" t="s">
        <v>168</v>
      </c>
      <c r="C149" s="52">
        <v>19007.45</v>
      </c>
      <c r="D149" s="52">
        <f t="shared" si="288"/>
        <v>15776.183500000003</v>
      </c>
      <c r="E149" s="45">
        <v>1.05</v>
      </c>
      <c r="F149" s="19">
        <v>1</v>
      </c>
      <c r="G149" s="19"/>
      <c r="H149" s="54">
        <v>0.6</v>
      </c>
      <c r="I149" s="54">
        <v>0.19</v>
      </c>
      <c r="J149" s="54">
        <v>0.04</v>
      </c>
      <c r="K149" s="54">
        <v>0.17</v>
      </c>
      <c r="L149" s="19">
        <v>1</v>
      </c>
      <c r="M149" s="19"/>
      <c r="N149" s="52">
        <v>1.4</v>
      </c>
      <c r="O149" s="52">
        <v>1.68</v>
      </c>
      <c r="P149" s="52">
        <v>2.23</v>
      </c>
      <c r="Q149" s="52">
        <v>2.39</v>
      </c>
      <c r="R149" s="22">
        <v>0</v>
      </c>
      <c r="S149" s="22">
        <f t="shared" si="181"/>
        <v>0</v>
      </c>
      <c r="T149" s="22">
        <v>38</v>
      </c>
      <c r="U149" s="22">
        <f t="shared" si="293"/>
        <v>1086530.4673299999</v>
      </c>
      <c r="V149" s="22"/>
      <c r="W149" s="22">
        <f t="shared" si="294"/>
        <v>0</v>
      </c>
      <c r="X149" s="22">
        <v>31</v>
      </c>
      <c r="Y149" s="22">
        <f t="shared" si="295"/>
        <v>886380.1180850002</v>
      </c>
      <c r="Z149" s="22"/>
      <c r="AA149" s="22">
        <f t="shared" si="296"/>
        <v>0</v>
      </c>
      <c r="AB149" s="16">
        <f t="shared" si="297"/>
        <v>0</v>
      </c>
      <c r="AC149" s="22">
        <v>0</v>
      </c>
      <c r="AD149" s="22">
        <f t="shared" si="298"/>
        <v>0</v>
      </c>
      <c r="AE149" s="16">
        <f t="shared" si="299"/>
        <v>0</v>
      </c>
      <c r="AF149" s="22"/>
      <c r="AG149" s="22">
        <f t="shared" si="300"/>
        <v>0</v>
      </c>
      <c r="AH149" s="22">
        <v>57</v>
      </c>
      <c r="AI149" s="22">
        <f t="shared" si="301"/>
        <v>1672265.9472750002</v>
      </c>
      <c r="AJ149" s="22">
        <v>276</v>
      </c>
      <c r="AK149" s="22">
        <f t="shared" si="302"/>
        <v>8270801.0535150021</v>
      </c>
      <c r="AL149" s="22">
        <v>7</v>
      </c>
      <c r="AM149" s="22">
        <f t="shared" si="303"/>
        <v>335431.12275750004</v>
      </c>
      <c r="AN149" s="22">
        <v>40</v>
      </c>
      <c r="AO149" s="22">
        <f t="shared" si="304"/>
        <v>1885082.8612000002</v>
      </c>
      <c r="AP149" s="22">
        <v>40</v>
      </c>
      <c r="AQ149" s="22">
        <f t="shared" si="305"/>
        <v>1294224.8734800001</v>
      </c>
      <c r="AR149" s="22">
        <v>30</v>
      </c>
      <c r="AS149" s="22">
        <f t="shared" si="306"/>
        <v>1031021.1103500001</v>
      </c>
      <c r="AT149" s="22">
        <v>69</v>
      </c>
      <c r="AU149" s="22">
        <f t="shared" si="307"/>
        <v>2182411.8397620004</v>
      </c>
      <c r="AV149" s="22">
        <v>0</v>
      </c>
      <c r="AW149" s="22">
        <f t="shared" si="308"/>
        <v>0</v>
      </c>
      <c r="AX149" s="71">
        <v>1</v>
      </c>
      <c r="AY149" s="71">
        <f t="shared" si="309"/>
        <v>35960.004580500005</v>
      </c>
      <c r="AZ149" s="22">
        <v>3</v>
      </c>
      <c r="BA149" s="22">
        <f t="shared" si="310"/>
        <v>117687.28771800001</v>
      </c>
      <c r="BB149" s="22">
        <v>41</v>
      </c>
      <c r="BC149" s="22">
        <f t="shared" si="311"/>
        <v>2794974.1257659378</v>
      </c>
    </row>
    <row r="150" spans="1:59" ht="36" customHeight="1" x14ac:dyDescent="0.25">
      <c r="A150" s="43">
        <v>159</v>
      </c>
      <c r="B150" s="55" t="s">
        <v>169</v>
      </c>
      <c r="C150" s="52">
        <v>19007.45</v>
      </c>
      <c r="D150" s="52">
        <f t="shared" si="288"/>
        <v>18247.152000000002</v>
      </c>
      <c r="E150" s="45">
        <v>0.93</v>
      </c>
      <c r="F150" s="19">
        <v>1</v>
      </c>
      <c r="G150" s="19">
        <v>0.13</v>
      </c>
      <c r="H150" s="54">
        <v>0.14000000000000001</v>
      </c>
      <c r="I150" s="54">
        <v>0.81</v>
      </c>
      <c r="J150" s="54">
        <v>0.01</v>
      </c>
      <c r="K150" s="54">
        <v>0.04</v>
      </c>
      <c r="L150" s="19">
        <v>1</v>
      </c>
      <c r="M150" s="19"/>
      <c r="N150" s="52">
        <v>1.4</v>
      </c>
      <c r="O150" s="52">
        <v>1.68</v>
      </c>
      <c r="P150" s="52">
        <v>2.23</v>
      </c>
      <c r="Q150" s="52">
        <v>2.39</v>
      </c>
      <c r="R150" s="22">
        <v>0</v>
      </c>
      <c r="S150" s="22">
        <f t="shared" si="181"/>
        <v>0</v>
      </c>
      <c r="T150" s="22">
        <v>0</v>
      </c>
      <c r="U150" s="22">
        <f t="shared" si="293"/>
        <v>0</v>
      </c>
      <c r="V150" s="22"/>
      <c r="W150" s="22">
        <f t="shared" si="294"/>
        <v>0</v>
      </c>
      <c r="X150" s="22">
        <v>0</v>
      </c>
      <c r="Y150" s="22">
        <f t="shared" si="295"/>
        <v>0</v>
      </c>
      <c r="Z150" s="22"/>
      <c r="AA150" s="22">
        <f t="shared" si="296"/>
        <v>0</v>
      </c>
      <c r="AB150" s="16">
        <f t="shared" si="297"/>
        <v>0</v>
      </c>
      <c r="AC150" s="22">
        <v>0</v>
      </c>
      <c r="AD150" s="22">
        <f t="shared" si="298"/>
        <v>0</v>
      </c>
      <c r="AE150" s="16">
        <f t="shared" si="299"/>
        <v>0</v>
      </c>
      <c r="AF150" s="22"/>
      <c r="AG150" s="22">
        <f t="shared" si="300"/>
        <v>0</v>
      </c>
      <c r="AH150" s="22"/>
      <c r="AI150" s="22">
        <f t="shared" si="301"/>
        <v>0</v>
      </c>
      <c r="AJ150" s="22"/>
      <c r="AK150" s="22">
        <f t="shared" si="302"/>
        <v>0</v>
      </c>
      <c r="AL150" s="22">
        <v>0</v>
      </c>
      <c r="AM150" s="22">
        <f t="shared" si="303"/>
        <v>0</v>
      </c>
      <c r="AN150" s="22"/>
      <c r="AO150" s="22">
        <f t="shared" si="304"/>
        <v>0</v>
      </c>
      <c r="AP150" s="22">
        <v>0</v>
      </c>
      <c r="AQ150" s="22">
        <f t="shared" si="305"/>
        <v>0</v>
      </c>
      <c r="AR150" s="22">
        <v>0</v>
      </c>
      <c r="AS150" s="22">
        <f t="shared" si="306"/>
        <v>0</v>
      </c>
      <c r="AT150" s="22"/>
      <c r="AU150" s="22">
        <f t="shared" si="307"/>
        <v>0</v>
      </c>
      <c r="AV150" s="22">
        <v>0</v>
      </c>
      <c r="AW150" s="22">
        <f t="shared" si="308"/>
        <v>0</v>
      </c>
      <c r="AX150" s="71">
        <v>0</v>
      </c>
      <c r="AY150" s="71">
        <f t="shared" si="309"/>
        <v>0</v>
      </c>
      <c r="AZ150" s="22">
        <v>0</v>
      </c>
      <c r="BA150" s="22">
        <f t="shared" si="310"/>
        <v>0</v>
      </c>
      <c r="BB150" s="22">
        <v>0</v>
      </c>
      <c r="BC150" s="22">
        <f t="shared" si="311"/>
        <v>0</v>
      </c>
    </row>
    <row r="151" spans="1:59" ht="30" x14ac:dyDescent="0.25">
      <c r="A151" s="43">
        <v>160</v>
      </c>
      <c r="B151" s="55" t="s">
        <v>170</v>
      </c>
      <c r="C151" s="52">
        <v>19007.45</v>
      </c>
      <c r="D151" s="52">
        <f t="shared" si="288"/>
        <v>15586.109</v>
      </c>
      <c r="E151" s="45">
        <v>1.9</v>
      </c>
      <c r="F151" s="19">
        <v>1</v>
      </c>
      <c r="G151" s="19"/>
      <c r="H151" s="54">
        <v>0.56999999999999995</v>
      </c>
      <c r="I151" s="54">
        <v>0.21</v>
      </c>
      <c r="J151" s="54">
        <v>0.04</v>
      </c>
      <c r="K151" s="54">
        <v>0.18</v>
      </c>
      <c r="L151" s="19">
        <v>1</v>
      </c>
      <c r="M151" s="19"/>
      <c r="N151" s="52">
        <v>1.4</v>
      </c>
      <c r="O151" s="52">
        <v>1.68</v>
      </c>
      <c r="P151" s="52">
        <v>2.23</v>
      </c>
      <c r="Q151" s="52">
        <v>2.39</v>
      </c>
      <c r="R151" s="22">
        <v>0</v>
      </c>
      <c r="S151" s="22">
        <f t="shared" si="181"/>
        <v>0</v>
      </c>
      <c r="T151" s="22">
        <v>0</v>
      </c>
      <c r="U151" s="22">
        <f t="shared" si="293"/>
        <v>0</v>
      </c>
      <c r="V151" s="22"/>
      <c r="W151" s="22">
        <f t="shared" si="294"/>
        <v>0</v>
      </c>
      <c r="X151" s="22">
        <v>0</v>
      </c>
      <c r="Y151" s="22">
        <f t="shared" si="295"/>
        <v>0</v>
      </c>
      <c r="Z151" s="22">
        <v>0</v>
      </c>
      <c r="AA151" s="22">
        <f t="shared" si="296"/>
        <v>0</v>
      </c>
      <c r="AB151" s="16">
        <f t="shared" si="297"/>
        <v>0</v>
      </c>
      <c r="AC151" s="22">
        <v>0</v>
      </c>
      <c r="AD151" s="22">
        <f t="shared" si="298"/>
        <v>0</v>
      </c>
      <c r="AE151" s="16">
        <f t="shared" si="299"/>
        <v>0</v>
      </c>
      <c r="AF151" s="16"/>
      <c r="AG151" s="22">
        <f t="shared" si="300"/>
        <v>0</v>
      </c>
      <c r="AH151" s="16"/>
      <c r="AI151" s="22">
        <f t="shared" si="301"/>
        <v>0</v>
      </c>
      <c r="AJ151" s="22"/>
      <c r="AK151" s="22">
        <f t="shared" si="302"/>
        <v>0</v>
      </c>
      <c r="AL151" s="22">
        <v>0</v>
      </c>
      <c r="AM151" s="22">
        <f t="shared" si="303"/>
        <v>0</v>
      </c>
      <c r="AN151" s="16"/>
      <c r="AO151" s="22">
        <f t="shared" si="304"/>
        <v>0</v>
      </c>
      <c r="AP151" s="22">
        <v>0</v>
      </c>
      <c r="AQ151" s="22">
        <f t="shared" si="305"/>
        <v>0</v>
      </c>
      <c r="AR151" s="22">
        <v>0</v>
      </c>
      <c r="AS151" s="22">
        <f t="shared" si="306"/>
        <v>0</v>
      </c>
      <c r="AT151" s="16"/>
      <c r="AU151" s="22">
        <f t="shared" si="307"/>
        <v>0</v>
      </c>
      <c r="AV151" s="22">
        <v>0</v>
      </c>
      <c r="AW151" s="22">
        <f t="shared" si="308"/>
        <v>0</v>
      </c>
      <c r="AX151" s="71">
        <v>0</v>
      </c>
      <c r="AY151" s="71">
        <f t="shared" si="309"/>
        <v>0</v>
      </c>
      <c r="AZ151" s="22">
        <v>0</v>
      </c>
      <c r="BA151" s="22">
        <f t="shared" si="310"/>
        <v>0</v>
      </c>
      <c r="BB151" s="22">
        <v>0</v>
      </c>
      <c r="BC151" s="22">
        <f t="shared" si="311"/>
        <v>0</v>
      </c>
    </row>
    <row r="152" spans="1:59" ht="30" x14ac:dyDescent="0.25">
      <c r="A152" s="43">
        <v>161</v>
      </c>
      <c r="B152" s="55" t="s">
        <v>171</v>
      </c>
      <c r="C152" s="52">
        <v>19007.45</v>
      </c>
      <c r="D152" s="52">
        <f t="shared" si="288"/>
        <v>17106.705000000002</v>
      </c>
      <c r="E152" s="45">
        <v>3.67</v>
      </c>
      <c r="F152" s="19">
        <v>1</v>
      </c>
      <c r="G152" s="19"/>
      <c r="H152" s="54">
        <v>0.51</v>
      </c>
      <c r="I152" s="54">
        <v>0.37</v>
      </c>
      <c r="J152" s="54">
        <v>0.02</v>
      </c>
      <c r="K152" s="54">
        <v>0.1</v>
      </c>
      <c r="L152" s="19">
        <v>1</v>
      </c>
      <c r="M152" s="19"/>
      <c r="N152" s="52">
        <v>1.4</v>
      </c>
      <c r="O152" s="52">
        <v>1.68</v>
      </c>
      <c r="P152" s="52">
        <v>2.23</v>
      </c>
      <c r="Q152" s="52">
        <v>2.39</v>
      </c>
      <c r="R152" s="22">
        <v>0</v>
      </c>
      <c r="S152" s="22">
        <f t="shared" si="181"/>
        <v>0</v>
      </c>
      <c r="T152" s="22">
        <v>0</v>
      </c>
      <c r="U152" s="22">
        <f t="shared" si="293"/>
        <v>0</v>
      </c>
      <c r="V152" s="22"/>
      <c r="W152" s="22">
        <f t="shared" si="294"/>
        <v>0</v>
      </c>
      <c r="X152" s="22">
        <v>0</v>
      </c>
      <c r="Y152" s="22">
        <f t="shared" si="295"/>
        <v>0</v>
      </c>
      <c r="Z152" s="22">
        <v>0</v>
      </c>
      <c r="AA152" s="22">
        <f t="shared" si="296"/>
        <v>0</v>
      </c>
      <c r="AB152" s="16">
        <f t="shared" si="297"/>
        <v>0</v>
      </c>
      <c r="AC152" s="22">
        <v>0</v>
      </c>
      <c r="AD152" s="22">
        <f t="shared" si="298"/>
        <v>0</v>
      </c>
      <c r="AE152" s="16">
        <f t="shared" si="299"/>
        <v>0</v>
      </c>
      <c r="AF152" s="22"/>
      <c r="AG152" s="22">
        <f t="shared" si="300"/>
        <v>0</v>
      </c>
      <c r="AH152" s="22"/>
      <c r="AI152" s="22">
        <f t="shared" si="301"/>
        <v>0</v>
      </c>
      <c r="AJ152" s="22">
        <v>0</v>
      </c>
      <c r="AK152" s="22">
        <f t="shared" si="302"/>
        <v>0</v>
      </c>
      <c r="AL152" s="22">
        <v>0</v>
      </c>
      <c r="AM152" s="22">
        <f t="shared" si="303"/>
        <v>0</v>
      </c>
      <c r="AN152" s="22"/>
      <c r="AO152" s="22">
        <f t="shared" si="304"/>
        <v>0</v>
      </c>
      <c r="AP152" s="22">
        <v>0</v>
      </c>
      <c r="AQ152" s="22">
        <f t="shared" si="305"/>
        <v>0</v>
      </c>
      <c r="AR152" s="22">
        <v>0</v>
      </c>
      <c r="AS152" s="22">
        <f t="shared" si="306"/>
        <v>0</v>
      </c>
      <c r="AT152" s="22"/>
      <c r="AU152" s="22">
        <f t="shared" si="307"/>
        <v>0</v>
      </c>
      <c r="AV152" s="22">
        <v>0</v>
      </c>
      <c r="AW152" s="22">
        <f t="shared" si="308"/>
        <v>0</v>
      </c>
      <c r="AX152" s="71">
        <v>0</v>
      </c>
      <c r="AY152" s="71">
        <f t="shared" si="309"/>
        <v>0</v>
      </c>
      <c r="AZ152" s="22">
        <v>0</v>
      </c>
      <c r="BA152" s="22">
        <f t="shared" si="310"/>
        <v>0</v>
      </c>
      <c r="BB152" s="22">
        <v>0</v>
      </c>
      <c r="BC152" s="22">
        <f t="shared" si="311"/>
        <v>0</v>
      </c>
    </row>
    <row r="153" spans="1:59" ht="30" x14ac:dyDescent="0.25">
      <c r="A153" s="43">
        <v>162</v>
      </c>
      <c r="B153" s="55" t="s">
        <v>172</v>
      </c>
      <c r="C153" s="52">
        <v>19007.45</v>
      </c>
      <c r="D153" s="52">
        <f t="shared" si="288"/>
        <v>17296.779500000001</v>
      </c>
      <c r="E153" s="45">
        <v>4.01</v>
      </c>
      <c r="F153" s="19">
        <v>1</v>
      </c>
      <c r="G153" s="19"/>
      <c r="H153" s="54">
        <v>0.45</v>
      </c>
      <c r="I153" s="54">
        <v>0.44</v>
      </c>
      <c r="J153" s="54">
        <v>0.02</v>
      </c>
      <c r="K153" s="54">
        <v>0.09</v>
      </c>
      <c r="L153" s="19">
        <v>1</v>
      </c>
      <c r="M153" s="19"/>
      <c r="N153" s="52">
        <v>1.4</v>
      </c>
      <c r="O153" s="52">
        <v>1.68</v>
      </c>
      <c r="P153" s="52">
        <v>2.23</v>
      </c>
      <c r="Q153" s="52">
        <v>2.39</v>
      </c>
      <c r="R153" s="22">
        <v>0</v>
      </c>
      <c r="S153" s="22">
        <f t="shared" si="181"/>
        <v>0</v>
      </c>
      <c r="T153" s="22">
        <v>0</v>
      </c>
      <c r="U153" s="22">
        <f t="shared" si="293"/>
        <v>0</v>
      </c>
      <c r="V153" s="22"/>
      <c r="W153" s="22">
        <f t="shared" si="294"/>
        <v>0</v>
      </c>
      <c r="X153" s="22">
        <v>0</v>
      </c>
      <c r="Y153" s="22">
        <f t="shared" si="295"/>
        <v>0</v>
      </c>
      <c r="Z153" s="22">
        <v>0</v>
      </c>
      <c r="AA153" s="22">
        <f t="shared" si="296"/>
        <v>0</v>
      </c>
      <c r="AB153" s="16">
        <f t="shared" si="297"/>
        <v>0</v>
      </c>
      <c r="AC153" s="22">
        <v>0</v>
      </c>
      <c r="AD153" s="22">
        <f t="shared" si="298"/>
        <v>0</v>
      </c>
      <c r="AE153" s="16">
        <f t="shared" si="299"/>
        <v>0</v>
      </c>
      <c r="AF153" s="22"/>
      <c r="AG153" s="22">
        <f t="shared" si="300"/>
        <v>0</v>
      </c>
      <c r="AH153" s="22"/>
      <c r="AI153" s="22">
        <f t="shared" si="301"/>
        <v>0</v>
      </c>
      <c r="AJ153" s="22">
        <v>0</v>
      </c>
      <c r="AK153" s="22">
        <f t="shared" si="302"/>
        <v>0</v>
      </c>
      <c r="AL153" s="22">
        <v>0</v>
      </c>
      <c r="AM153" s="22">
        <f t="shared" si="303"/>
        <v>0</v>
      </c>
      <c r="AN153" s="22"/>
      <c r="AO153" s="22">
        <f t="shared" si="304"/>
        <v>0</v>
      </c>
      <c r="AP153" s="22">
        <v>0</v>
      </c>
      <c r="AQ153" s="22">
        <f t="shared" si="305"/>
        <v>0</v>
      </c>
      <c r="AR153" s="22">
        <v>0</v>
      </c>
      <c r="AS153" s="22">
        <f t="shared" si="306"/>
        <v>0</v>
      </c>
      <c r="AT153" s="22"/>
      <c r="AU153" s="22">
        <f t="shared" si="307"/>
        <v>0</v>
      </c>
      <c r="AV153" s="22">
        <v>0</v>
      </c>
      <c r="AW153" s="22">
        <f t="shared" si="308"/>
        <v>0</v>
      </c>
      <c r="AX153" s="71">
        <v>0</v>
      </c>
      <c r="AY153" s="71">
        <f t="shared" si="309"/>
        <v>0</v>
      </c>
      <c r="AZ153" s="22">
        <v>0</v>
      </c>
      <c r="BA153" s="22">
        <f t="shared" si="310"/>
        <v>0</v>
      </c>
      <c r="BB153" s="22">
        <v>0</v>
      </c>
      <c r="BC153" s="22">
        <f t="shared" si="311"/>
        <v>0</v>
      </c>
    </row>
    <row r="154" spans="1:59" ht="27.75" customHeight="1" x14ac:dyDescent="0.25">
      <c r="A154" s="43">
        <v>163</v>
      </c>
      <c r="B154" s="55" t="s">
        <v>173</v>
      </c>
      <c r="C154" s="52">
        <v>19007.45</v>
      </c>
      <c r="D154" s="52">
        <f t="shared" si="288"/>
        <v>15396.034500000002</v>
      </c>
      <c r="E154" s="45">
        <v>1.1200000000000001</v>
      </c>
      <c r="F154" s="19">
        <v>1</v>
      </c>
      <c r="G154" s="19"/>
      <c r="H154" s="54">
        <v>0.66</v>
      </c>
      <c r="I154" s="54">
        <v>0.11</v>
      </c>
      <c r="J154" s="54">
        <v>0.04</v>
      </c>
      <c r="K154" s="54">
        <v>0.19</v>
      </c>
      <c r="L154" s="19">
        <v>1</v>
      </c>
      <c r="M154" s="19"/>
      <c r="N154" s="52">
        <v>1.4</v>
      </c>
      <c r="O154" s="52">
        <v>1.68</v>
      </c>
      <c r="P154" s="52">
        <v>2.23</v>
      </c>
      <c r="Q154" s="52">
        <v>2.39</v>
      </c>
      <c r="R154" s="22">
        <v>0</v>
      </c>
      <c r="S154" s="22">
        <f t="shared" si="181"/>
        <v>0</v>
      </c>
      <c r="T154" s="22">
        <v>0</v>
      </c>
      <c r="U154" s="22">
        <f t="shared" si="293"/>
        <v>0</v>
      </c>
      <c r="V154" s="22"/>
      <c r="W154" s="22">
        <f t="shared" si="294"/>
        <v>0</v>
      </c>
      <c r="X154" s="22">
        <v>0</v>
      </c>
      <c r="Y154" s="22">
        <f t="shared" si="295"/>
        <v>0</v>
      </c>
      <c r="Z154" s="22">
        <v>0</v>
      </c>
      <c r="AA154" s="22">
        <f t="shared" si="296"/>
        <v>0</v>
      </c>
      <c r="AB154" s="16">
        <f t="shared" si="297"/>
        <v>0</v>
      </c>
      <c r="AC154" s="22">
        <v>0</v>
      </c>
      <c r="AD154" s="22">
        <f t="shared" si="298"/>
        <v>0</v>
      </c>
      <c r="AE154" s="16">
        <f t="shared" si="299"/>
        <v>0</v>
      </c>
      <c r="AF154" s="22"/>
      <c r="AG154" s="22">
        <f t="shared" si="300"/>
        <v>0</v>
      </c>
      <c r="AH154" s="22"/>
      <c r="AI154" s="22">
        <f t="shared" si="301"/>
        <v>0</v>
      </c>
      <c r="AJ154" s="22">
        <v>3</v>
      </c>
      <c r="AK154" s="22">
        <f t="shared" si="302"/>
        <v>95893.345548000027</v>
      </c>
      <c r="AL154" s="22">
        <v>0</v>
      </c>
      <c r="AM154" s="22">
        <f t="shared" si="303"/>
        <v>0</v>
      </c>
      <c r="AN154" s="22"/>
      <c r="AO154" s="22">
        <f t="shared" si="304"/>
        <v>0</v>
      </c>
      <c r="AP154" s="22">
        <v>0</v>
      </c>
      <c r="AQ154" s="22">
        <f t="shared" si="305"/>
        <v>0</v>
      </c>
      <c r="AR154" s="22">
        <v>0</v>
      </c>
      <c r="AS154" s="22">
        <f t="shared" si="306"/>
        <v>0</v>
      </c>
      <c r="AT154" s="22"/>
      <c r="AU154" s="22">
        <f t="shared" si="307"/>
        <v>0</v>
      </c>
      <c r="AV154" s="22">
        <v>0</v>
      </c>
      <c r="AW154" s="22">
        <f t="shared" si="308"/>
        <v>0</v>
      </c>
      <c r="AX154" s="71">
        <v>0</v>
      </c>
      <c r="AY154" s="71">
        <f t="shared" si="309"/>
        <v>0</v>
      </c>
      <c r="AZ154" s="22">
        <v>0</v>
      </c>
      <c r="BA154" s="22">
        <f t="shared" si="310"/>
        <v>0</v>
      </c>
      <c r="BB154" s="22">
        <v>0</v>
      </c>
      <c r="BC154" s="22">
        <f t="shared" si="311"/>
        <v>0</v>
      </c>
    </row>
    <row r="155" spans="1:59" ht="24.75" customHeight="1" x14ac:dyDescent="0.25">
      <c r="A155" s="43">
        <v>164</v>
      </c>
      <c r="B155" s="55" t="s">
        <v>174</v>
      </c>
      <c r="C155" s="52">
        <v>19007.45</v>
      </c>
      <c r="D155" s="52">
        <f t="shared" si="288"/>
        <v>15586.109000000002</v>
      </c>
      <c r="E155" s="45">
        <v>1.22</v>
      </c>
      <c r="F155" s="19">
        <v>1</v>
      </c>
      <c r="G155" s="19"/>
      <c r="H155" s="54">
        <v>0.64</v>
      </c>
      <c r="I155" s="54">
        <v>0.14000000000000001</v>
      </c>
      <c r="J155" s="54">
        <v>0.04</v>
      </c>
      <c r="K155" s="54">
        <v>0.18</v>
      </c>
      <c r="L155" s="19">
        <v>1</v>
      </c>
      <c r="M155" s="19"/>
      <c r="N155" s="52">
        <v>1.4</v>
      </c>
      <c r="O155" s="52">
        <v>1.68</v>
      </c>
      <c r="P155" s="52">
        <v>2.23</v>
      </c>
      <c r="Q155" s="52">
        <v>2.39</v>
      </c>
      <c r="R155" s="22">
        <v>0</v>
      </c>
      <c r="S155" s="22">
        <f t="shared" si="181"/>
        <v>0</v>
      </c>
      <c r="T155" s="22">
        <v>0</v>
      </c>
      <c r="U155" s="22">
        <f t="shared" si="293"/>
        <v>0</v>
      </c>
      <c r="V155" s="22"/>
      <c r="W155" s="22">
        <f t="shared" si="294"/>
        <v>0</v>
      </c>
      <c r="X155" s="22">
        <v>0</v>
      </c>
      <c r="Y155" s="22">
        <f t="shared" si="295"/>
        <v>0</v>
      </c>
      <c r="Z155" s="22">
        <v>0</v>
      </c>
      <c r="AA155" s="22">
        <f t="shared" si="296"/>
        <v>0</v>
      </c>
      <c r="AB155" s="16">
        <f t="shared" si="297"/>
        <v>0</v>
      </c>
      <c r="AC155" s="22">
        <v>0</v>
      </c>
      <c r="AD155" s="22">
        <f t="shared" si="298"/>
        <v>0</v>
      </c>
      <c r="AE155" s="16">
        <f t="shared" si="299"/>
        <v>0</v>
      </c>
      <c r="AF155" s="22"/>
      <c r="AG155" s="22">
        <f t="shared" si="300"/>
        <v>0</v>
      </c>
      <c r="AH155" s="22"/>
      <c r="AI155" s="22">
        <f t="shared" si="301"/>
        <v>0</v>
      </c>
      <c r="AJ155" s="22">
        <v>9</v>
      </c>
      <c r="AK155" s="22">
        <f t="shared" si="302"/>
        <v>313365.75420150004</v>
      </c>
      <c r="AL155" s="22">
        <v>0</v>
      </c>
      <c r="AM155" s="22">
        <f t="shared" si="303"/>
        <v>0</v>
      </c>
      <c r="AN155" s="22"/>
      <c r="AO155" s="22">
        <f t="shared" si="304"/>
        <v>0</v>
      </c>
      <c r="AP155" s="22">
        <v>2</v>
      </c>
      <c r="AQ155" s="22">
        <f t="shared" si="305"/>
        <v>75188.302173599994</v>
      </c>
      <c r="AR155" s="22">
        <v>0</v>
      </c>
      <c r="AS155" s="22">
        <f t="shared" si="306"/>
        <v>0</v>
      </c>
      <c r="AT155" s="22"/>
      <c r="AU155" s="22">
        <f t="shared" si="307"/>
        <v>0</v>
      </c>
      <c r="AV155" s="22">
        <v>0</v>
      </c>
      <c r="AW155" s="22">
        <f t="shared" si="308"/>
        <v>0</v>
      </c>
      <c r="AX155" s="71">
        <v>0</v>
      </c>
      <c r="AY155" s="71">
        <f t="shared" si="309"/>
        <v>0</v>
      </c>
      <c r="AZ155" s="22">
        <v>0</v>
      </c>
      <c r="BA155" s="22">
        <f t="shared" si="310"/>
        <v>0</v>
      </c>
      <c r="BB155" s="22">
        <v>0</v>
      </c>
      <c r="BC155" s="22">
        <f t="shared" si="311"/>
        <v>0</v>
      </c>
    </row>
    <row r="156" spans="1:59" ht="26.25" customHeight="1" x14ac:dyDescent="0.25">
      <c r="A156" s="43">
        <v>165</v>
      </c>
      <c r="B156" s="55" t="s">
        <v>175</v>
      </c>
      <c r="C156" s="52">
        <v>19007.45</v>
      </c>
      <c r="D156" s="52">
        <f t="shared" si="288"/>
        <v>16726.556</v>
      </c>
      <c r="E156" s="45">
        <v>3.31</v>
      </c>
      <c r="F156" s="19">
        <v>1</v>
      </c>
      <c r="G156" s="19"/>
      <c r="H156" s="54">
        <v>0.71</v>
      </c>
      <c r="I156" s="54">
        <v>0.14000000000000001</v>
      </c>
      <c r="J156" s="54">
        <v>0.03</v>
      </c>
      <c r="K156" s="54">
        <v>0.12</v>
      </c>
      <c r="L156" s="19">
        <v>1</v>
      </c>
      <c r="M156" s="19"/>
      <c r="N156" s="52">
        <v>1.4</v>
      </c>
      <c r="O156" s="52">
        <v>1.68</v>
      </c>
      <c r="P156" s="52">
        <v>2.23</v>
      </c>
      <c r="Q156" s="52">
        <v>2.39</v>
      </c>
      <c r="R156" s="22">
        <v>0</v>
      </c>
      <c r="S156" s="22">
        <f t="shared" si="181"/>
        <v>0</v>
      </c>
      <c r="T156" s="22">
        <v>0</v>
      </c>
      <c r="U156" s="22">
        <f t="shared" si="293"/>
        <v>0</v>
      </c>
      <c r="V156" s="22"/>
      <c r="W156" s="22">
        <f t="shared" si="294"/>
        <v>0</v>
      </c>
      <c r="X156" s="22">
        <v>0</v>
      </c>
      <c r="Y156" s="22">
        <f t="shared" si="295"/>
        <v>0</v>
      </c>
      <c r="Z156" s="22">
        <v>0</v>
      </c>
      <c r="AA156" s="22">
        <f t="shared" si="296"/>
        <v>0</v>
      </c>
      <c r="AB156" s="16">
        <f t="shared" si="297"/>
        <v>0</v>
      </c>
      <c r="AC156" s="22">
        <v>0</v>
      </c>
      <c r="AD156" s="22">
        <f t="shared" si="298"/>
        <v>0</v>
      </c>
      <c r="AE156" s="16">
        <f t="shared" si="299"/>
        <v>0</v>
      </c>
      <c r="AF156" s="22"/>
      <c r="AG156" s="22">
        <f t="shared" si="300"/>
        <v>0</v>
      </c>
      <c r="AH156" s="22"/>
      <c r="AI156" s="22">
        <f t="shared" si="301"/>
        <v>0</v>
      </c>
      <c r="AJ156" s="22">
        <v>0</v>
      </c>
      <c r="AK156" s="22">
        <f t="shared" si="302"/>
        <v>0</v>
      </c>
      <c r="AL156" s="22">
        <v>0</v>
      </c>
      <c r="AM156" s="22">
        <f t="shared" si="303"/>
        <v>0</v>
      </c>
      <c r="AN156" s="22"/>
      <c r="AO156" s="22">
        <f t="shared" si="304"/>
        <v>0</v>
      </c>
      <c r="AP156" s="22">
        <v>2</v>
      </c>
      <c r="AQ156" s="22">
        <f t="shared" si="305"/>
        <v>203994.49196280004</v>
      </c>
      <c r="AR156" s="22">
        <v>0</v>
      </c>
      <c r="AS156" s="22">
        <f t="shared" si="306"/>
        <v>0</v>
      </c>
      <c r="AT156" s="22"/>
      <c r="AU156" s="22">
        <f t="shared" si="307"/>
        <v>0</v>
      </c>
      <c r="AV156" s="22">
        <v>0</v>
      </c>
      <c r="AW156" s="22">
        <f t="shared" si="308"/>
        <v>0</v>
      </c>
      <c r="AX156" s="71">
        <v>0</v>
      </c>
      <c r="AY156" s="71">
        <f t="shared" si="309"/>
        <v>0</v>
      </c>
      <c r="AZ156" s="22">
        <v>0</v>
      </c>
      <c r="BA156" s="22">
        <f t="shared" si="310"/>
        <v>0</v>
      </c>
      <c r="BB156" s="22">
        <v>0</v>
      </c>
      <c r="BC156" s="22">
        <f t="shared" si="311"/>
        <v>0</v>
      </c>
    </row>
    <row r="157" spans="1:59" s="29" customFormat="1" x14ac:dyDescent="0.25">
      <c r="A157" s="70"/>
      <c r="B157" s="33" t="s">
        <v>176</v>
      </c>
      <c r="C157" s="52">
        <v>19007.45</v>
      </c>
      <c r="D157" s="56">
        <f>C157*(H157+I157+J157)</f>
        <v>15015.885500000002</v>
      </c>
      <c r="E157" s="47"/>
      <c r="F157" s="25">
        <v>1</v>
      </c>
      <c r="G157" s="25"/>
      <c r="H157" s="57">
        <v>0.69</v>
      </c>
      <c r="I157" s="57">
        <v>0.05</v>
      </c>
      <c r="J157" s="57">
        <v>0.05</v>
      </c>
      <c r="K157" s="57">
        <v>0.21</v>
      </c>
      <c r="L157" s="25">
        <v>1</v>
      </c>
      <c r="M157" s="25"/>
      <c r="N157" s="52">
        <v>1.4</v>
      </c>
      <c r="O157" s="52">
        <v>1.68</v>
      </c>
      <c r="P157" s="52">
        <v>2.23</v>
      </c>
      <c r="Q157" s="52">
        <v>2.39</v>
      </c>
      <c r="R157" s="16">
        <f t="shared" ref="R157:S157" si="312">SUM(R158:R159)</f>
        <v>38</v>
      </c>
      <c r="S157" s="16">
        <f t="shared" si="312"/>
        <v>253228.8434445</v>
      </c>
      <c r="T157" s="16">
        <f t="shared" ref="T157:AM157" si="313">SUM(T158:T159)</f>
        <v>15</v>
      </c>
      <c r="U157" s="16">
        <f t="shared" si="313"/>
        <v>257336.16331500001</v>
      </c>
      <c r="V157" s="16">
        <f t="shared" si="313"/>
        <v>0</v>
      </c>
      <c r="W157" s="16">
        <f t="shared" si="313"/>
        <v>0</v>
      </c>
      <c r="X157" s="16">
        <f t="shared" si="313"/>
        <v>21</v>
      </c>
      <c r="Y157" s="16">
        <f t="shared" si="313"/>
        <v>330860.78140499996</v>
      </c>
      <c r="Z157" s="16">
        <f t="shared" si="313"/>
        <v>0</v>
      </c>
      <c r="AA157" s="16">
        <f t="shared" si="313"/>
        <v>0</v>
      </c>
      <c r="AB157" s="16">
        <f t="shared" si="313"/>
        <v>0</v>
      </c>
      <c r="AC157" s="16">
        <f t="shared" si="313"/>
        <v>0</v>
      </c>
      <c r="AD157" s="16">
        <f t="shared" si="313"/>
        <v>0</v>
      </c>
      <c r="AE157" s="16">
        <f t="shared" si="313"/>
        <v>0</v>
      </c>
      <c r="AF157" s="16">
        <f t="shared" si="313"/>
        <v>0</v>
      </c>
      <c r="AG157" s="16">
        <f t="shared" si="313"/>
        <v>0</v>
      </c>
      <c r="AH157" s="16">
        <f t="shared" si="313"/>
        <v>60</v>
      </c>
      <c r="AI157" s="16">
        <f t="shared" si="313"/>
        <v>905286.82860000012</v>
      </c>
      <c r="AJ157" s="16">
        <f t="shared" si="313"/>
        <v>0</v>
      </c>
      <c r="AK157" s="16">
        <f t="shared" si="313"/>
        <v>0</v>
      </c>
      <c r="AL157" s="16">
        <f t="shared" si="313"/>
        <v>2</v>
      </c>
      <c r="AM157" s="16">
        <f t="shared" si="313"/>
        <v>41073.198705000003</v>
      </c>
      <c r="AN157" s="16">
        <f>SUM(AN158:AN159)</f>
        <v>22</v>
      </c>
      <c r="AO157" s="16">
        <f t="shared" ref="AO157:BA157" si="314">SUM(AO158:AO159)</f>
        <v>460498.81323600002</v>
      </c>
      <c r="AP157" s="16">
        <f t="shared" si="314"/>
        <v>70</v>
      </c>
      <c r="AQ157" s="16">
        <f t="shared" si="314"/>
        <v>859735.09452599997</v>
      </c>
      <c r="AR157" s="16">
        <f t="shared" si="314"/>
        <v>10</v>
      </c>
      <c r="AS157" s="16">
        <f t="shared" si="314"/>
        <v>206204.22206999996</v>
      </c>
      <c r="AT157" s="16">
        <f t="shared" si="314"/>
        <v>47</v>
      </c>
      <c r="AU157" s="16">
        <f t="shared" si="314"/>
        <v>707589.42879240005</v>
      </c>
      <c r="AV157" s="16">
        <f t="shared" si="314"/>
        <v>27</v>
      </c>
      <c r="AW157" s="16">
        <f t="shared" si="314"/>
        <v>409944.05221769999</v>
      </c>
      <c r="AX157" s="16">
        <f t="shared" si="314"/>
        <v>93</v>
      </c>
      <c r="AY157" s="16">
        <f t="shared" si="314"/>
        <v>1710668.7893295002</v>
      </c>
      <c r="AZ157" s="16">
        <f t="shared" si="314"/>
        <v>53</v>
      </c>
      <c r="BA157" s="16">
        <f t="shared" si="314"/>
        <v>843985.97763480002</v>
      </c>
      <c r="BB157" s="16">
        <f t="shared" ref="BB157:BC157" si="315">SUM(BB158:BB159)</f>
        <v>2</v>
      </c>
      <c r="BC157" s="16">
        <f t="shared" si="315"/>
        <v>58431.514824375001</v>
      </c>
      <c r="BD157" s="28"/>
      <c r="BE157" s="28"/>
      <c r="BF157" s="28"/>
      <c r="BG157" s="28"/>
    </row>
    <row r="158" spans="1:59" ht="30" x14ac:dyDescent="0.25">
      <c r="A158" s="43">
        <v>177</v>
      </c>
      <c r="B158" s="55" t="s">
        <v>177</v>
      </c>
      <c r="C158" s="52">
        <v>19007.45</v>
      </c>
      <c r="D158" s="52"/>
      <c r="E158" s="45">
        <v>0.27</v>
      </c>
      <c r="F158" s="19">
        <v>1</v>
      </c>
      <c r="G158" s="19"/>
      <c r="H158" s="54">
        <v>0.69</v>
      </c>
      <c r="I158" s="54">
        <v>0.05</v>
      </c>
      <c r="J158" s="54">
        <v>0.05</v>
      </c>
      <c r="K158" s="54">
        <v>0.21</v>
      </c>
      <c r="L158" s="19">
        <v>1</v>
      </c>
      <c r="M158" s="19"/>
      <c r="N158" s="52">
        <v>1.4</v>
      </c>
      <c r="O158" s="52">
        <v>1.68</v>
      </c>
      <c r="P158" s="52">
        <v>2.23</v>
      </c>
      <c r="Q158" s="52">
        <v>2.39</v>
      </c>
      <c r="R158" s="22">
        <v>38</v>
      </c>
      <c r="S158" s="22">
        <f t="shared" si="181"/>
        <v>253228.8434445</v>
      </c>
      <c r="T158" s="22"/>
      <c r="U158" s="22">
        <f>T158/12*4*C158*E158*F158*N158*$U$6+T158/12*3*C158*E158*F158*N158*$T$6+T158/12*5*$U$7*C158*E158*L158*N158</f>
        <v>0</v>
      </c>
      <c r="V158" s="22"/>
      <c r="W158" s="22">
        <f>SUM($W$6*V158*C158*E158*F158*N158)</f>
        <v>0</v>
      </c>
      <c r="X158" s="22">
        <v>3</v>
      </c>
      <c r="Y158" s="22">
        <f>X158/12*3*C158*E158*F158*N158*$X$6+X158/12*4*C158*E158*F158*N158*$Y$6+X158/12*5*$Y$7*C158*E158*L158*N158</f>
        <v>22057.385427000001</v>
      </c>
      <c r="Z158" s="22"/>
      <c r="AA158" s="22">
        <f>Z158*C158*E158*F158*N158*$AA$6</f>
        <v>0</v>
      </c>
      <c r="AB158" s="16">
        <f t="shared" ref="AB158:AB159" si="316">SUM(AC158*$E158)</f>
        <v>0</v>
      </c>
      <c r="AC158" s="22"/>
      <c r="AD158" s="22">
        <f>AC158*C158*E158*F158*N158*$AD$6</f>
        <v>0</v>
      </c>
      <c r="AE158" s="16">
        <f t="shared" ref="AE158:AE159" si="317">SUM(AF158*$E158)</f>
        <v>0</v>
      </c>
      <c r="AF158" s="22"/>
      <c r="AG158" s="22">
        <f>SUM(AF158*$AG$6*C158*E158*F158*N158)</f>
        <v>0</v>
      </c>
      <c r="AH158" s="22">
        <v>15</v>
      </c>
      <c r="AI158" s="22">
        <f>(AH158/12*3*C158*E158*F158*N158*$AH$6)+(AH158/12*4*C158*E158*F158*N158*$AI$6)+(AH158/12*5*$AI$7*C158*E158*L158*N158)</f>
        <v>113160.85357500002</v>
      </c>
      <c r="AJ158" s="22"/>
      <c r="AK158" s="22">
        <f>AJ158/12*9*C158*E158*F158*N158*$AK$6+AJ158/12*3*C158*E158*F158*N158*$AJ$6</f>
        <v>0</v>
      </c>
      <c r="AL158" s="22">
        <v>1</v>
      </c>
      <c r="AM158" s="22">
        <f>AL158/12*4*C158*E158*F158*O158*$AM$6+AL158/12*3*C158*E158*F158*O158*$AL$6+AL158/12*5*$AM$7*C158*E158*L158*O158</f>
        <v>12321.9596115</v>
      </c>
      <c r="AN158" s="22">
        <v>10</v>
      </c>
      <c r="AO158" s="22">
        <f>SUM(AN158/9*4*C158*E158*F158*O158*$AO$6+AN158/9*5*$AO$7*C158*E158*L158*O158)</f>
        <v>121183.89822</v>
      </c>
      <c r="AP158" s="22">
        <v>45</v>
      </c>
      <c r="AQ158" s="22">
        <f>AP158/12*9*C158*E158*F158*O158*$AQ$6+AP158/12*3*C158*E158*F158*O158*$AP$6</f>
        <v>374400.766971</v>
      </c>
      <c r="AR158" s="22"/>
      <c r="AS158" s="22">
        <f>AR158/12*9*C158*E158*F158*O158*$AS$6+AR158/12*3*C158*E158*F158*O158*$AR$6</f>
        <v>0</v>
      </c>
      <c r="AT158" s="22">
        <v>17</v>
      </c>
      <c r="AU158" s="22">
        <f>(AT158/12*2*C158*E158*F158*O158*$AT$6)+(AT158/12*9*C158*E158*F158*O158*$AU$6)</f>
        <v>138264.60102840001</v>
      </c>
      <c r="AV158" s="22">
        <v>14</v>
      </c>
      <c r="AW158" s="22">
        <f>AV158/12*9*C158*E158*F158*O158*$AW$6+AV158/12*3*C158*E158*F158*O158*$AV$6</f>
        <v>129456.01648980001</v>
      </c>
      <c r="AX158" s="71">
        <v>24</v>
      </c>
      <c r="AY158" s="71">
        <f>AX158/12*9*C158*E158*F158*O158*$AY$6+AX158/12*3*C158*E158*F158*O158*$AX$6</f>
        <v>221924.59969680003</v>
      </c>
      <c r="AZ158" s="22">
        <v>30</v>
      </c>
      <c r="BA158" s="22">
        <f>AZ158/12*9*C158*E158*F158*O158*$BA$6+AZ158/12*3*C158*E158*F158*O158*$AZ$6</f>
        <v>302624.45413199998</v>
      </c>
      <c r="BB158" s="22">
        <v>1</v>
      </c>
      <c r="BC158" s="22">
        <f>BB158/12*4*C158*E158*F158*Q158*$BC$6+BB158/12*3*C158*E158*F158*Q158*$BB$6+BB158/12*5*$BC$7*C158*E158*L158*Q158</f>
        <v>17529.454447312502</v>
      </c>
    </row>
    <row r="159" spans="1:59" ht="30" x14ac:dyDescent="0.25">
      <c r="A159" s="43">
        <v>178</v>
      </c>
      <c r="B159" s="55" t="s">
        <v>178</v>
      </c>
      <c r="C159" s="52">
        <v>19007.45</v>
      </c>
      <c r="D159" s="52"/>
      <c r="E159" s="45">
        <v>0.63</v>
      </c>
      <c r="F159" s="19">
        <v>1</v>
      </c>
      <c r="G159" s="19"/>
      <c r="H159" s="54">
        <v>0.69</v>
      </c>
      <c r="I159" s="54">
        <v>0.05</v>
      </c>
      <c r="J159" s="54">
        <v>0.05</v>
      </c>
      <c r="K159" s="54">
        <v>0.21</v>
      </c>
      <c r="L159" s="19">
        <v>1</v>
      </c>
      <c r="M159" s="19"/>
      <c r="N159" s="52">
        <v>1.4</v>
      </c>
      <c r="O159" s="52">
        <v>1.68</v>
      </c>
      <c r="P159" s="52">
        <v>2.23</v>
      </c>
      <c r="Q159" s="52">
        <v>2.39</v>
      </c>
      <c r="R159" s="22"/>
      <c r="S159" s="22">
        <f t="shared" ref="S159" si="318">SUM(R159/12*3*C159*E159*F159*N159*$R$6+R159/12*9*C159*E159*F159*$S$6*N159)</f>
        <v>0</v>
      </c>
      <c r="T159" s="22">
        <v>15</v>
      </c>
      <c r="U159" s="22">
        <f>T159/12*4*C159*E159*F159*N159*$U$6+T159/12*3*C159*E159*F159*N159*$T$6+T159/12*5*$U$7*C159*E159*L159*N159</f>
        <v>257336.16331500001</v>
      </c>
      <c r="V159" s="22"/>
      <c r="W159" s="22">
        <f>SUM($W$6*V159*C159*E159*F159*N159)</f>
        <v>0</v>
      </c>
      <c r="X159" s="22">
        <v>18</v>
      </c>
      <c r="Y159" s="22">
        <f>X159/12*3*C159*E159*F159*N159*$X$6+X159/12*4*C159*E159*F159*N159*$Y$6+X159/12*5*$Y$7*C159*E159*L159*N159</f>
        <v>308803.39597799996</v>
      </c>
      <c r="Z159" s="22"/>
      <c r="AA159" s="22">
        <f>Z159*C159*E159*F159*N159*$AA$6</f>
        <v>0</v>
      </c>
      <c r="AB159" s="16">
        <f t="shared" si="316"/>
        <v>0</v>
      </c>
      <c r="AC159" s="22"/>
      <c r="AD159" s="22">
        <f>AC159*C159*E159*F159*N159*$AD$6</f>
        <v>0</v>
      </c>
      <c r="AE159" s="16">
        <f t="shared" si="317"/>
        <v>0</v>
      </c>
      <c r="AF159" s="22"/>
      <c r="AG159" s="22">
        <f>SUM(AF159*$AG$6*C159*E159*F159*N159)</f>
        <v>0</v>
      </c>
      <c r="AH159" s="22">
        <v>45</v>
      </c>
      <c r="AI159" s="22">
        <f>(AH159/12*3*C159*E159*F159*N159*$AH$6)+(AH159/12*4*C159*E159*F159*N159*$AI$6)+(AH159/12*5*$AI$7*C159*E159*L159*N159)</f>
        <v>792125.97502500005</v>
      </c>
      <c r="AJ159" s="22"/>
      <c r="AK159" s="22">
        <f>AJ159/12*9*C159*E159*F159*N159*$AK$6+AJ159/12*3*C159*E159*F159*N159*$AJ$6</f>
        <v>0</v>
      </c>
      <c r="AL159" s="22">
        <v>1</v>
      </c>
      <c r="AM159" s="22">
        <f>AL159/12*4*C159*E159*F159*O159*$AM$6+AL159/12*3*C159*E159*F159*O159*$AL$6+AL159/12*5*$AM$7*C159*E159*L159*O159</f>
        <v>28751.2390935</v>
      </c>
      <c r="AN159" s="22">
        <v>12</v>
      </c>
      <c r="AO159" s="22">
        <f>SUM(AN159/9*4*C159*E159*F159*O159*$AO$6+AN159/9*5*$AO$7*C159*E159*L159*O159)</f>
        <v>339314.91501599998</v>
      </c>
      <c r="AP159" s="22">
        <v>25</v>
      </c>
      <c r="AQ159" s="22">
        <f>AP159/12*9*C159*E159*F159*O159*$AQ$6+AP159/12*3*C159*E159*F159*O159*$AP$6</f>
        <v>485334.32755499997</v>
      </c>
      <c r="AR159" s="22">
        <v>10</v>
      </c>
      <c r="AS159" s="22">
        <f>AR159/12*9*C159*E159*F159*O159*$AS$6+AR159/12*3*C159*E159*F159*O159*$AR$6</f>
        <v>206204.22206999996</v>
      </c>
      <c r="AT159" s="22">
        <v>30</v>
      </c>
      <c r="AU159" s="22">
        <f>(AT159/12*2*C159*E159*F159*O159*$AT$6)+(AT159/12*9*C159*E159*F159*O159*$AU$6)</f>
        <v>569324.82776400005</v>
      </c>
      <c r="AV159" s="22">
        <v>13</v>
      </c>
      <c r="AW159" s="22">
        <f>AV159/12*9*C159*E159*F159*O159*$AW$6+AV159/12*3*C159*E159*F159*O159*$AV$6</f>
        <v>280488.03572789999</v>
      </c>
      <c r="AX159" s="71">
        <v>69</v>
      </c>
      <c r="AY159" s="71">
        <f>AX159/12*9*C159*E159*F159*O159*$AY$6+AX159/12*3*C159*E159*F159*O159*$AX$6</f>
        <v>1488744.1896327001</v>
      </c>
      <c r="AZ159" s="22">
        <v>23</v>
      </c>
      <c r="BA159" s="22">
        <f>AZ159/12*9*C159*E159*F159*O159*$BA$6+AZ159/12*3*C159*E159*F159*O159*$AZ$6</f>
        <v>541361.52350280003</v>
      </c>
      <c r="BB159" s="22">
        <v>1</v>
      </c>
      <c r="BC159" s="22">
        <f>BB159/12*4*C159*E159*F159*Q159*$BC$6+BB159/12*3*C159*E159*F159*Q159*$BB$6+BB159/12*5*$BC$7*C159*E159*L159*Q159</f>
        <v>40902.060377062502</v>
      </c>
    </row>
    <row r="160" spans="1:59" s="29" customFormat="1" x14ac:dyDescent="0.25">
      <c r="A160" s="70">
        <v>28</v>
      </c>
      <c r="B160" s="33" t="s">
        <v>179</v>
      </c>
      <c r="C160" s="52">
        <v>19007.45</v>
      </c>
      <c r="D160" s="56">
        <f>C160*(H160+I160+J160)</f>
        <v>0</v>
      </c>
      <c r="E160" s="56">
        <v>2.09</v>
      </c>
      <c r="F160" s="25">
        <v>1</v>
      </c>
      <c r="G160" s="25"/>
      <c r="H160" s="57"/>
      <c r="I160" s="57"/>
      <c r="J160" s="57"/>
      <c r="K160" s="57"/>
      <c r="L160" s="25">
        <v>1</v>
      </c>
      <c r="M160" s="25"/>
      <c r="N160" s="52">
        <v>1.4</v>
      </c>
      <c r="O160" s="52">
        <v>1.68</v>
      </c>
      <c r="P160" s="52">
        <v>2.23</v>
      </c>
      <c r="Q160" s="52">
        <v>2.39</v>
      </c>
      <c r="R160" s="16">
        <f t="shared" ref="R160:S160" si="319">SUM(R161:R167)</f>
        <v>0</v>
      </c>
      <c r="S160" s="16">
        <f t="shared" si="319"/>
        <v>0</v>
      </c>
      <c r="T160" s="16">
        <f t="shared" ref="T160:AM160" si="320">SUM(T161:T167)</f>
        <v>0</v>
      </c>
      <c r="U160" s="16">
        <f t="shared" si="320"/>
        <v>0</v>
      </c>
      <c r="V160" s="16">
        <f t="shared" si="320"/>
        <v>0</v>
      </c>
      <c r="W160" s="16">
        <f t="shared" si="320"/>
        <v>0</v>
      </c>
      <c r="X160" s="16">
        <f t="shared" si="320"/>
        <v>18</v>
      </c>
      <c r="Y160" s="16">
        <f t="shared" si="320"/>
        <v>962355.55677799997</v>
      </c>
      <c r="Z160" s="16">
        <f t="shared" si="320"/>
        <v>0</v>
      </c>
      <c r="AA160" s="16">
        <f t="shared" si="320"/>
        <v>0</v>
      </c>
      <c r="AB160" s="16">
        <f t="shared" si="320"/>
        <v>0</v>
      </c>
      <c r="AC160" s="16">
        <f t="shared" si="320"/>
        <v>0</v>
      </c>
      <c r="AD160" s="16">
        <f t="shared" si="320"/>
        <v>0</v>
      </c>
      <c r="AE160" s="16">
        <f t="shared" si="320"/>
        <v>0</v>
      </c>
      <c r="AF160" s="16">
        <f t="shared" si="320"/>
        <v>0</v>
      </c>
      <c r="AG160" s="16">
        <f t="shared" si="320"/>
        <v>0</v>
      </c>
      <c r="AH160" s="16">
        <f t="shared" si="320"/>
        <v>11</v>
      </c>
      <c r="AI160" s="16">
        <f t="shared" si="320"/>
        <v>606318.64754999999</v>
      </c>
      <c r="AJ160" s="16">
        <f t="shared" si="320"/>
        <v>31</v>
      </c>
      <c r="AK160" s="16">
        <f t="shared" si="320"/>
        <v>1772885.3051909998</v>
      </c>
      <c r="AL160" s="16">
        <f t="shared" si="320"/>
        <v>0</v>
      </c>
      <c r="AM160" s="16">
        <f t="shared" si="320"/>
        <v>0</v>
      </c>
      <c r="AN160" s="16">
        <f>SUM(AN161:AN167)</f>
        <v>6</v>
      </c>
      <c r="AO160" s="16">
        <f t="shared" ref="AO160:BA160" si="321">SUM(AO161:AO167)</f>
        <v>517051.29907199997</v>
      </c>
      <c r="AP160" s="16">
        <f t="shared" si="321"/>
        <v>21</v>
      </c>
      <c r="AQ160" s="16">
        <f t="shared" si="321"/>
        <v>1303161.1880826</v>
      </c>
      <c r="AR160" s="16">
        <f t="shared" si="321"/>
        <v>10</v>
      </c>
      <c r="AS160" s="16">
        <f t="shared" si="321"/>
        <v>670981.9924499999</v>
      </c>
      <c r="AT160" s="16">
        <f t="shared" si="321"/>
        <v>12</v>
      </c>
      <c r="AU160" s="16">
        <f t="shared" si="321"/>
        <v>652163.09635400004</v>
      </c>
      <c r="AV160" s="16">
        <f t="shared" si="321"/>
        <v>0</v>
      </c>
      <c r="AW160" s="16">
        <f t="shared" si="321"/>
        <v>0</v>
      </c>
      <c r="AX160" s="16">
        <f t="shared" si="321"/>
        <v>0</v>
      </c>
      <c r="AY160" s="16">
        <f t="shared" si="321"/>
        <v>0</v>
      </c>
      <c r="AZ160" s="16">
        <f t="shared" si="321"/>
        <v>0</v>
      </c>
      <c r="BA160" s="16">
        <f t="shared" si="321"/>
        <v>0</v>
      </c>
      <c r="BB160" s="16">
        <f t="shared" ref="BB160:BC160" si="322">SUM(BB161:BB167)</f>
        <v>2</v>
      </c>
      <c r="BC160" s="16">
        <f t="shared" si="322"/>
        <v>249307.796584</v>
      </c>
      <c r="BD160" s="28"/>
      <c r="BE160" s="28"/>
      <c r="BF160" s="28"/>
      <c r="BG160" s="28"/>
    </row>
    <row r="161" spans="1:59" ht="28.5" customHeight="1" x14ac:dyDescent="0.25">
      <c r="A161" s="43">
        <v>182</v>
      </c>
      <c r="B161" s="55" t="s">
        <v>180</v>
      </c>
      <c r="C161" s="52">
        <v>19007.45</v>
      </c>
      <c r="D161" s="52">
        <f>C161*(H161+I161+J161)</f>
        <v>15205.960000000001</v>
      </c>
      <c r="E161" s="45">
        <v>2.0499999999999998</v>
      </c>
      <c r="F161" s="19">
        <v>1</v>
      </c>
      <c r="G161" s="19"/>
      <c r="H161" s="54">
        <v>0.42</v>
      </c>
      <c r="I161" s="54">
        <v>0.34</v>
      </c>
      <c r="J161" s="54">
        <v>0.04</v>
      </c>
      <c r="K161" s="54">
        <v>0.2</v>
      </c>
      <c r="L161" s="19">
        <v>1</v>
      </c>
      <c r="M161" s="19"/>
      <c r="N161" s="52">
        <v>1.4</v>
      </c>
      <c r="O161" s="52">
        <v>1.68</v>
      </c>
      <c r="P161" s="52">
        <v>2.23</v>
      </c>
      <c r="Q161" s="52">
        <v>2.39</v>
      </c>
      <c r="R161" s="22">
        <v>0</v>
      </c>
      <c r="S161" s="22">
        <f t="shared" ref="S161:S224" si="323">SUM(R161/12*3*C161*E161*F161*N161*$R$6+R161/12*9*C161*E161*F161*$S$6*N161)</f>
        <v>0</v>
      </c>
      <c r="T161" s="22"/>
      <c r="U161" s="22">
        <f t="shared" ref="U161:U167" si="324">T161/12*4*C161*E161*F161*N161*$U$6+T161/12*3*C161*E161*F161*N161*$T$6+T161/12*5*$U$7*C161*E161*L161*N161</f>
        <v>0</v>
      </c>
      <c r="V161" s="22"/>
      <c r="W161" s="22">
        <f t="shared" ref="W161:W167" si="325">SUM($W$6*V161*C161*E161*F161*N161)</f>
        <v>0</v>
      </c>
      <c r="X161" s="22">
        <v>6</v>
      </c>
      <c r="Y161" s="22">
        <f t="shared" ref="Y161:Y167" si="326">X161/12*3*C161*E161*F161*N161*$X$6+X161/12*4*C161*E161*F161*N161*$Y$6+X161/12*5*$Y$7*C161*E161*L161*N161</f>
        <v>334945.48240999994</v>
      </c>
      <c r="Z161" s="22">
        <v>0</v>
      </c>
      <c r="AA161" s="22">
        <f t="shared" ref="AA161:AA167" si="327">Z161*C161*E161*F161*N161*$AA$6</f>
        <v>0</v>
      </c>
      <c r="AB161" s="16">
        <f t="shared" ref="AB161:AB167" si="328">SUM(AC161*$E161)</f>
        <v>0</v>
      </c>
      <c r="AC161" s="22">
        <v>0</v>
      </c>
      <c r="AD161" s="22">
        <f t="shared" ref="AD161:AD167" si="329">AC161*C161*E161*F161*N161*$AD$6</f>
        <v>0</v>
      </c>
      <c r="AE161" s="16">
        <f t="shared" ref="AE161:AE167" si="330">SUM(AF161*$E161)</f>
        <v>0</v>
      </c>
      <c r="AF161" s="22"/>
      <c r="AG161" s="22">
        <f t="shared" ref="AG161:AG167" si="331">SUM(AF161*$AG$6*C161*E161*F161*N161)</f>
        <v>0</v>
      </c>
      <c r="AH161" s="22"/>
      <c r="AI161" s="22">
        <f t="shared" ref="AI161:AI167" si="332">(AH161/12*3*C161*E161*F161*N161*$AH$6)+(AH161/12*4*C161*E161*F161*N161*$AI$6)+(AH161/12*5*$AI$7*C161*E161*L161*N161)</f>
        <v>0</v>
      </c>
      <c r="AJ161" s="22">
        <v>20</v>
      </c>
      <c r="AK161" s="22">
        <f t="shared" ref="AK161:AK167" si="333">AJ161/12*9*C161*E161*F161*N161*$AK$6+AJ161/12*3*C161*E161*F161*N161*$AJ$6</f>
        <v>1170127.1331749998</v>
      </c>
      <c r="AL161" s="22">
        <v>0</v>
      </c>
      <c r="AM161" s="22">
        <f t="shared" ref="AM161:AM167" si="334">AL161/12*4*C161*E161*F161*O161*$AM$6+AL161/12*3*C161*E161*F161*O161*$AL$6+AL161/12*5*$AM$7*C161*E161*L161*O161</f>
        <v>0</v>
      </c>
      <c r="AN161" s="22"/>
      <c r="AO161" s="22">
        <f t="shared" ref="AO161:AO167" si="335">SUM(AN161/9*4*C161*E161*F161*O161*$AO$6+AN161/9*5*$AO$7*C161*E161*L161*O161)</f>
        <v>0</v>
      </c>
      <c r="AP161" s="22">
        <v>4</v>
      </c>
      <c r="AQ161" s="22">
        <f t="shared" ref="AQ161:AQ167" si="336">AP161/12*9*C161*E161*F161*O161*$AQ$6+AP161/12*3*C161*E161*F161*O161*$AP$6</f>
        <v>252681.99910799996</v>
      </c>
      <c r="AR161" s="22">
        <v>10</v>
      </c>
      <c r="AS161" s="22">
        <f t="shared" ref="AS161:AS167" si="337">AR161/12*9*C161*E161*F161*O161*$AS$6+AR161/12*3*C161*E161*F161*O161*$AR$6</f>
        <v>670981.9924499999</v>
      </c>
      <c r="AT161" s="22">
        <v>1</v>
      </c>
      <c r="AU161" s="22">
        <f t="shared" ref="AU161:AU167" si="338">(AT161/12*2*C161*E161*F161*O161*$AT$6)+(AT161/12*9*C161*E161*F161*O161*$AU$6)</f>
        <v>61752.163858</v>
      </c>
      <c r="AV161" s="22"/>
      <c r="AW161" s="22">
        <f t="shared" ref="AW161:AW167" si="339">AV161/12*9*C161*E161*F161*O161*$AW$6+AV161/12*3*C161*E161*F161*O161*$AV$6</f>
        <v>0</v>
      </c>
      <c r="AX161" s="71">
        <v>0</v>
      </c>
      <c r="AY161" s="71">
        <f t="shared" ref="AY161:AY167" si="340">AX161/12*9*C161*E161*F161*O161*$AY$6+AX161/12*3*C161*E161*F161*O161*$AX$6</f>
        <v>0</v>
      </c>
      <c r="AZ161" s="22">
        <v>0</v>
      </c>
      <c r="BA161" s="22">
        <f t="shared" ref="BA161:BA167" si="341">AZ161/12*9*C161*E161*F161*O161*$BA$6+AZ161/12*3*C161*E161*F161*O161*$AZ$6</f>
        <v>0</v>
      </c>
      <c r="BB161" s="22"/>
      <c r="BC161" s="22">
        <f t="shared" ref="BC161:BC167" si="342">BB161/12*4*C161*E161*F161*Q161*$BC$6+BB161/12*3*C161*E161*F161*Q161*$BB$6+BB161/12*5*$BC$7*C161*E161*L161*Q161</f>
        <v>0</v>
      </c>
    </row>
    <row r="162" spans="1:59" ht="28.5" customHeight="1" x14ac:dyDescent="0.25">
      <c r="A162" s="43">
        <v>126</v>
      </c>
      <c r="B162" s="55" t="s">
        <v>181</v>
      </c>
      <c r="C162" s="52">
        <v>19007.45</v>
      </c>
      <c r="D162" s="52"/>
      <c r="E162" s="45">
        <v>2.29</v>
      </c>
      <c r="F162" s="19">
        <v>1</v>
      </c>
      <c r="G162" s="19"/>
      <c r="H162" s="54">
        <v>0.64</v>
      </c>
      <c r="I162" s="54">
        <v>0.12</v>
      </c>
      <c r="J162" s="54">
        <v>0.04</v>
      </c>
      <c r="K162" s="54">
        <v>0.2</v>
      </c>
      <c r="L162" s="19">
        <v>1</v>
      </c>
      <c r="M162" s="19"/>
      <c r="N162" s="52">
        <v>1.4</v>
      </c>
      <c r="O162" s="52">
        <v>1.68</v>
      </c>
      <c r="P162" s="52">
        <v>2.23</v>
      </c>
      <c r="Q162" s="52">
        <v>2.39</v>
      </c>
      <c r="R162" s="22"/>
      <c r="S162" s="22">
        <f t="shared" si="323"/>
        <v>0</v>
      </c>
      <c r="T162" s="22"/>
      <c r="U162" s="22">
        <f t="shared" si="324"/>
        <v>0</v>
      </c>
      <c r="V162" s="22"/>
      <c r="W162" s="22">
        <f t="shared" si="325"/>
        <v>0</v>
      </c>
      <c r="X162" s="22"/>
      <c r="Y162" s="22">
        <f t="shared" si="326"/>
        <v>0</v>
      </c>
      <c r="Z162" s="22"/>
      <c r="AA162" s="22">
        <f t="shared" si="327"/>
        <v>0</v>
      </c>
      <c r="AB162" s="16">
        <f t="shared" si="328"/>
        <v>0</v>
      </c>
      <c r="AC162" s="22"/>
      <c r="AD162" s="22">
        <f t="shared" si="329"/>
        <v>0</v>
      </c>
      <c r="AE162" s="16">
        <f t="shared" si="330"/>
        <v>0</v>
      </c>
      <c r="AF162" s="22"/>
      <c r="AG162" s="22">
        <f t="shared" si="331"/>
        <v>0</v>
      </c>
      <c r="AH162" s="22"/>
      <c r="AI162" s="22">
        <f t="shared" si="332"/>
        <v>0</v>
      </c>
      <c r="AJ162" s="22"/>
      <c r="AK162" s="22">
        <f t="shared" si="333"/>
        <v>0</v>
      </c>
      <c r="AL162" s="22"/>
      <c r="AM162" s="22">
        <f t="shared" si="334"/>
        <v>0</v>
      </c>
      <c r="AN162" s="22"/>
      <c r="AO162" s="22">
        <f t="shared" si="335"/>
        <v>0</v>
      </c>
      <c r="AP162" s="22"/>
      <c r="AQ162" s="22">
        <f t="shared" si="336"/>
        <v>0</v>
      </c>
      <c r="AR162" s="22"/>
      <c r="AS162" s="22">
        <f t="shared" si="337"/>
        <v>0</v>
      </c>
      <c r="AT162" s="22"/>
      <c r="AU162" s="22">
        <f t="shared" si="338"/>
        <v>0</v>
      </c>
      <c r="AV162" s="22"/>
      <c r="AW162" s="22">
        <f t="shared" si="339"/>
        <v>0</v>
      </c>
      <c r="AX162" s="71"/>
      <c r="AY162" s="71">
        <f t="shared" si="340"/>
        <v>0</v>
      </c>
      <c r="AZ162" s="22"/>
      <c r="BA162" s="22">
        <f t="shared" si="341"/>
        <v>0</v>
      </c>
      <c r="BB162" s="22"/>
      <c r="BC162" s="22">
        <f t="shared" si="342"/>
        <v>0</v>
      </c>
    </row>
    <row r="163" spans="1:59" ht="28.5" customHeight="1" x14ac:dyDescent="0.25">
      <c r="A163" s="43">
        <v>127</v>
      </c>
      <c r="B163" s="55" t="s">
        <v>182</v>
      </c>
      <c r="C163" s="52">
        <v>19007.45</v>
      </c>
      <c r="D163" s="52"/>
      <c r="E163" s="45">
        <v>4.09</v>
      </c>
      <c r="F163" s="19">
        <v>1</v>
      </c>
      <c r="G163" s="19"/>
      <c r="H163" s="54">
        <v>0.55000000000000004</v>
      </c>
      <c r="I163" s="54">
        <v>0.22</v>
      </c>
      <c r="J163" s="54">
        <v>0.04</v>
      </c>
      <c r="K163" s="54">
        <v>0.19</v>
      </c>
      <c r="L163" s="19">
        <v>1</v>
      </c>
      <c r="M163" s="19"/>
      <c r="N163" s="52">
        <v>1.4</v>
      </c>
      <c r="O163" s="52">
        <v>1.68</v>
      </c>
      <c r="P163" s="52">
        <v>2.23</v>
      </c>
      <c r="Q163" s="52">
        <v>2.39</v>
      </c>
      <c r="R163" s="22"/>
      <c r="S163" s="22">
        <f t="shared" si="323"/>
        <v>0</v>
      </c>
      <c r="T163" s="22"/>
      <c r="U163" s="22">
        <f t="shared" si="324"/>
        <v>0</v>
      </c>
      <c r="V163" s="22"/>
      <c r="W163" s="22">
        <f t="shared" si="325"/>
        <v>0</v>
      </c>
      <c r="X163" s="22"/>
      <c r="Y163" s="22">
        <f t="shared" si="326"/>
        <v>0</v>
      </c>
      <c r="Z163" s="22"/>
      <c r="AA163" s="22">
        <f t="shared" si="327"/>
        <v>0</v>
      </c>
      <c r="AB163" s="16">
        <f t="shared" si="328"/>
        <v>0</v>
      </c>
      <c r="AC163" s="22"/>
      <c r="AD163" s="22">
        <f t="shared" si="329"/>
        <v>0</v>
      </c>
      <c r="AE163" s="16">
        <f t="shared" si="330"/>
        <v>0</v>
      </c>
      <c r="AF163" s="22"/>
      <c r="AG163" s="22">
        <f t="shared" si="331"/>
        <v>0</v>
      </c>
      <c r="AH163" s="22"/>
      <c r="AI163" s="22">
        <f t="shared" si="332"/>
        <v>0</v>
      </c>
      <c r="AJ163" s="22"/>
      <c r="AK163" s="22">
        <f t="shared" si="333"/>
        <v>0</v>
      </c>
      <c r="AL163" s="22"/>
      <c r="AM163" s="22">
        <f t="shared" si="334"/>
        <v>0</v>
      </c>
      <c r="AN163" s="22"/>
      <c r="AO163" s="22">
        <f t="shared" si="335"/>
        <v>0</v>
      </c>
      <c r="AP163" s="22"/>
      <c r="AQ163" s="22">
        <f t="shared" si="336"/>
        <v>0</v>
      </c>
      <c r="AR163" s="22"/>
      <c r="AS163" s="22">
        <f t="shared" si="337"/>
        <v>0</v>
      </c>
      <c r="AT163" s="22"/>
      <c r="AU163" s="22">
        <f t="shared" si="338"/>
        <v>0</v>
      </c>
      <c r="AV163" s="22"/>
      <c r="AW163" s="22">
        <f t="shared" si="339"/>
        <v>0</v>
      </c>
      <c r="AX163" s="71"/>
      <c r="AY163" s="71">
        <f t="shared" si="340"/>
        <v>0</v>
      </c>
      <c r="AZ163" s="22"/>
      <c r="BA163" s="22">
        <f t="shared" si="341"/>
        <v>0</v>
      </c>
      <c r="BB163" s="22"/>
      <c r="BC163" s="22">
        <f t="shared" si="342"/>
        <v>0</v>
      </c>
    </row>
    <row r="164" spans="1:59" ht="30" x14ac:dyDescent="0.25">
      <c r="A164" s="43">
        <v>183</v>
      </c>
      <c r="B164" s="55" t="s">
        <v>183</v>
      </c>
      <c r="C164" s="52">
        <v>19007.45</v>
      </c>
      <c r="D164" s="52">
        <f>C164*(H164+I164+J164)</f>
        <v>15205.960000000001</v>
      </c>
      <c r="E164" s="45">
        <v>1.54</v>
      </c>
      <c r="F164" s="19">
        <v>1</v>
      </c>
      <c r="G164" s="19"/>
      <c r="H164" s="54">
        <v>0.64</v>
      </c>
      <c r="I164" s="54">
        <v>0.12</v>
      </c>
      <c r="J164" s="54">
        <v>0.04</v>
      </c>
      <c r="K164" s="54">
        <v>0.2</v>
      </c>
      <c r="L164" s="19">
        <v>1</v>
      </c>
      <c r="M164" s="19"/>
      <c r="N164" s="52">
        <v>1.4</v>
      </c>
      <c r="O164" s="52">
        <v>1.68</v>
      </c>
      <c r="P164" s="52">
        <v>2.23</v>
      </c>
      <c r="Q164" s="52">
        <v>2.39</v>
      </c>
      <c r="R164" s="22">
        <v>0</v>
      </c>
      <c r="S164" s="22">
        <f t="shared" si="323"/>
        <v>0</v>
      </c>
      <c r="T164" s="22">
        <v>0</v>
      </c>
      <c r="U164" s="22">
        <f t="shared" si="324"/>
        <v>0</v>
      </c>
      <c r="V164" s="22"/>
      <c r="W164" s="22">
        <f t="shared" si="325"/>
        <v>0</v>
      </c>
      <c r="X164" s="22">
        <v>0</v>
      </c>
      <c r="Y164" s="22">
        <f t="shared" si="326"/>
        <v>0</v>
      </c>
      <c r="Z164" s="22">
        <v>0</v>
      </c>
      <c r="AA164" s="22">
        <f t="shared" si="327"/>
        <v>0</v>
      </c>
      <c r="AB164" s="16">
        <f t="shared" si="328"/>
        <v>0</v>
      </c>
      <c r="AC164" s="22">
        <v>0</v>
      </c>
      <c r="AD164" s="22">
        <f t="shared" si="329"/>
        <v>0</v>
      </c>
      <c r="AE164" s="16">
        <f t="shared" si="330"/>
        <v>0</v>
      </c>
      <c r="AF164" s="22"/>
      <c r="AG164" s="22">
        <f t="shared" si="331"/>
        <v>0</v>
      </c>
      <c r="AH164" s="22"/>
      <c r="AI164" s="22">
        <f t="shared" si="332"/>
        <v>0</v>
      </c>
      <c r="AJ164" s="22"/>
      <c r="AK164" s="22">
        <f t="shared" si="333"/>
        <v>0</v>
      </c>
      <c r="AL164" s="22">
        <v>0</v>
      </c>
      <c r="AM164" s="22">
        <f t="shared" si="334"/>
        <v>0</v>
      </c>
      <c r="AN164" s="22"/>
      <c r="AO164" s="22">
        <f t="shared" si="335"/>
        <v>0</v>
      </c>
      <c r="AP164" s="22"/>
      <c r="AQ164" s="22">
        <f t="shared" si="336"/>
        <v>0</v>
      </c>
      <c r="AR164" s="22">
        <v>0</v>
      </c>
      <c r="AS164" s="22">
        <f t="shared" si="337"/>
        <v>0</v>
      </c>
      <c r="AT164" s="22">
        <v>4</v>
      </c>
      <c r="AU164" s="22">
        <f t="shared" si="338"/>
        <v>185557.72164160002</v>
      </c>
      <c r="AV164" s="22">
        <v>0</v>
      </c>
      <c r="AW164" s="22">
        <f t="shared" si="339"/>
        <v>0</v>
      </c>
      <c r="AX164" s="71">
        <v>0</v>
      </c>
      <c r="AY164" s="71">
        <f t="shared" si="340"/>
        <v>0</v>
      </c>
      <c r="AZ164" s="22">
        <v>0</v>
      </c>
      <c r="BA164" s="22">
        <f t="shared" si="341"/>
        <v>0</v>
      </c>
      <c r="BB164" s="22">
        <v>0</v>
      </c>
      <c r="BC164" s="22">
        <f t="shared" si="342"/>
        <v>0</v>
      </c>
    </row>
    <row r="165" spans="1:59" ht="30" x14ac:dyDescent="0.25">
      <c r="A165" s="43">
        <v>184</v>
      </c>
      <c r="B165" s="55" t="s">
        <v>184</v>
      </c>
      <c r="C165" s="52">
        <v>19007.45</v>
      </c>
      <c r="D165" s="52">
        <f>C165*(H165+I165+J165)</f>
        <v>15396.034500000002</v>
      </c>
      <c r="E165" s="45">
        <v>1.92</v>
      </c>
      <c r="F165" s="19">
        <v>1</v>
      </c>
      <c r="G165" s="19"/>
      <c r="H165" s="54">
        <v>0.55000000000000004</v>
      </c>
      <c r="I165" s="54">
        <v>0.22</v>
      </c>
      <c r="J165" s="54">
        <v>0.04</v>
      </c>
      <c r="K165" s="54">
        <v>0.19</v>
      </c>
      <c r="L165" s="19">
        <v>1</v>
      </c>
      <c r="M165" s="19"/>
      <c r="N165" s="52">
        <v>1.4</v>
      </c>
      <c r="O165" s="52">
        <v>1.68</v>
      </c>
      <c r="P165" s="52">
        <v>2.23</v>
      </c>
      <c r="Q165" s="52">
        <v>2.39</v>
      </c>
      <c r="R165" s="22">
        <v>0</v>
      </c>
      <c r="S165" s="22">
        <f t="shared" si="323"/>
        <v>0</v>
      </c>
      <c r="T165" s="22">
        <v>0</v>
      </c>
      <c r="U165" s="22">
        <f t="shared" si="324"/>
        <v>0</v>
      </c>
      <c r="V165" s="22"/>
      <c r="W165" s="22">
        <f t="shared" si="325"/>
        <v>0</v>
      </c>
      <c r="X165" s="22">
        <v>12</v>
      </c>
      <c r="Y165" s="22">
        <f t="shared" si="326"/>
        <v>627410.07436800003</v>
      </c>
      <c r="Z165" s="22"/>
      <c r="AA165" s="22">
        <f t="shared" si="327"/>
        <v>0</v>
      </c>
      <c r="AB165" s="16">
        <f t="shared" si="328"/>
        <v>0</v>
      </c>
      <c r="AC165" s="22">
        <v>0</v>
      </c>
      <c r="AD165" s="22">
        <f t="shared" si="329"/>
        <v>0</v>
      </c>
      <c r="AE165" s="16">
        <f t="shared" si="330"/>
        <v>0</v>
      </c>
      <c r="AF165" s="22"/>
      <c r="AG165" s="22">
        <f t="shared" si="331"/>
        <v>0</v>
      </c>
      <c r="AH165" s="22">
        <v>9</v>
      </c>
      <c r="AI165" s="22">
        <f t="shared" si="332"/>
        <v>482819.64191999997</v>
      </c>
      <c r="AJ165" s="22">
        <v>11</v>
      </c>
      <c r="AK165" s="22">
        <f t="shared" si="333"/>
        <v>602758.17201599991</v>
      </c>
      <c r="AL165" s="22">
        <v>0</v>
      </c>
      <c r="AM165" s="22">
        <f t="shared" si="334"/>
        <v>0</v>
      </c>
      <c r="AN165" s="22">
        <v>6</v>
      </c>
      <c r="AO165" s="22">
        <f t="shared" si="335"/>
        <v>517051.29907199997</v>
      </c>
      <c r="AP165" s="22">
        <v>12</v>
      </c>
      <c r="AQ165" s="22">
        <f t="shared" si="336"/>
        <v>709974.78773760004</v>
      </c>
      <c r="AR165" s="22"/>
      <c r="AS165" s="22">
        <f t="shared" si="337"/>
        <v>0</v>
      </c>
      <c r="AT165" s="22">
        <v>7</v>
      </c>
      <c r="AU165" s="22">
        <f t="shared" si="338"/>
        <v>404853.21085440001</v>
      </c>
      <c r="AV165" s="22">
        <v>0</v>
      </c>
      <c r="AW165" s="22">
        <f t="shared" si="339"/>
        <v>0</v>
      </c>
      <c r="AX165" s="71">
        <v>0</v>
      </c>
      <c r="AY165" s="71">
        <f t="shared" si="340"/>
        <v>0</v>
      </c>
      <c r="AZ165" s="22">
        <v>0</v>
      </c>
      <c r="BA165" s="22">
        <f t="shared" si="341"/>
        <v>0</v>
      </c>
      <c r="BB165" s="22">
        <v>2</v>
      </c>
      <c r="BC165" s="22">
        <f t="shared" si="342"/>
        <v>249307.796584</v>
      </c>
    </row>
    <row r="166" spans="1:59" ht="30" x14ac:dyDescent="0.25">
      <c r="A166" s="43">
        <v>185</v>
      </c>
      <c r="B166" s="55" t="s">
        <v>185</v>
      </c>
      <c r="C166" s="52">
        <v>19007.45</v>
      </c>
      <c r="D166" s="52">
        <f>C166*(H166+I166+J166)</f>
        <v>15396.034500000002</v>
      </c>
      <c r="E166" s="45">
        <v>2.21</v>
      </c>
      <c r="F166" s="19">
        <v>1</v>
      </c>
      <c r="G166" s="19"/>
      <c r="H166" s="54">
        <v>0.49</v>
      </c>
      <c r="I166" s="54">
        <v>0.28000000000000003</v>
      </c>
      <c r="J166" s="54">
        <v>0.04</v>
      </c>
      <c r="K166" s="54">
        <v>0.19</v>
      </c>
      <c r="L166" s="19">
        <v>1</v>
      </c>
      <c r="M166" s="19"/>
      <c r="N166" s="52">
        <v>1.4</v>
      </c>
      <c r="O166" s="52">
        <v>1.68</v>
      </c>
      <c r="P166" s="52">
        <v>2.23</v>
      </c>
      <c r="Q166" s="52">
        <v>2.39</v>
      </c>
      <c r="R166" s="22">
        <v>0</v>
      </c>
      <c r="S166" s="22">
        <f t="shared" si="323"/>
        <v>0</v>
      </c>
      <c r="T166" s="22">
        <v>0</v>
      </c>
      <c r="U166" s="22">
        <f t="shared" si="324"/>
        <v>0</v>
      </c>
      <c r="V166" s="22"/>
      <c r="W166" s="22">
        <f t="shared" si="325"/>
        <v>0</v>
      </c>
      <c r="X166" s="22">
        <v>0</v>
      </c>
      <c r="Y166" s="22">
        <f t="shared" si="326"/>
        <v>0</v>
      </c>
      <c r="Z166" s="22">
        <v>0</v>
      </c>
      <c r="AA166" s="22">
        <f t="shared" si="327"/>
        <v>0</v>
      </c>
      <c r="AB166" s="16">
        <f t="shared" si="328"/>
        <v>0</v>
      </c>
      <c r="AC166" s="22">
        <v>0</v>
      </c>
      <c r="AD166" s="22">
        <f t="shared" si="329"/>
        <v>0</v>
      </c>
      <c r="AE166" s="16">
        <f t="shared" si="330"/>
        <v>0</v>
      </c>
      <c r="AF166" s="22"/>
      <c r="AG166" s="22">
        <f t="shared" si="331"/>
        <v>0</v>
      </c>
      <c r="AH166" s="22">
        <v>2</v>
      </c>
      <c r="AI166" s="22">
        <f t="shared" si="332"/>
        <v>123499.00563</v>
      </c>
      <c r="AJ166" s="22">
        <v>0</v>
      </c>
      <c r="AK166" s="22">
        <f t="shared" si="333"/>
        <v>0</v>
      </c>
      <c r="AL166" s="22">
        <v>0</v>
      </c>
      <c r="AM166" s="22">
        <f t="shared" si="334"/>
        <v>0</v>
      </c>
      <c r="AN166" s="22"/>
      <c r="AO166" s="22">
        <f t="shared" si="335"/>
        <v>0</v>
      </c>
      <c r="AP166" s="22">
        <v>5</v>
      </c>
      <c r="AQ166" s="22">
        <f t="shared" si="336"/>
        <v>340504.40123700001</v>
      </c>
      <c r="AR166" s="22">
        <v>0</v>
      </c>
      <c r="AS166" s="22">
        <f t="shared" si="337"/>
        <v>0</v>
      </c>
      <c r="AT166" s="22"/>
      <c r="AU166" s="22">
        <f t="shared" si="338"/>
        <v>0</v>
      </c>
      <c r="AV166" s="22">
        <v>0</v>
      </c>
      <c r="AW166" s="22">
        <f t="shared" si="339"/>
        <v>0</v>
      </c>
      <c r="AX166" s="71">
        <v>0</v>
      </c>
      <c r="AY166" s="71">
        <f t="shared" si="340"/>
        <v>0</v>
      </c>
      <c r="AZ166" s="22">
        <v>0</v>
      </c>
      <c r="BA166" s="22">
        <f t="shared" si="341"/>
        <v>0</v>
      </c>
      <c r="BB166" s="22">
        <v>0</v>
      </c>
      <c r="BC166" s="22">
        <f t="shared" si="342"/>
        <v>0</v>
      </c>
    </row>
    <row r="167" spans="1:59" ht="30" x14ac:dyDescent="0.25">
      <c r="A167" s="43">
        <v>186</v>
      </c>
      <c r="B167" s="55" t="s">
        <v>186</v>
      </c>
      <c r="C167" s="52">
        <v>19007.45</v>
      </c>
      <c r="D167" s="52">
        <f>C167*(H167+I167+J167)</f>
        <v>15586.109000000002</v>
      </c>
      <c r="E167" s="45">
        <v>2.69</v>
      </c>
      <c r="F167" s="19">
        <v>1</v>
      </c>
      <c r="G167" s="19"/>
      <c r="H167" s="54">
        <v>0.42</v>
      </c>
      <c r="I167" s="54">
        <v>0.36</v>
      </c>
      <c r="J167" s="54">
        <v>0.04</v>
      </c>
      <c r="K167" s="54">
        <v>0.18</v>
      </c>
      <c r="L167" s="19">
        <v>1</v>
      </c>
      <c r="M167" s="19"/>
      <c r="N167" s="52">
        <v>1.4</v>
      </c>
      <c r="O167" s="52">
        <v>1.68</v>
      </c>
      <c r="P167" s="52">
        <v>2.23</v>
      </c>
      <c r="Q167" s="52">
        <v>2.39</v>
      </c>
      <c r="R167" s="22">
        <v>0</v>
      </c>
      <c r="S167" s="22">
        <f t="shared" si="323"/>
        <v>0</v>
      </c>
      <c r="T167" s="22">
        <v>0</v>
      </c>
      <c r="U167" s="22">
        <f t="shared" si="324"/>
        <v>0</v>
      </c>
      <c r="V167" s="22"/>
      <c r="W167" s="22">
        <f t="shared" si="325"/>
        <v>0</v>
      </c>
      <c r="X167" s="22">
        <v>0</v>
      </c>
      <c r="Y167" s="22">
        <f t="shared" si="326"/>
        <v>0</v>
      </c>
      <c r="Z167" s="22">
        <v>0</v>
      </c>
      <c r="AA167" s="22">
        <f t="shared" si="327"/>
        <v>0</v>
      </c>
      <c r="AB167" s="16">
        <f t="shared" si="328"/>
        <v>0</v>
      </c>
      <c r="AC167" s="22">
        <v>0</v>
      </c>
      <c r="AD167" s="22">
        <f t="shared" si="329"/>
        <v>0</v>
      </c>
      <c r="AE167" s="16">
        <f t="shared" si="330"/>
        <v>0</v>
      </c>
      <c r="AF167" s="22"/>
      <c r="AG167" s="22">
        <f t="shared" si="331"/>
        <v>0</v>
      </c>
      <c r="AH167" s="22"/>
      <c r="AI167" s="22">
        <f t="shared" si="332"/>
        <v>0</v>
      </c>
      <c r="AJ167" s="22">
        <v>0</v>
      </c>
      <c r="AK167" s="22">
        <f t="shared" si="333"/>
        <v>0</v>
      </c>
      <c r="AL167" s="22">
        <v>0</v>
      </c>
      <c r="AM167" s="22">
        <f t="shared" si="334"/>
        <v>0</v>
      </c>
      <c r="AN167" s="22"/>
      <c r="AO167" s="22">
        <f t="shared" si="335"/>
        <v>0</v>
      </c>
      <c r="AP167" s="22">
        <v>0</v>
      </c>
      <c r="AQ167" s="22">
        <f t="shared" si="336"/>
        <v>0</v>
      </c>
      <c r="AR167" s="22">
        <v>0</v>
      </c>
      <c r="AS167" s="22">
        <f t="shared" si="337"/>
        <v>0</v>
      </c>
      <c r="AT167" s="22"/>
      <c r="AU167" s="22">
        <f t="shared" si="338"/>
        <v>0</v>
      </c>
      <c r="AV167" s="22">
        <v>0</v>
      </c>
      <c r="AW167" s="22">
        <f t="shared" si="339"/>
        <v>0</v>
      </c>
      <c r="AX167" s="71">
        <v>0</v>
      </c>
      <c r="AY167" s="71">
        <f t="shared" si="340"/>
        <v>0</v>
      </c>
      <c r="AZ167" s="22">
        <v>0</v>
      </c>
      <c r="BA167" s="22">
        <f t="shared" si="341"/>
        <v>0</v>
      </c>
      <c r="BB167" s="22">
        <v>0</v>
      </c>
      <c r="BC167" s="22">
        <f t="shared" si="342"/>
        <v>0</v>
      </c>
    </row>
    <row r="168" spans="1:59" s="29" customFormat="1" x14ac:dyDescent="0.25">
      <c r="A168" s="70">
        <v>29</v>
      </c>
      <c r="B168" s="33" t="s">
        <v>187</v>
      </c>
      <c r="C168" s="52">
        <v>19007.45</v>
      </c>
      <c r="D168" s="56">
        <f t="shared" ref="D168:D174" si="343">C168*(H168+I168+J168)</f>
        <v>0</v>
      </c>
      <c r="E168" s="56">
        <v>1.37</v>
      </c>
      <c r="F168" s="25">
        <v>1</v>
      </c>
      <c r="G168" s="25"/>
      <c r="H168" s="57"/>
      <c r="I168" s="57"/>
      <c r="J168" s="57"/>
      <c r="K168" s="57"/>
      <c r="L168" s="25">
        <v>1</v>
      </c>
      <c r="M168" s="25"/>
      <c r="N168" s="52">
        <v>1.4</v>
      </c>
      <c r="O168" s="52">
        <v>1.68</v>
      </c>
      <c r="P168" s="52">
        <v>2.23</v>
      </c>
      <c r="Q168" s="52">
        <v>2.39</v>
      </c>
      <c r="R168" s="16">
        <f t="shared" ref="R168:S168" si="344">SUM(R169:R181)</f>
        <v>0</v>
      </c>
      <c r="S168" s="16">
        <f t="shared" si="344"/>
        <v>0</v>
      </c>
      <c r="T168" s="16">
        <f t="shared" ref="T168:AM168" si="345">SUM(T169:T181)</f>
        <v>66</v>
      </c>
      <c r="U168" s="16">
        <f t="shared" si="345"/>
        <v>4241641.0985171292</v>
      </c>
      <c r="V168" s="16">
        <f t="shared" si="345"/>
        <v>0</v>
      </c>
      <c r="W168" s="16">
        <f t="shared" si="345"/>
        <v>0</v>
      </c>
      <c r="X168" s="16">
        <f t="shared" si="345"/>
        <v>104</v>
      </c>
      <c r="Y168" s="16">
        <f t="shared" si="345"/>
        <v>4380294.7129866285</v>
      </c>
      <c r="Z168" s="16">
        <f t="shared" si="345"/>
        <v>0</v>
      </c>
      <c r="AA168" s="16">
        <f t="shared" si="345"/>
        <v>0</v>
      </c>
      <c r="AB168" s="16">
        <f t="shared" si="345"/>
        <v>0</v>
      </c>
      <c r="AC168" s="16">
        <f t="shared" si="345"/>
        <v>0</v>
      </c>
      <c r="AD168" s="16">
        <f t="shared" si="345"/>
        <v>0</v>
      </c>
      <c r="AE168" s="16">
        <f t="shared" si="345"/>
        <v>0</v>
      </c>
      <c r="AF168" s="16">
        <f t="shared" si="345"/>
        <v>0</v>
      </c>
      <c r="AG168" s="16">
        <f t="shared" si="345"/>
        <v>0</v>
      </c>
      <c r="AH168" s="16">
        <f t="shared" si="345"/>
        <v>115</v>
      </c>
      <c r="AI168" s="16">
        <f t="shared" si="345"/>
        <v>3550203.9346304298</v>
      </c>
      <c r="AJ168" s="16">
        <f t="shared" si="345"/>
        <v>100</v>
      </c>
      <c r="AK168" s="16">
        <f t="shared" si="345"/>
        <v>3254523.7383112297</v>
      </c>
      <c r="AL168" s="16">
        <f t="shared" si="345"/>
        <v>9</v>
      </c>
      <c r="AM168" s="16">
        <f t="shared" si="345"/>
        <v>472846.77123761002</v>
      </c>
      <c r="AN168" s="16">
        <f>SUM(AN169:AN181)</f>
        <v>52</v>
      </c>
      <c r="AO168" s="16">
        <f t="shared" ref="AO168:BA168" si="346">SUM(AO169:AO181)</f>
        <v>2727868.7439223733</v>
      </c>
      <c r="AP168" s="16">
        <f t="shared" si="346"/>
        <v>266</v>
      </c>
      <c r="AQ168" s="16">
        <f t="shared" si="346"/>
        <v>9017786.2659469191</v>
      </c>
      <c r="AR168" s="16">
        <f t="shared" si="346"/>
        <v>151</v>
      </c>
      <c r="AS168" s="16">
        <f t="shared" si="346"/>
        <v>4934677.9484032793</v>
      </c>
      <c r="AT168" s="16">
        <f t="shared" si="346"/>
        <v>18</v>
      </c>
      <c r="AU168" s="16">
        <f t="shared" si="346"/>
        <v>629244.95931404806</v>
      </c>
      <c r="AV168" s="16">
        <f t="shared" si="346"/>
        <v>2</v>
      </c>
      <c r="AW168" s="16">
        <f t="shared" si="346"/>
        <v>97263.250484400007</v>
      </c>
      <c r="AX168" s="16">
        <f t="shared" si="346"/>
        <v>3</v>
      </c>
      <c r="AY168" s="16">
        <f t="shared" si="346"/>
        <v>93644.306513604024</v>
      </c>
      <c r="AZ168" s="16">
        <f t="shared" si="346"/>
        <v>2</v>
      </c>
      <c r="BA168" s="16">
        <f t="shared" si="346"/>
        <v>72457.433405279997</v>
      </c>
      <c r="BB168" s="16">
        <f t="shared" ref="BB168:BC168" si="347">SUM(BB169:BB181)</f>
        <v>50</v>
      </c>
      <c r="BC168" s="16">
        <f t="shared" si="347"/>
        <v>4061308.7670671218</v>
      </c>
      <c r="BD168" s="28"/>
      <c r="BE168" s="28"/>
      <c r="BF168" s="28"/>
      <c r="BG168" s="28"/>
    </row>
    <row r="169" spans="1:59" ht="30" x14ac:dyDescent="0.25">
      <c r="A169" s="43">
        <v>187</v>
      </c>
      <c r="B169" s="55" t="s">
        <v>188</v>
      </c>
      <c r="C169" s="52">
        <v>19007.45</v>
      </c>
      <c r="D169" s="52">
        <f t="shared" si="343"/>
        <v>14825.811000000002</v>
      </c>
      <c r="E169" s="45">
        <v>0.99</v>
      </c>
      <c r="F169" s="19">
        <v>1</v>
      </c>
      <c r="G169" s="19"/>
      <c r="H169" s="54">
        <v>0.55000000000000004</v>
      </c>
      <c r="I169" s="54">
        <v>0.18</v>
      </c>
      <c r="J169" s="54">
        <v>0.05</v>
      </c>
      <c r="K169" s="54">
        <v>0.22</v>
      </c>
      <c r="L169" s="19">
        <v>0.97</v>
      </c>
      <c r="M169" s="19"/>
      <c r="N169" s="52">
        <v>1.4</v>
      </c>
      <c r="O169" s="52">
        <v>1.68</v>
      </c>
      <c r="P169" s="52">
        <v>2.23</v>
      </c>
      <c r="Q169" s="52">
        <v>2.39</v>
      </c>
      <c r="R169" s="22">
        <v>0</v>
      </c>
      <c r="S169" s="22">
        <f t="shared" si="323"/>
        <v>0</v>
      </c>
      <c r="T169" s="22">
        <v>0</v>
      </c>
      <c r="U169" s="22">
        <f>T169/12*3*C169*E169*L169*N169*$U$6+T169/12*3*C169*E169*F169*N169*$T$6+T169/12*C169*E169*F169*N169*$U$6+T169/12*5*$U$7*C169*E169*L169*N169</f>
        <v>0</v>
      </c>
      <c r="V169" s="22"/>
      <c r="W169" s="22">
        <f t="shared" ref="W169:W181" si="348">SUM($W$6*V169*C169*E169*F169*N169)</f>
        <v>0</v>
      </c>
      <c r="X169" s="22">
        <v>0</v>
      </c>
      <c r="Y169" s="22">
        <f>X169/12*3*C169*E169*F169*N169*$X$6+X169/12*3*C169*E169*L169*N169*$Y$6+X169/12*C169*E169*F169*N169*$Y$6+X169/12*5*C169*E169*L169*N169*$Y$7</f>
        <v>0</v>
      </c>
      <c r="Z169" s="22">
        <v>0</v>
      </c>
      <c r="AA169" s="22">
        <f t="shared" ref="AA169:AA181" si="349">Z169*C169*E169*F169*N169*$AA$6</f>
        <v>0</v>
      </c>
      <c r="AB169" s="16">
        <f t="shared" ref="AB169:AB181" si="350">SUM(AC169*$E169)</f>
        <v>0</v>
      </c>
      <c r="AC169" s="22">
        <v>0</v>
      </c>
      <c r="AD169" s="22">
        <f t="shared" ref="AD169:AD181" si="351">AC169*C169*E169*F169*N169*$AD$6</f>
        <v>0</v>
      </c>
      <c r="AE169" s="16">
        <f t="shared" ref="AE169:AE181" si="352">SUM(AF169*$E169)</f>
        <v>0</v>
      </c>
      <c r="AF169" s="16"/>
      <c r="AG169" s="22">
        <f t="shared" ref="AG169:AG181" si="353">SUM(AF169*$AG$6*C169*E169*F169*N169)</f>
        <v>0</v>
      </c>
      <c r="AH169" s="16"/>
      <c r="AI169" s="22">
        <f>(AH169/12*3*C169*E169*F169*N169*$AH$6)+(AH169/12*3*C169*E169*L169*N169*$AI$6)+(AH169/12*C169*E169*F169*N169*$AI$6)+(AH169/12*5*$AI$7*C169*E169*L169*N169)</f>
        <v>0</v>
      </c>
      <c r="AJ169" s="22">
        <v>0</v>
      </c>
      <c r="AK169" s="22">
        <f>AJ169/12*8*C169*E169*L169*N169*$AK$6+AJ169/12*3*C169*E169*F169*N169*$AJ$6+AJ169/12*C169*E169*F169*N169*$AK$6</f>
        <v>0</v>
      </c>
      <c r="AL169" s="22">
        <v>0</v>
      </c>
      <c r="AM169" s="22">
        <f>AL169/12*3*C169*E169*L169*O169*$AM$6+AL169/12*3*C169*E169*F169*O169*$AL$6+AL169/12*C169*E169*F169*O169*$AM$6+AL169/12*5*$AM$7*C169*E169*L169*O169</f>
        <v>0</v>
      </c>
      <c r="AN169" s="16"/>
      <c r="AO169" s="58">
        <f>AN169/9*C169*E169*F169*O169*$AO$6+AN169/9*3*C169*E169*L169*O169*$AO$6+AN169/9*5*$AO$7*C169*E169*L169*O169</f>
        <v>0</v>
      </c>
      <c r="AP169" s="22">
        <v>0</v>
      </c>
      <c r="AQ169" s="22">
        <f>AP169/12*8*C169*E169*L169*O169*$AQ$6+AP169/12*3*C169*E169*F169*O169*$AP$6+AP169/12*C169*E169*F169*O169*$AQ$6</f>
        <v>0</v>
      </c>
      <c r="AR169" s="22">
        <v>0</v>
      </c>
      <c r="AS169" s="22">
        <f>$AR169/12*8*$C169*$E169*$L169*$O169*$AS$6+$AR169/12*3*$C169*$E169*$F169*$O169*$AR$6+$AR169/12*$C169*$E169*$F169*$O169*$AS$6</f>
        <v>0</v>
      </c>
      <c r="AT169" s="16"/>
      <c r="AU169" s="58">
        <f>(AT169/12*2*C169*E169*F169*O169*$AT$6)+(AT169/12*8*C169*E169*L169*O169*$AU$6)+(AT169/12*C169*E169*F169*O169*$AU$6)</f>
        <v>0</v>
      </c>
      <c r="AV169" s="22">
        <v>0</v>
      </c>
      <c r="AW169" s="22">
        <f>AV169/12*8*$C169*$E169*$L169*$O169*$AW$6+AV169/12*3*$C169*$E169*$F169*$O169*$AV$6+AV169/12*$C169*$E169*$F169*$O169*$AW$6</f>
        <v>0</v>
      </c>
      <c r="AX169" s="71">
        <v>0</v>
      </c>
      <c r="AY169" s="22">
        <f>AX169/12*8*$C169*$E169*$L169*$O169*$AY$6+AX169/12*3*$C169*$E169*$F169*$O169*$AX$6+AX169/12*$C169*$E169*$F169*$O169*$AY$6</f>
        <v>0</v>
      </c>
      <c r="AZ169" s="22">
        <v>2</v>
      </c>
      <c r="BA169" s="58">
        <f>AZ169/12*8*$C169*$E169*$L169*$O169*$BA$6+AZ169/12*3*$C169*$E169*$F169*$O169*$AZ$6+AZ169/12*$C169*$E169*$F169*$O169*$BA$6</f>
        <v>72457.433405279997</v>
      </c>
      <c r="BB169" s="22">
        <v>0</v>
      </c>
      <c r="BC169" s="22">
        <f>BB169/12*3*$C169*$E169*$L169*$Q169*$BC$6+BB169/12*3*$C169*$E169*$F169*$Q169*$BB$6+BB169/12*$C169*$E169*$F169*$Q169*$BC$6+BB169/12*5*$BC$7*C169*E169*L169*Q169</f>
        <v>0</v>
      </c>
    </row>
    <row r="170" spans="1:59" ht="34.5" customHeight="1" x14ac:dyDescent="0.25">
      <c r="A170" s="43">
        <v>188</v>
      </c>
      <c r="B170" s="55" t="s">
        <v>189</v>
      </c>
      <c r="C170" s="52">
        <v>19007.45</v>
      </c>
      <c r="D170" s="52">
        <f t="shared" si="343"/>
        <v>15205.960000000001</v>
      </c>
      <c r="E170" s="45">
        <v>1.52</v>
      </c>
      <c r="F170" s="19">
        <v>1</v>
      </c>
      <c r="G170" s="19"/>
      <c r="H170" s="54">
        <v>0.51</v>
      </c>
      <c r="I170" s="54">
        <v>0.24</v>
      </c>
      <c r="J170" s="54">
        <v>0.05</v>
      </c>
      <c r="K170" s="54">
        <v>0.2</v>
      </c>
      <c r="L170" s="19">
        <v>0.97</v>
      </c>
      <c r="M170" s="19"/>
      <c r="N170" s="52">
        <v>1.4</v>
      </c>
      <c r="O170" s="52">
        <v>1.68</v>
      </c>
      <c r="P170" s="52">
        <v>2.23</v>
      </c>
      <c r="Q170" s="52">
        <v>2.39</v>
      </c>
      <c r="R170" s="22">
        <v>0</v>
      </c>
      <c r="S170" s="22">
        <f t="shared" si="323"/>
        <v>0</v>
      </c>
      <c r="T170" s="22">
        <v>10</v>
      </c>
      <c r="U170" s="22">
        <f>T170/12*3*C170*E170*L170*N170*$U$6+T170/12*3*C170*E170*F170*N170*$T$6+T170/12*C170*E170*F170*N170*$U$6+T170/12*5*$U$7*C170*E170*L170*N170</f>
        <v>405442.54317746666</v>
      </c>
      <c r="V170" s="22"/>
      <c r="W170" s="22">
        <f t="shared" si="348"/>
        <v>0</v>
      </c>
      <c r="X170" s="22">
        <v>17</v>
      </c>
      <c r="Y170" s="22">
        <f>X170/12*3*C170*E170*F170*N170*$X$6+X170/12*3*C170*E170*L170*N170*$Y$6+X170/12*C170*E170*F170*N170*$Y$6+X170/12*5*C170*E170*L170*N170*$Y$7</f>
        <v>689252.32340169337</v>
      </c>
      <c r="Z170" s="22"/>
      <c r="AA170" s="22">
        <f t="shared" si="349"/>
        <v>0</v>
      </c>
      <c r="AB170" s="16">
        <f t="shared" si="350"/>
        <v>0</v>
      </c>
      <c r="AC170" s="22">
        <v>0</v>
      </c>
      <c r="AD170" s="22">
        <f t="shared" si="351"/>
        <v>0</v>
      </c>
      <c r="AE170" s="16">
        <f t="shared" si="352"/>
        <v>0</v>
      </c>
      <c r="AF170" s="22"/>
      <c r="AG170" s="22">
        <f t="shared" si="353"/>
        <v>0</v>
      </c>
      <c r="AH170" s="22">
        <v>12</v>
      </c>
      <c r="AI170" s="22">
        <f>(AH170/12*3*C170*E170*F170*N170*$AH$6)+(AH170/12*3*C170*E170*L170*N170*$AI$6)+(AH170/12*C170*E170*F170*N170*$AI$6)+(AH170/12*5*$AI$7*C170*E170*L170*N170)</f>
        <v>499183.14041903999</v>
      </c>
      <c r="AJ170" s="22">
        <v>0</v>
      </c>
      <c r="AK170" s="22">
        <f>AJ170/12*8*C170*E170*L170*N170*$AK$6+AJ170/12*3*C170*E170*F170*N170*$AJ$6+AJ170/12*C170*E170*F170*N170*$AK$6</f>
        <v>0</v>
      </c>
      <c r="AL170" s="22">
        <v>2</v>
      </c>
      <c r="AM170" s="22">
        <f>AL170/12*3*C170*E170*L170*O170*$AM$6+AL170/12*3*C170*E170*F170*O170*$AL$6+AL170/12*C170*E170*F170*O170*$AM$6+AL170/12*5*$AM$7*C170*E170*L170*O170</f>
        <v>135993.77337392</v>
      </c>
      <c r="AN170" s="22">
        <v>10</v>
      </c>
      <c r="AO170" s="58">
        <f>AN170/9*C170*E170*F170*O170*$AO$6+AN170/9*3*C170*E170*L170*O170*$AO$6+AN170/9*5*$AO$7*C170*E170*L170*O170</f>
        <v>663938.03422613337</v>
      </c>
      <c r="AP170" s="22">
        <v>24</v>
      </c>
      <c r="AQ170" s="22">
        <f>AP170/12*8*C170*E170*L170*O170*$AQ$6+AP170/12*3*C170*E170*F170*O170*$AP$6+AP170/12*C170*E170*F170*O170*$AQ$6</f>
        <v>1101760.702124544</v>
      </c>
      <c r="AR170" s="22">
        <v>21</v>
      </c>
      <c r="AS170" s="22">
        <f>$AR170/12*8*$C170*$E170*$L170*$O170*$AS$6+$AR170/12*3*$C170*$E170*$F170*$O170*$AR$6+$AR170/12*$C170*$E170*$F170*$O170*$AS$6</f>
        <v>1023566.9115450239</v>
      </c>
      <c r="AT170" s="22"/>
      <c r="AU170" s="58">
        <f>(AT170/12*2*C170*E170*F170*O170*$AT$6)+(AT170/12*8*C170*E170*L170*O170*$AU$6)+(AT170/12*C170*E170*F170*O170*$AU$6)</f>
        <v>0</v>
      </c>
      <c r="AV170" s="22">
        <v>0</v>
      </c>
      <c r="AW170" s="22">
        <f>AV170/12*8*$C170*$E170*$L170*$O170*$AW$6+AV170/12*3*$C170*$E170*$F170*$O170*$AV$6+AV170/12*$C170*$E170*$F170*$O170*$AW$6</f>
        <v>0</v>
      </c>
      <c r="AX170" s="71">
        <v>0</v>
      </c>
      <c r="AY170" s="22">
        <f>AX170/12*8*$C170*$E170*$L170*$O170*$AY$6+AX170/12*3*$C170*$E170*$F170*$O170*$AX$6+AX170/12*$C170*$E170*$F170*$O170*$AY$6</f>
        <v>0</v>
      </c>
      <c r="AZ170" s="22">
        <v>0</v>
      </c>
      <c r="BA170" s="22">
        <f>AZ170/12*8*$C170*$E170*$L170*$O170*$BA$6+AZ170/12*3*$C170*$E170*$F170*$O170*$AZ$6+AZ170/12*$C170*$E170*$F170*$O170*$BA$6</f>
        <v>0</v>
      </c>
      <c r="BB170" s="22">
        <v>10</v>
      </c>
      <c r="BC170" s="22">
        <f>BB170/12*3*$C170*$E170*$L170*$Q170*$BC$6+BB170/12*3*$C170*$E170*$F170*$Q170*$BB$6+BB170/12*$C170*$E170*$F170*$Q170*$BC$6+BB170/12*5*$BC$7*C170*E170*L170*Q170</f>
        <v>967336.66179663339</v>
      </c>
    </row>
    <row r="171" spans="1:59" ht="30" x14ac:dyDescent="0.25">
      <c r="A171" s="43">
        <v>189</v>
      </c>
      <c r="B171" s="55" t="s">
        <v>190</v>
      </c>
      <c r="C171" s="52">
        <v>19007.45</v>
      </c>
      <c r="D171" s="52">
        <f t="shared" si="343"/>
        <v>15205.960000000001</v>
      </c>
      <c r="E171" s="45">
        <v>0.76</v>
      </c>
      <c r="F171" s="19">
        <v>1</v>
      </c>
      <c r="G171" s="19"/>
      <c r="H171" s="54">
        <v>0.62</v>
      </c>
      <c r="I171" s="54">
        <v>0.14000000000000001</v>
      </c>
      <c r="J171" s="54">
        <v>0.04</v>
      </c>
      <c r="K171" s="54">
        <v>0.2</v>
      </c>
      <c r="L171" s="19">
        <v>0.97</v>
      </c>
      <c r="M171" s="19"/>
      <c r="N171" s="52">
        <v>1.4</v>
      </c>
      <c r="O171" s="52">
        <v>1.68</v>
      </c>
      <c r="P171" s="52">
        <v>2.23</v>
      </c>
      <c r="Q171" s="52">
        <v>2.39</v>
      </c>
      <c r="R171" s="22">
        <v>0</v>
      </c>
      <c r="S171" s="22">
        <f t="shared" si="323"/>
        <v>0</v>
      </c>
      <c r="T171" s="22">
        <v>2</v>
      </c>
      <c r="U171" s="22">
        <f>T171/12*3*C171*E171*L171*N171*$U$6+T171/12*3*C171*E171*F171*N171*$T$6+T171/12*C171*E171*F171*N171*$U$6+T171/12*5*$U$7*C171*E171*L171*N171</f>
        <v>40544.254317746665</v>
      </c>
      <c r="V171" s="22"/>
      <c r="W171" s="22">
        <f t="shared" si="348"/>
        <v>0</v>
      </c>
      <c r="X171" s="22">
        <v>4</v>
      </c>
      <c r="Y171" s="22">
        <f>X171/12*3*C171*E171*F171*N171*$X$6+X171/12*3*C171*E171*L171*N171*$Y$6+X171/12*C171*E171*F171*N171*$Y$6+X171/12*5*C171*E171*L171*N171*$Y$7</f>
        <v>81088.508635493316</v>
      </c>
      <c r="Z171" s="22">
        <v>0</v>
      </c>
      <c r="AA171" s="22">
        <f t="shared" si="349"/>
        <v>0</v>
      </c>
      <c r="AB171" s="16">
        <f t="shared" si="350"/>
        <v>0</v>
      </c>
      <c r="AC171" s="22">
        <v>0</v>
      </c>
      <c r="AD171" s="22">
        <f t="shared" si="351"/>
        <v>0</v>
      </c>
      <c r="AE171" s="16">
        <f t="shared" si="352"/>
        <v>0</v>
      </c>
      <c r="AF171" s="22"/>
      <c r="AG171" s="22">
        <f t="shared" si="353"/>
        <v>0</v>
      </c>
      <c r="AH171" s="22">
        <v>30</v>
      </c>
      <c r="AI171" s="22">
        <f>(AH171/12*3*C171*E171*F171*N171*$AH$6)+(AH171/12*3*C171*E171*L171*N171*$AI$6)+(AH171/12*C171*E171*F171*N171*$AI$6)+(AH171/12*5*$AI$7*C171*E171*L171*N171)</f>
        <v>623978.92552379984</v>
      </c>
      <c r="AJ171" s="22">
        <v>0</v>
      </c>
      <c r="AK171" s="22">
        <f>AJ171/12*8*C171*E171*L171*N171*$AK$6+AJ171/12*3*C171*E171*F171*N171*$AJ$6+AJ171/12*C171*E171*F171*N171*$AK$6</f>
        <v>0</v>
      </c>
      <c r="AL171" s="22">
        <v>2</v>
      </c>
      <c r="AM171" s="22">
        <f>AL171/12*3*C171*E171*L171*O171*$AM$6+AL171/12*3*C171*E171*F171*O171*$AL$6+AL171/12*C171*E171*F171*O171*$AM$6+AL171/12*5*$AM$7*C171*E171*L171*O171</f>
        <v>67996.886686960002</v>
      </c>
      <c r="AN171" s="22"/>
      <c r="AO171" s="58">
        <f>AN171/9*C171*E171*F171*O171*$AO$6+AN171/9*3*C171*E171*L171*O171*$AO$6+AN171/9*5*$AO$7*C171*E171*L171*O171</f>
        <v>0</v>
      </c>
      <c r="AP171" s="22">
        <v>49</v>
      </c>
      <c r="AQ171" s="22">
        <f>AP171/12*8*C171*E171*L171*O171*$AQ$6+AP171/12*3*C171*E171*F171*O171*$AP$6+AP171/12*C171*E171*F171*O171*$AQ$6</f>
        <v>1124714.0500854719</v>
      </c>
      <c r="AR171" s="22">
        <v>40</v>
      </c>
      <c r="AS171" s="22">
        <f>$AR171/12*8*$C171*$E171*$L171*$O171*$AS$6+$AR171/12*3*$C171*$E171*$F171*$O171*$AR$6+$AR171/12*$C171*$E171*$F171*$O171*$AS$6</f>
        <v>974825.63004288008</v>
      </c>
      <c r="AT171" s="22">
        <v>4</v>
      </c>
      <c r="AU171" s="58">
        <f>(AT171/12*2*C171*E171*F171*O171*$AT$6)+(AT171/12*8*C171*E171*L171*O171*$AU$6)+(AT171/12*C171*E171*F171*O171*$AU$6)</f>
        <v>89554.783698687999</v>
      </c>
      <c r="AV171" s="22">
        <v>0</v>
      </c>
      <c r="AW171" s="22">
        <f>AV171/12*8*$C171*$E171*$L171*$O171*$AW$6+AV171/12*3*$C171*$E171*$F171*$O171*$AV$6+AV171/12*$C171*$E171*$F171*$O171*$AW$6</f>
        <v>0</v>
      </c>
      <c r="AX171" s="71">
        <v>0</v>
      </c>
      <c r="AY171" s="22">
        <f>AX171/12*8*$C171*$E171*$L171*$O171*$AY$6+AX171/12*3*$C171*$E171*$F171*$O171*$AX$6+AX171/12*$C171*$E171*$F171*$O171*$AY$6</f>
        <v>0</v>
      </c>
      <c r="AZ171" s="22">
        <v>0</v>
      </c>
      <c r="BA171" s="22">
        <f>AZ171/12*8*$C171*$E171*$L171*$O171*$BA$6+AZ171/12*3*$C171*$E171*$F171*$O171*$AZ$6+AZ171/12*$C171*$E171*$F171*$O171*$BA$6</f>
        <v>0</v>
      </c>
      <c r="BB171" s="22">
        <v>5</v>
      </c>
      <c r="BC171" s="22">
        <f>BB171/12*3*$C171*$E171*$L171*$Q171*$BC$6+BB171/12*3*$C171*$E171*$F171*$Q171*$BB$6+BB171/12*$C171*$E171*$F171*$Q171*$BC$6+BB171/12*5*$BC$7*C171*E171*L171*Q171</f>
        <v>241834.16544915835</v>
      </c>
    </row>
    <row r="172" spans="1:59" x14ac:dyDescent="0.25">
      <c r="A172" s="43">
        <v>190</v>
      </c>
      <c r="B172" s="55" t="s">
        <v>191</v>
      </c>
      <c r="C172" s="52">
        <v>19007.45</v>
      </c>
      <c r="D172" s="52">
        <f t="shared" si="343"/>
        <v>15396.034500000002</v>
      </c>
      <c r="E172" s="45">
        <v>0.95</v>
      </c>
      <c r="F172" s="19">
        <v>1</v>
      </c>
      <c r="G172" s="19"/>
      <c r="H172" s="54">
        <v>0.57999999999999996</v>
      </c>
      <c r="I172" s="54">
        <v>0.19</v>
      </c>
      <c r="J172" s="54">
        <v>0.04</v>
      </c>
      <c r="K172" s="54">
        <v>0.19</v>
      </c>
      <c r="L172" s="19">
        <v>0.97</v>
      </c>
      <c r="M172" s="19"/>
      <c r="N172" s="52">
        <v>1.4</v>
      </c>
      <c r="O172" s="52">
        <v>1.68</v>
      </c>
      <c r="P172" s="52">
        <v>2.23</v>
      </c>
      <c r="Q172" s="52">
        <v>2.39</v>
      </c>
      <c r="R172" s="22">
        <v>0</v>
      </c>
      <c r="S172" s="22">
        <f t="shared" si="323"/>
        <v>0</v>
      </c>
      <c r="T172" s="22">
        <v>10</v>
      </c>
      <c r="U172" s="22">
        <f>T172/12*3*C172*E172*L172*N172*$U$6+T172/12*3*C172*E172*F172*N172*$T$6+T172/12*C172*E172*F172*N172*$U$6+T172/12*5*$U$7*C172*E172*L172*N172</f>
        <v>253401.58948591666</v>
      </c>
      <c r="V172" s="22"/>
      <c r="W172" s="22">
        <f t="shared" si="348"/>
        <v>0</v>
      </c>
      <c r="X172" s="22">
        <v>10</v>
      </c>
      <c r="Y172" s="22">
        <f>X172/12*3*C172*E172*F172*N172*$X$6+X172/12*3*C172*E172*L172*N172*$Y$6+X172/12*C172*E172*F172*N172*$Y$6+X172/12*5*C172*E172*L172*N172*$Y$7</f>
        <v>253401.58948591666</v>
      </c>
      <c r="Z172" s="22">
        <v>0</v>
      </c>
      <c r="AA172" s="22">
        <f t="shared" si="349"/>
        <v>0</v>
      </c>
      <c r="AB172" s="16">
        <f t="shared" si="350"/>
        <v>0</v>
      </c>
      <c r="AC172" s="22">
        <v>0</v>
      </c>
      <c r="AD172" s="22">
        <f t="shared" si="351"/>
        <v>0</v>
      </c>
      <c r="AE172" s="16">
        <f t="shared" si="352"/>
        <v>0</v>
      </c>
      <c r="AF172" s="22"/>
      <c r="AG172" s="22">
        <f t="shared" si="353"/>
        <v>0</v>
      </c>
      <c r="AH172" s="22">
        <v>15</v>
      </c>
      <c r="AI172" s="22">
        <f>(AH172/12*3*C172*E172*F172*N172*$AH$6)+(AH172/12*3*C172*E172*L172*N172*$AI$6)+(AH172/12*C172*E172*F172*N172*$AI$6)+(AH172/12*5*$AI$7*C172*E172*L172*N172)</f>
        <v>389986.82845237496</v>
      </c>
      <c r="AJ172" s="22">
        <v>0</v>
      </c>
      <c r="AK172" s="22">
        <f>AJ172/12*8*C172*E172*L172*N172*$AK$6+AJ172/12*3*C172*E172*F172*N172*$AJ$6+AJ172/12*C172*E172*F172*N172*$AK$6</f>
        <v>0</v>
      </c>
      <c r="AL172" s="22">
        <v>2</v>
      </c>
      <c r="AM172" s="22">
        <f>AL172/12*3*C172*E172*L172*O172*$AM$6+AL172/12*3*C172*E172*F172*O172*$AL$6+AL172/12*C172*E172*F172*O172*$AM$6+AL172/12*5*$AM$7*C172*E172*L172*O172</f>
        <v>84996.108358700003</v>
      </c>
      <c r="AN172" s="22">
        <v>9</v>
      </c>
      <c r="AO172" s="58">
        <f>AN172/9*C172*E172*F172*O172*$AO$6+AN172/9*3*C172*E172*L172*O172*$AO$6+AN172/9*5*$AO$7*C172*E172*L172*O172</f>
        <v>373465.14425220003</v>
      </c>
      <c r="AP172" s="22">
        <v>30</v>
      </c>
      <c r="AQ172" s="22">
        <f>AP172/12*8*C172*E172*L172*O172*$AQ$6+AP172/12*3*C172*E172*F172*O172*$AP$6+AP172/12*C172*E172*F172*O172*$AQ$6</f>
        <v>860750.54853479983</v>
      </c>
      <c r="AR172" s="22">
        <v>12</v>
      </c>
      <c r="AS172" s="22">
        <f>$AR172/12*8*$C172*$E172*$L172*$O172*$AS$6+$AR172/12*3*$C172*$E172*$F172*$O172*$AR$6+$AR172/12*$C172*$E172*$F172*$O172*$AS$6</f>
        <v>365559.61126608</v>
      </c>
      <c r="AT172" s="22">
        <v>4</v>
      </c>
      <c r="AU172" s="58">
        <f>(AT172/12*2*C172*E172*F172*O172*$AT$6)+(AT172/12*8*C172*E172*L172*O172*$AU$6)+(AT172/12*C172*E172*F172*O172*$AU$6)</f>
        <v>111943.47962335999</v>
      </c>
      <c r="AV172" s="22">
        <v>0</v>
      </c>
      <c r="AW172" s="22">
        <f>AV172/12*8*$C172*$E172*$L172*$O172*$AW$6+AV172/12*3*$C172*$E172*$F172*$O172*$AV$6+AV172/12*$C172*$E172*$F172*$O172*$AW$6</f>
        <v>0</v>
      </c>
      <c r="AX172" s="71">
        <v>0</v>
      </c>
      <c r="AY172" s="22">
        <f>AX172/12*8*$C172*$E172*$L172*$O172*$AY$6+AX172/12*3*$C172*$E172*$F172*$O172*$AX$6+AX172/12*$C172*$E172*$F172*$O172*$AY$6</f>
        <v>0</v>
      </c>
      <c r="AZ172" s="22">
        <v>0</v>
      </c>
      <c r="BA172" s="22">
        <f>AZ172/12*8*$C172*$E172*$L172*$O172*$BA$6+AZ172/12*3*$C172*$E172*$F172*$O172*$AZ$6+AZ172/12*$C172*$E172*$F172*$O172*$BA$6</f>
        <v>0</v>
      </c>
      <c r="BB172" s="22">
        <v>2</v>
      </c>
      <c r="BC172" s="22">
        <f>BB172/12*3*$C172*$E172*$L172*$Q172*$BC$6+BB172/12*3*$C172*$E172*$F172*$Q172*$BB$6+BB172/12*$C172*$E172*$F172*$Q172*$BC$6+BB172/12*5*$BC$7*C172*E172*L172*Q172</f>
        <v>120917.08272457917</v>
      </c>
    </row>
    <row r="173" spans="1:59" ht="30" x14ac:dyDescent="0.25">
      <c r="A173" s="43">
        <v>191</v>
      </c>
      <c r="B173" s="55" t="s">
        <v>192</v>
      </c>
      <c r="C173" s="52">
        <v>19007.45</v>
      </c>
      <c r="D173" s="52">
        <f t="shared" si="343"/>
        <v>15586.109000000002</v>
      </c>
      <c r="E173" s="45">
        <v>1.42</v>
      </c>
      <c r="F173" s="19">
        <v>1</v>
      </c>
      <c r="G173" s="19"/>
      <c r="H173" s="54">
        <v>0.57999999999999996</v>
      </c>
      <c r="I173" s="54">
        <v>0.2</v>
      </c>
      <c r="J173" s="54">
        <v>0.04</v>
      </c>
      <c r="K173" s="54">
        <v>0.18</v>
      </c>
      <c r="L173" s="19">
        <v>1</v>
      </c>
      <c r="M173" s="19"/>
      <c r="N173" s="52">
        <v>1.4</v>
      </c>
      <c r="O173" s="52">
        <v>1.68</v>
      </c>
      <c r="P173" s="52">
        <v>2.23</v>
      </c>
      <c r="Q173" s="52">
        <v>2.39</v>
      </c>
      <c r="R173" s="22">
        <v>0</v>
      </c>
      <c r="S173" s="22">
        <f t="shared" si="323"/>
        <v>0</v>
      </c>
      <c r="T173" s="22">
        <v>24</v>
      </c>
      <c r="U173" s="22">
        <f>T173/12*4*C173*E173*F173*N173*$U$6+T173/12*3*C173*E173*F173*N173*$T$6+T173/12*5*$U$7*C173*E173*L173*N173</f>
        <v>928044.06833599997</v>
      </c>
      <c r="V173" s="22"/>
      <c r="W173" s="22">
        <f t="shared" si="348"/>
        <v>0</v>
      </c>
      <c r="X173" s="22">
        <v>14</v>
      </c>
      <c r="Y173" s="22">
        <f>X173/12*3*C173*E173*F173*N173*$X$6+X173/12*4*C173*E173*F173*N173*$Y$6+X173/12*5*$Y$7*C173*E173*L173*N173</f>
        <v>541359.03986266674</v>
      </c>
      <c r="Z173" s="22"/>
      <c r="AA173" s="22">
        <f t="shared" si="349"/>
        <v>0</v>
      </c>
      <c r="AB173" s="16">
        <f t="shared" si="350"/>
        <v>0</v>
      </c>
      <c r="AC173" s="22">
        <v>0</v>
      </c>
      <c r="AD173" s="22">
        <f t="shared" si="351"/>
        <v>0</v>
      </c>
      <c r="AE173" s="16">
        <f t="shared" si="352"/>
        <v>0</v>
      </c>
      <c r="AF173" s="22"/>
      <c r="AG173" s="22">
        <f t="shared" si="353"/>
        <v>0</v>
      </c>
      <c r="AH173" s="22">
        <v>27</v>
      </c>
      <c r="AI173" s="22">
        <f>(AH173/12*3*C173*E173*F173*N173*$AH$6)+(AH173/12*4*C173*E173*F173*N173*$AI$6)+(AH173/12*5*$AI$7*C173*E173*L173*N173)</f>
        <v>1071256.08051</v>
      </c>
      <c r="AJ173" s="22">
        <v>3</v>
      </c>
      <c r="AK173" s="22">
        <f>AJ173/12*9*C173*E173*F173*N173*$AK$6+AJ173/12*3*C173*E173*F173*N173*$AJ$6</f>
        <v>121579.06310550001</v>
      </c>
      <c r="AL173" s="22"/>
      <c r="AM173" s="22">
        <f>AL173/12*4*C173*E173*F173*O173*$AM$6+AL173/12*3*C173*E173*F173*O173*$AL$6+AL173/12*5*$AM$7*C173*E173*L173*O173</f>
        <v>0</v>
      </c>
      <c r="AN173" s="22">
        <v>10</v>
      </c>
      <c r="AO173" s="22">
        <f>SUM(AN173/9*4*C173*E173*F173*O173*$AO$6+AN173/9*5*$AO$7*C173*E173*L173*O173)</f>
        <v>637337.5387866667</v>
      </c>
      <c r="AP173" s="22">
        <v>18</v>
      </c>
      <c r="AQ173" s="22">
        <f>AP173/12*9*C173*E173*F173*O173*$AQ$6+AP173/12*3*C173*E173*F173*O173*$AP$6</f>
        <v>787628.28014639998</v>
      </c>
      <c r="AR173" s="22">
        <v>20</v>
      </c>
      <c r="AS173" s="22">
        <f>AR173/12*9*C173*E173*F173*O173*$AS$6+AR173/12*3*C173*E173*F173*O173*$AR$6</f>
        <v>929555.54076</v>
      </c>
      <c r="AT173" s="22">
        <v>10</v>
      </c>
      <c r="AU173" s="58">
        <f>(AT173/12*2*C173*E173*F173*O173*$AT$6)+(AT173/12*9*C173*E173*F173*O173*$AU$6)</f>
        <v>427746.69599200005</v>
      </c>
      <c r="AV173" s="22">
        <v>2</v>
      </c>
      <c r="AW173" s="22">
        <f>AV173/12*9*C173*E173*F173*O173*$AW$6+AV173/12*3*C173*E173*F173*O173*$AV$6</f>
        <v>97263.250484400007</v>
      </c>
      <c r="AX173" s="71">
        <v>0</v>
      </c>
      <c r="AY173" s="71">
        <f>AX173/12*9*C173*E173*F173*O173*$AY$6+AX173/12*3*C173*E173*F173*O173*$AX$6</f>
        <v>0</v>
      </c>
      <c r="AZ173" s="22">
        <v>0</v>
      </c>
      <c r="BA173" s="22">
        <f>AZ173/12*9*C173*E173*F173*O173*$BA$6+AZ173/12*3*C173*E173*F173*O173*$AZ$6</f>
        <v>0</v>
      </c>
      <c r="BB173" s="22">
        <v>10</v>
      </c>
      <c r="BC173" s="22">
        <f>BB173/12*4*C173*E173*F173*Q173*$BC$6+BB173/12*3*C173*E173*F173*Q173*$BB$6+BB173/12*5*$BC$7*C173*E173*L173*Q173</f>
        <v>921919.45611791674</v>
      </c>
    </row>
    <row r="174" spans="1:59" x14ac:dyDescent="0.25">
      <c r="A174" s="43">
        <v>192</v>
      </c>
      <c r="B174" s="55" t="s">
        <v>193</v>
      </c>
      <c r="C174" s="52">
        <v>19007.45</v>
      </c>
      <c r="D174" s="52">
        <f t="shared" si="343"/>
        <v>17106.705000000002</v>
      </c>
      <c r="E174" s="45">
        <v>4.8</v>
      </c>
      <c r="F174" s="19">
        <v>1</v>
      </c>
      <c r="G174" s="19"/>
      <c r="H174" s="54">
        <v>0.36</v>
      </c>
      <c r="I174" s="54">
        <v>0.52</v>
      </c>
      <c r="J174" s="54">
        <v>0.02</v>
      </c>
      <c r="K174" s="54">
        <v>0.1</v>
      </c>
      <c r="L174" s="19">
        <v>1</v>
      </c>
      <c r="M174" s="19"/>
      <c r="N174" s="52">
        <v>1.4</v>
      </c>
      <c r="O174" s="52">
        <v>1.68</v>
      </c>
      <c r="P174" s="52">
        <v>2.23</v>
      </c>
      <c r="Q174" s="52">
        <v>2.39</v>
      </c>
      <c r="R174" s="22">
        <v>0</v>
      </c>
      <c r="S174" s="22">
        <f t="shared" si="323"/>
        <v>0</v>
      </c>
      <c r="T174" s="22">
        <v>20</v>
      </c>
      <c r="U174" s="22">
        <f>T174/12*4*C174*E174*F174*N174*$U$6+T174/12*3*C174*E174*F174*N174*$T$6+T174/12*5*$U$7*C174*E174*L174*N174</f>
        <v>2614208.6431999998</v>
      </c>
      <c r="V174" s="22"/>
      <c r="W174" s="22">
        <f t="shared" si="348"/>
        <v>0</v>
      </c>
      <c r="X174" s="22">
        <v>4</v>
      </c>
      <c r="Y174" s="22">
        <f>X174/12*3*C174*E174*F174*N174*$X$6+X174/12*4*C174*E174*F174*N174*$Y$6+X174/12*5*$Y$7*C174*E174*L174*N174</f>
        <v>522841.72863999993</v>
      </c>
      <c r="Z174" s="22"/>
      <c r="AA174" s="22">
        <f t="shared" si="349"/>
        <v>0</v>
      </c>
      <c r="AB174" s="16">
        <f t="shared" si="350"/>
        <v>0</v>
      </c>
      <c r="AC174" s="22">
        <v>0</v>
      </c>
      <c r="AD174" s="22">
        <f t="shared" si="351"/>
        <v>0</v>
      </c>
      <c r="AE174" s="16">
        <f t="shared" si="352"/>
        <v>0</v>
      </c>
      <c r="AF174" s="22"/>
      <c r="AG174" s="22">
        <f t="shared" si="353"/>
        <v>0</v>
      </c>
      <c r="AH174" s="22"/>
      <c r="AI174" s="22">
        <f>(AH174/12*3*C174*E174*F174*N174*$AH$6)+(AH174/12*4*C174*E174*F174*N174*$AI$6)+(AH174/12*5*$AI$7*C174*E174*L174*N174)</f>
        <v>0</v>
      </c>
      <c r="AJ174" s="22">
        <v>0</v>
      </c>
      <c r="AK174" s="22">
        <f>AJ174/12*9*C174*E174*F174*N174*$AK$6+AJ174/12*3*C174*E174*F174*N174*$AJ$6</f>
        <v>0</v>
      </c>
      <c r="AL174" s="22">
        <v>0</v>
      </c>
      <c r="AM174" s="22">
        <f>AL174/12*4*C174*E174*F174*O174*$AM$6+AL174/12*3*C174*E174*F174*O174*$AL$6+AL174/12*5*$AM$7*C174*E174*L174*O174</f>
        <v>0</v>
      </c>
      <c r="AN174" s="22"/>
      <c r="AO174" s="22">
        <f>SUM(AN174/9*4*C174*E174*F174*O174*$AO$6+AN174/9*5*$AO$7*C174*E174*L174*O174)</f>
        <v>0</v>
      </c>
      <c r="AP174" s="22">
        <v>0</v>
      </c>
      <c r="AQ174" s="22">
        <f>AP174/12*9*C174*E174*F174*O174*$AQ$6+AP174/12*3*C174*E174*F174*O174*$AP$6</f>
        <v>0</v>
      </c>
      <c r="AR174" s="22"/>
      <c r="AS174" s="22">
        <f>AR174/12*9*C174*E174*F174*O174*$AS$6+AR174/12*3*C174*E174*F174*O174*$AR$6</f>
        <v>0</v>
      </c>
      <c r="AT174" s="22"/>
      <c r="AU174" s="58">
        <f>(AT174/12*2*C174*E174*F174*O174*$AT$6)+(AT174/12*9*C174*E174*F174*O174*$AU$6)</f>
        <v>0</v>
      </c>
      <c r="AV174" s="22">
        <v>0</v>
      </c>
      <c r="AW174" s="22">
        <f>AV174/12*9*C174*E174*F174*O174*$AW$6+AV174/12*3*C174*E174*F174*O174*$AV$6</f>
        <v>0</v>
      </c>
      <c r="AX174" s="71">
        <v>0</v>
      </c>
      <c r="AY174" s="71">
        <f>AX174/12*9*C174*E174*F174*O174*$AY$6+AX174/12*3*C174*E174*F174*O174*$AX$6</f>
        <v>0</v>
      </c>
      <c r="AZ174" s="22">
        <v>0</v>
      </c>
      <c r="BA174" s="22">
        <f>AZ174/12*9*C174*E174*F174*O174*$BA$6+AZ174/12*3*C174*E174*F174*O174*$AZ$6</f>
        <v>0</v>
      </c>
      <c r="BB174" s="22"/>
      <c r="BC174" s="22">
        <f>BB174/12*4*C174*E174*F174*Q174*$BC$6+BB174/12*3*C174*E174*F174*Q174*$BB$6+BB174/12*5*$BC$7*C174*E174*L174*Q174</f>
        <v>0</v>
      </c>
    </row>
    <row r="175" spans="1:59" ht="45" x14ac:dyDescent="0.25">
      <c r="A175" s="43">
        <v>193</v>
      </c>
      <c r="B175" s="55" t="s">
        <v>194</v>
      </c>
      <c r="C175" s="52">
        <v>19007.45</v>
      </c>
      <c r="D175" s="52"/>
      <c r="E175" s="45">
        <v>3.15</v>
      </c>
      <c r="F175" s="19">
        <v>1</v>
      </c>
      <c r="G175" s="19"/>
      <c r="H175" s="54">
        <v>0.36</v>
      </c>
      <c r="I175" s="54">
        <v>0.52</v>
      </c>
      <c r="J175" s="54">
        <v>0.02</v>
      </c>
      <c r="K175" s="54">
        <v>0.1</v>
      </c>
      <c r="L175" s="19">
        <v>1</v>
      </c>
      <c r="M175" s="19"/>
      <c r="N175" s="52">
        <v>1.4</v>
      </c>
      <c r="O175" s="52">
        <v>1.68</v>
      </c>
      <c r="P175" s="52">
        <v>2.23</v>
      </c>
      <c r="Q175" s="52">
        <v>2.39</v>
      </c>
      <c r="R175" s="22"/>
      <c r="S175" s="22">
        <f t="shared" si="323"/>
        <v>0</v>
      </c>
      <c r="T175" s="22"/>
      <c r="U175" s="22">
        <f>T175/12*4*C175*E175*F175*N175*$U$6+T175/12*3*C175*E175*F175*N175*$T$6+T175/12*5*$U$7*C175*E175*L175*N175</f>
        <v>0</v>
      </c>
      <c r="V175" s="22"/>
      <c r="W175" s="22">
        <f t="shared" si="348"/>
        <v>0</v>
      </c>
      <c r="X175" s="22">
        <v>12</v>
      </c>
      <c r="Y175" s="22">
        <f>X175/12*3*C175*E175*F175*N175*$X$6+X175/12*4*C175*E175*F175*N175*$Y$6+X175/12*5*$Y$7*C175*E175*L175*N175</f>
        <v>1029344.6532599999</v>
      </c>
      <c r="Z175" s="22"/>
      <c r="AA175" s="22">
        <f t="shared" si="349"/>
        <v>0</v>
      </c>
      <c r="AB175" s="16">
        <f t="shared" si="350"/>
        <v>0</v>
      </c>
      <c r="AC175" s="22"/>
      <c r="AD175" s="22">
        <f t="shared" si="351"/>
        <v>0</v>
      </c>
      <c r="AE175" s="16">
        <f t="shared" si="352"/>
        <v>0</v>
      </c>
      <c r="AF175" s="22"/>
      <c r="AG175" s="22">
        <f t="shared" si="353"/>
        <v>0</v>
      </c>
      <c r="AH175" s="22"/>
      <c r="AI175" s="22">
        <f>(AH175/12*3*C175*E175*F175*N175*$AH$6)+(AH175/12*4*C175*E175*F175*N175*$AI$6)+(AH175/12*5*$AI$7*C175*E175*L175*N175)</f>
        <v>0</v>
      </c>
      <c r="AJ175" s="22"/>
      <c r="AK175" s="22">
        <f>AJ175/12*9*C175*E175*F175*N175*$AK$6+AJ175/12*3*C175*E175*F175*N175*$AJ$6</f>
        <v>0</v>
      </c>
      <c r="AL175" s="22"/>
      <c r="AM175" s="22">
        <f>AL175/12*4*C175*E175*F175*O175*$AM$6+AL175/12*3*C175*E175*F175*O175*$AL$6+AL175/12*5*$AM$7*C175*E175*L175*O175</f>
        <v>0</v>
      </c>
      <c r="AN175" s="22"/>
      <c r="AO175" s="22">
        <f>SUM(AN175/9*4*C175*E175*F175*O175*$AO$6+AN175/9*5*$AO$7*C175*E175*L175*O175)</f>
        <v>0</v>
      </c>
      <c r="AP175" s="22">
        <v>4</v>
      </c>
      <c r="AQ175" s="22">
        <f>AP175/12*9*C175*E175*F175*O175*$AQ$6+AP175/12*3*C175*E175*F175*O175*$AP$6</f>
        <v>388267.46204400004</v>
      </c>
      <c r="AR175" s="22"/>
      <c r="AS175" s="22">
        <f>AR175/12*9*C175*E175*F175*O175*$AS$6+AR175/12*3*C175*E175*F175*O175*$AR$6</f>
        <v>0</v>
      </c>
      <c r="AT175" s="22"/>
      <c r="AU175" s="58">
        <f>(AT175/12*2*C175*E175*F175*O175*$AT$6)+(AT175/12*9*C175*E175*F175*O175*$AU$6)</f>
        <v>0</v>
      </c>
      <c r="AV175" s="22"/>
      <c r="AW175" s="22">
        <f>AV175/12*9*C175*E175*F175*O175*$AW$6+AV175/12*3*C175*E175*F175*O175*$AV$6</f>
        <v>0</v>
      </c>
      <c r="AX175" s="71"/>
      <c r="AY175" s="71">
        <f>AX175/12*9*C175*E175*F175*O175*$AY$6+AX175/12*3*C175*E175*F175*O175*$AX$6</f>
        <v>0</v>
      </c>
      <c r="AZ175" s="22"/>
      <c r="BA175" s="22">
        <f>AZ175/12*9*C175*E175*F175*O175*$BA$6+AZ175/12*3*C175*E175*F175*O175*$AZ$6</f>
        <v>0</v>
      </c>
      <c r="BB175" s="22"/>
      <c r="BC175" s="22">
        <f>BB175/12*4*C175*E175*F175*Q175*$BC$6+BB175/12*3*C175*E175*F175*Q175*$BB$6+BB175/12*5*$BC$7*C175*E175*L175*Q175</f>
        <v>0</v>
      </c>
    </row>
    <row r="176" spans="1:59" x14ac:dyDescent="0.25">
      <c r="A176" s="43">
        <v>194</v>
      </c>
      <c r="B176" s="55" t="s">
        <v>195</v>
      </c>
      <c r="C176" s="52">
        <v>19007.45</v>
      </c>
      <c r="D176" s="52"/>
      <c r="E176" s="45">
        <v>4.46</v>
      </c>
      <c r="F176" s="19">
        <v>1</v>
      </c>
      <c r="G176" s="19"/>
      <c r="H176" s="54">
        <v>0.36</v>
      </c>
      <c r="I176" s="54">
        <v>0.52</v>
      </c>
      <c r="J176" s="54">
        <v>0.02</v>
      </c>
      <c r="K176" s="54">
        <v>0.1</v>
      </c>
      <c r="L176" s="19">
        <v>1.35</v>
      </c>
      <c r="M176" s="19"/>
      <c r="N176" s="52">
        <v>1.4</v>
      </c>
      <c r="O176" s="52">
        <v>1.68</v>
      </c>
      <c r="P176" s="52">
        <v>2.23</v>
      </c>
      <c r="Q176" s="52">
        <v>2.39</v>
      </c>
      <c r="R176" s="22"/>
      <c r="S176" s="22">
        <f t="shared" si="323"/>
        <v>0</v>
      </c>
      <c r="T176" s="22"/>
      <c r="U176" s="22">
        <f>T176/12*8*C176*E176*L176*N176*$U$6+T176/12*3*C176*E176*F176*N176*$T$6+T176/12*C176*E176*F176*N176*$U$6</f>
        <v>0</v>
      </c>
      <c r="V176" s="22"/>
      <c r="W176" s="22">
        <f t="shared" si="348"/>
        <v>0</v>
      </c>
      <c r="X176" s="22"/>
      <c r="Y176" s="22">
        <f>X176/12*3*C176*E176*F176*N176*$X$6+X176/12*3*C176*E176*L176*N176*$Y$6+X176/12*C176*E176*F176*N176*$Y$6+X176/12*5*C176*E176*L176*N176*$Y$7</f>
        <v>0</v>
      </c>
      <c r="Z176" s="22"/>
      <c r="AA176" s="22">
        <f t="shared" si="349"/>
        <v>0</v>
      </c>
      <c r="AB176" s="16">
        <f t="shared" si="350"/>
        <v>0</v>
      </c>
      <c r="AC176" s="22"/>
      <c r="AD176" s="22">
        <f t="shared" si="351"/>
        <v>0</v>
      </c>
      <c r="AE176" s="16">
        <f t="shared" si="352"/>
        <v>0</v>
      </c>
      <c r="AF176" s="22"/>
      <c r="AG176" s="22">
        <f t="shared" si="353"/>
        <v>0</v>
      </c>
      <c r="AH176" s="22"/>
      <c r="AI176" s="22">
        <f>(AH176/12*3*C176*E176*F176*N176*$AH$6)+(AH176/12*3*C176*E176*L176*N176*$AI$6)+(AH176/12*C176*E176*F176*N176*$AI$6)+(AH176/12*5*$AI$7*C176*E176*L176*N176)</f>
        <v>0</v>
      </c>
      <c r="AJ176" s="22"/>
      <c r="AK176" s="22">
        <f>AJ176/12*8*C176*E176*L176*N176*$AK$6+AJ176/12*3*C176*E176*F176*N176*$AJ$6+AJ176/12*C176*E176*F176*N176*$AK$6</f>
        <v>0</v>
      </c>
      <c r="AL176" s="22"/>
      <c r="AM176" s="22">
        <f>AL176/12*3*C176*E176*L176*O176*$AM$6+AL176/12*3*C176*E176*F176*O176*$AL$6+AL176/12*C176*E176*F176*O176*$AM$6+AL176/12*5*$AM$7*C176*E176*L176*O176</f>
        <v>0</v>
      </c>
      <c r="AN176" s="22"/>
      <c r="AO176" s="58">
        <f>AN176/9*C176*E176*F176*O176*$AO$6+AN176/9*3*C176*E176*L176*O176*$AO$6+AN176/9*5*$AO$7*C176*E176*L176*O176</f>
        <v>0</v>
      </c>
      <c r="AP176" s="22"/>
      <c r="AQ176" s="22">
        <f>AP176/12*8*C176*E176*L176*O176*$AQ$6+AP176/12*3*C176*E176*F176*O176*$AP$6+AP176/12*C176*E176*F176*O176*$AQ$6</f>
        <v>0</v>
      </c>
      <c r="AR176" s="22"/>
      <c r="AS176" s="22">
        <f>$AR176/12*8*$C176*$E176*$L176*$O176*$AS$6+$AR176/12*3*$C176*$E176*$F176*$O176*$AR$6+$AR176/12*$C176*$E176*$F176*$O176*$AS$6</f>
        <v>0</v>
      </c>
      <c r="AT176" s="22"/>
      <c r="AU176" s="58">
        <f>(AT176/12*2*C176*E176*F176*O176*$AT$6)+(AT176/12*8*C176*E176*L176*O176*$AU$6)+(AT176/12*C176*E176*F176*O176*$AU$6)</f>
        <v>0</v>
      </c>
      <c r="AV176" s="22"/>
      <c r="AW176" s="22">
        <f>AV176/12*8*$C176*$E176*$L176*$O176*$AW$6+AV176/12*3*$C176*$E176*$F176*$O176*$AV$6+AV176/12*$C176*$E176*$F176*$O176*$AW$6</f>
        <v>0</v>
      </c>
      <c r="AX176" s="71"/>
      <c r="AY176" s="22">
        <f>AX176/12*8*$C176*$E176*$L176*$O176*$AY$6+AX176/12*3*$C176*$E176*$F176*$O176*$AX$6+AX176/12*$C176*$E176*$F176*$O176*$AY$6</f>
        <v>0</v>
      </c>
      <c r="AZ176" s="22"/>
      <c r="BA176" s="22">
        <f>AZ176/12*8*$C176*$E176*$L176*$O176*$BA$6+AZ176/12*3*$C176*$E176*$F176*$O176*$AZ$6+AZ176/12*$C176*$E176*$F176*$O176*$BA$6</f>
        <v>0</v>
      </c>
      <c r="BB176" s="22"/>
      <c r="BC176" s="22">
        <f>BB176/12*3*$C176*$E176*$L176*$Q176*$BC$6+BB176/12*3*$C176*$E176*$F176*$Q176*$BB$6+BB176/12*$C176*$E176*$F176*$Q176*$BC$6+BB176/12*5*$BC$7*C176*E176*L176*Q176</f>
        <v>0</v>
      </c>
    </row>
    <row r="177" spans="1:59" ht="30" x14ac:dyDescent="0.25">
      <c r="A177" s="43">
        <v>195</v>
      </c>
      <c r="B177" s="55" t="s">
        <v>196</v>
      </c>
      <c r="C177" s="52">
        <v>19007.45</v>
      </c>
      <c r="D177" s="52">
        <f>C177*(H177+I177+J177)</f>
        <v>15966.258</v>
      </c>
      <c r="E177" s="45">
        <v>0.79</v>
      </c>
      <c r="F177" s="19">
        <v>1</v>
      </c>
      <c r="G177" s="19"/>
      <c r="H177" s="54">
        <v>0.69</v>
      </c>
      <c r="I177" s="54">
        <v>0.11</v>
      </c>
      <c r="J177" s="54">
        <v>0.04</v>
      </c>
      <c r="K177" s="54">
        <v>0.16</v>
      </c>
      <c r="L177" s="19">
        <v>0.97</v>
      </c>
      <c r="M177" s="19"/>
      <c r="N177" s="52">
        <v>1.4</v>
      </c>
      <c r="O177" s="52">
        <v>1.68</v>
      </c>
      <c r="P177" s="52">
        <v>2.23</v>
      </c>
      <c r="Q177" s="52">
        <v>2.39</v>
      </c>
      <c r="R177" s="22">
        <v>0</v>
      </c>
      <c r="S177" s="22">
        <f t="shared" si="323"/>
        <v>0</v>
      </c>
      <c r="T177" s="22">
        <v>0</v>
      </c>
      <c r="U177" s="22">
        <f>T177/12*8*C177*E177*L177*N177*$U$6+T177/12*3*C177*E177*F177*N177*$T$6+T177/12*C177*E177*F177*N177*$U$6</f>
        <v>0</v>
      </c>
      <c r="V177" s="22"/>
      <c r="W177" s="22">
        <f t="shared" si="348"/>
        <v>0</v>
      </c>
      <c r="X177" s="22">
        <v>4</v>
      </c>
      <c r="Y177" s="22">
        <f>X177/12*3*C177*E177*F177*N177*$X$6+X177/12*3*C177*E177*L177*N177*$Y$6+X177/12*C177*E177*F177*N177*$Y$6+X177/12*5*C177*E177*L177*N177*$Y$7</f>
        <v>84289.37081847334</v>
      </c>
      <c r="Z177" s="22"/>
      <c r="AA177" s="22">
        <f t="shared" si="349"/>
        <v>0</v>
      </c>
      <c r="AB177" s="16">
        <f t="shared" si="350"/>
        <v>0</v>
      </c>
      <c r="AC177" s="22">
        <v>0</v>
      </c>
      <c r="AD177" s="22">
        <f t="shared" si="351"/>
        <v>0</v>
      </c>
      <c r="AE177" s="16">
        <f t="shared" si="352"/>
        <v>0</v>
      </c>
      <c r="AF177" s="22"/>
      <c r="AG177" s="22">
        <f t="shared" si="353"/>
        <v>0</v>
      </c>
      <c r="AH177" s="22">
        <v>1</v>
      </c>
      <c r="AI177" s="22">
        <f>(AH177/12*3*C177*E177*F177*N177*$AH$6)+(AH177/12*3*C177*E177*L177*N177*$AI$6)+(AH177/12*C177*E177*F177*N177*$AI$6)+(AH177/12*5*$AI$7*C177*E177*L177*N177)</f>
        <v>21620.322419465003</v>
      </c>
      <c r="AJ177" s="22">
        <v>36</v>
      </c>
      <c r="AK177" s="22">
        <f>AJ177/12*8*C177*E177*L177*N177*$AK$6+AJ177/12*3*C177*E177*F177*N177*$AJ$6+AJ177/12*C177*E177*F177*N177*$AK$6</f>
        <v>795473.14135212009</v>
      </c>
      <c r="AL177" s="22">
        <v>0</v>
      </c>
      <c r="AM177" s="22">
        <f>AL177/12*3*C177*E177*L177*O177*$AM$6+AL177/12*3*C177*E177*F177*O177*$AL$6+AL177/12*C177*E177*F177*O177*$AM$6+AL177/12*5*$AM$7*C177*E177*L177*O177</f>
        <v>0</v>
      </c>
      <c r="AN177" s="22">
        <v>12</v>
      </c>
      <c r="AO177" s="58">
        <f>AN177/9*C177*E177*F177*O177*$AO$6+AN177/9*3*C177*E177*L177*O177*$AO$6+AN177/9*5*$AO$7*C177*E177*L177*O177</f>
        <v>414087.66871472</v>
      </c>
      <c r="AP177" s="22">
        <v>37</v>
      </c>
      <c r="AQ177" s="22">
        <f>AP177/12*8*C177*E177*L177*O177*$AQ$6+AP177/12*3*C177*E177*F177*O177*$AP$6+AP177/12*C177*E177*F177*O177*$AQ$6</f>
        <v>882797.84328674385</v>
      </c>
      <c r="AR177" s="22">
        <v>26</v>
      </c>
      <c r="AS177" s="22">
        <f>$AR177/12*8*$C177*$E177*$L177*$O177*$AS$6+$AR177/12*3*$C177*$E177*$F177*$O177*$AR$6+$AR177/12*$C177*$E177*$F177*$O177*$AS$6</f>
        <v>658648.63293028797</v>
      </c>
      <c r="AT177" s="22"/>
      <c r="AU177" s="58">
        <f>(AT177/12*2*C177*E177*F177*O177*$AT$6)+(AT177/12*8*C177*E177*L177*O177*$AU$6)+(AT177/12*C177*E177*F177*O177*$AU$6)</f>
        <v>0</v>
      </c>
      <c r="AV177" s="22">
        <v>0</v>
      </c>
      <c r="AW177" s="22">
        <f>AV177/12*8*$C177*$E177*$L177*$O177*$AW$6+AV177/12*3*$C177*$E177*$F177*$O177*$AV$6+AV177/12*$C177*$E177*$F177*$O177*$AW$6</f>
        <v>0</v>
      </c>
      <c r="AX177" s="71"/>
      <c r="AY177" s="22">
        <f>AX177/12*8*$C177*$E177*$L177*$O177*$AY$6+AX177/12*3*$C177*$E177*$F177*$O177*$AX$6+AX177/12*$C177*$E177*$F177*$O177*$AY$6</f>
        <v>0</v>
      </c>
      <c r="AZ177" s="22">
        <v>0</v>
      </c>
      <c r="BA177" s="22">
        <f>AZ177/12*8*$C177*$E177*$L177*$O177*$BA$6+AZ177/12*3*$C177*$E177*$F177*$O177*$AZ$6+AZ177/12*$C177*$E177*$F177*$O177*$BA$6</f>
        <v>0</v>
      </c>
      <c r="BB177" s="22">
        <v>2</v>
      </c>
      <c r="BC177" s="22">
        <f>BB177/12*3*$C177*$E177*$L177*$Q177*$BC$6+BB177/12*3*$C177*$E177*$F177*$Q177*$BB$6+BB177/12*$C177*$E177*$F177*$Q177*$BC$6+BB177/12*5*$BC$7*C177*E177*L177*Q177</f>
        <v>100552.10037096584</v>
      </c>
    </row>
    <row r="178" spans="1:59" ht="30" x14ac:dyDescent="0.25">
      <c r="A178" s="43">
        <v>196</v>
      </c>
      <c r="B178" s="55" t="s">
        <v>197</v>
      </c>
      <c r="C178" s="52">
        <v>19007.45</v>
      </c>
      <c r="D178" s="52">
        <f>C178*(H178+I178+J178)</f>
        <v>16156.3325</v>
      </c>
      <c r="E178" s="45">
        <v>0.93</v>
      </c>
      <c r="F178" s="19">
        <v>1</v>
      </c>
      <c r="G178" s="19"/>
      <c r="H178" s="54">
        <v>0.7</v>
      </c>
      <c r="I178" s="54">
        <v>0.12</v>
      </c>
      <c r="J178" s="54">
        <v>0.03</v>
      </c>
      <c r="K178" s="54">
        <v>0.15</v>
      </c>
      <c r="L178" s="19">
        <v>0.97</v>
      </c>
      <c r="M178" s="19"/>
      <c r="N178" s="52">
        <v>1.4</v>
      </c>
      <c r="O178" s="52">
        <v>1.68</v>
      </c>
      <c r="P178" s="52">
        <v>2.23</v>
      </c>
      <c r="Q178" s="52">
        <v>2.39</v>
      </c>
      <c r="R178" s="22">
        <v>0</v>
      </c>
      <c r="S178" s="22">
        <f t="shared" si="323"/>
        <v>0</v>
      </c>
      <c r="T178" s="22">
        <v>0</v>
      </c>
      <c r="U178" s="22">
        <f>T178/12*8*C178*E178*L178*N178*$U$6+T178/12*3*C178*E178*F178*N178*$T$6+T178/12*C178*E178*F178*N178*$U$6</f>
        <v>0</v>
      </c>
      <c r="V178" s="22"/>
      <c r="W178" s="22">
        <f t="shared" si="348"/>
        <v>0</v>
      </c>
      <c r="X178" s="22">
        <v>21</v>
      </c>
      <c r="Y178" s="22">
        <f>X178/12*3*C178*E178*F178*N178*$X$6+X178/12*3*C178*E178*L178*N178*$Y$6+X178/12*C178*E178*F178*N178*$Y$6+X178/12*5*C178*E178*L178*N178*$Y$7</f>
        <v>520940.32027999504</v>
      </c>
      <c r="Z178" s="22"/>
      <c r="AA178" s="22">
        <f t="shared" si="349"/>
        <v>0</v>
      </c>
      <c r="AB178" s="16">
        <f t="shared" si="350"/>
        <v>0</v>
      </c>
      <c r="AC178" s="22">
        <v>0</v>
      </c>
      <c r="AD178" s="22">
        <f t="shared" si="351"/>
        <v>0</v>
      </c>
      <c r="AE178" s="16">
        <f t="shared" si="352"/>
        <v>0</v>
      </c>
      <c r="AF178" s="22"/>
      <c r="AG178" s="22">
        <f t="shared" si="353"/>
        <v>0</v>
      </c>
      <c r="AH178" s="22">
        <v>15</v>
      </c>
      <c r="AI178" s="22">
        <f>(AH178/12*3*C178*E178*F178*N178*$AH$6)+(AH178/12*3*C178*E178*L178*N178*$AI$6)+(AH178/12*C178*E178*F178*N178*$AI$6)+(AH178/12*5*$AI$7*C178*E178*L178*N178)</f>
        <v>381776.57943232503</v>
      </c>
      <c r="AJ178" s="22">
        <v>0</v>
      </c>
      <c r="AK178" s="22">
        <f>AJ178/12*8*C178*E178*L178*N178*$AK$6+AJ178/12*3*C178*E178*F178*N178*$AJ$6+AJ178/12*C178*E178*F178*N178*$AK$6</f>
        <v>0</v>
      </c>
      <c r="AL178" s="22">
        <v>0</v>
      </c>
      <c r="AM178" s="22">
        <f>AL178/12*3*C178*E178*L178*O178*$AM$6+AL178/12*3*C178*E178*F178*O178*$AL$6+AL178/12*C178*E178*F178*O178*$AM$6+AL178/12*5*$AM$7*C178*E178*L178*O178</f>
        <v>0</v>
      </c>
      <c r="AN178" s="22">
        <v>1</v>
      </c>
      <c r="AO178" s="58">
        <f>AN178/9*C178*E178*F178*O178*$AO$6+AN178/9*3*C178*E178*L178*O178*$AO$6+AN178/9*5*$AO$7*C178*E178*L178*O178</f>
        <v>40622.524462519999</v>
      </c>
      <c r="AP178" s="22">
        <v>35</v>
      </c>
      <c r="AQ178" s="22">
        <f>AP178/12*8*C178*E178*L178*O178*$AQ$6+AP178/12*3*C178*E178*F178*O178*$AP$6+AP178/12*C178*E178*F178*O178*$AQ$6</f>
        <v>983067.73174763995</v>
      </c>
      <c r="AR178" s="22">
        <v>30</v>
      </c>
      <c r="AS178" s="22">
        <f>$AR178/12*8*$C178*$E178*$L178*$O178*$AS$6+$AR178/12*3*$C178*$E178*$F178*$O178*$AR$6+$AR178/12*$C178*$E178*$F178*$O178*$AS$6</f>
        <v>894659.04862487991</v>
      </c>
      <c r="AT178" s="22"/>
      <c r="AU178" s="58">
        <f>(AT178/12*2*C178*E178*F178*O178*$AT$6)+(AT178/12*8*C178*E178*L178*O178*$AU$6)+(AT178/12*C178*E178*F178*O178*$AU$6)</f>
        <v>0</v>
      </c>
      <c r="AV178" s="22">
        <v>0</v>
      </c>
      <c r="AW178" s="22">
        <f>AV178/12*8*$C178*$E178*$L178*$O178*$AW$6+AV178/12*3*$C178*$E178*$F178*$O178*$AV$6+AV178/12*$C178*$E178*$F178*$O178*$AW$6</f>
        <v>0</v>
      </c>
      <c r="AX178" s="71">
        <v>3</v>
      </c>
      <c r="AY178" s="22">
        <f>AX178/12*8*$C178*$E178*$L178*$O178*$AY$6+AX178/12*3*$C178*$E178*$F178*$O178*$AX$6+AX178/12*$C178*$E178*$F178*$O178*$AY$6</f>
        <v>93644.306513604024</v>
      </c>
      <c r="AZ178" s="22">
        <v>0</v>
      </c>
      <c r="BA178" s="22">
        <f>AZ178/12*8*$C178*$E178*$L178*$O178*$BA$6+AZ178/12*3*$C178*$E178*$F178*$O178*$AZ$6+AZ178/12*$C178*$E178*$F178*$O178*$BA$6</f>
        <v>0</v>
      </c>
      <c r="BB178" s="22">
        <v>5</v>
      </c>
      <c r="BC178" s="22">
        <f>BB178/12*3*$C178*$E178*$L178*$Q178*$BC$6+BB178/12*3*$C178*$E178*$F178*$Q178*$BB$6+BB178/12*$C178*$E178*$F178*$Q178*$BC$6+BB178/12*5*$BC$7*C178*E178*L178*Q178</f>
        <v>295928.64982594375</v>
      </c>
    </row>
    <row r="179" spans="1:59" ht="30" x14ac:dyDescent="0.25">
      <c r="A179" s="43">
        <v>197</v>
      </c>
      <c r="B179" s="55" t="s">
        <v>198</v>
      </c>
      <c r="C179" s="52">
        <v>19007.45</v>
      </c>
      <c r="D179" s="52">
        <f>C179*(H179+I179+J179)</f>
        <v>16726.556</v>
      </c>
      <c r="E179" s="45">
        <v>1.37</v>
      </c>
      <c r="F179" s="19">
        <v>1</v>
      </c>
      <c r="G179" s="19"/>
      <c r="H179" s="54">
        <v>0.7</v>
      </c>
      <c r="I179" s="54">
        <v>0.15</v>
      </c>
      <c r="J179" s="54">
        <v>0.03</v>
      </c>
      <c r="K179" s="54">
        <v>0.12</v>
      </c>
      <c r="L179" s="19">
        <v>0.97</v>
      </c>
      <c r="M179" s="19"/>
      <c r="N179" s="52">
        <v>1.4</v>
      </c>
      <c r="O179" s="52">
        <v>1.68</v>
      </c>
      <c r="P179" s="52">
        <v>2.23</v>
      </c>
      <c r="Q179" s="52">
        <v>2.39</v>
      </c>
      <c r="R179" s="22"/>
      <c r="S179" s="22">
        <f t="shared" si="323"/>
        <v>0</v>
      </c>
      <c r="T179" s="22"/>
      <c r="U179" s="22">
        <f>T179/12*8*C179*E179*L179*N179*$U$6+T179/12*3*C179*E179*F179*N179*$T$6+T179/12*C179*E179*F179*N179*$U$6</f>
        <v>0</v>
      </c>
      <c r="V179" s="22"/>
      <c r="W179" s="22">
        <f t="shared" si="348"/>
        <v>0</v>
      </c>
      <c r="X179" s="22">
        <v>18</v>
      </c>
      <c r="Y179" s="22">
        <f>X179/12*3*C179*E179*F179*N179*$X$6+X179/12*3*C179*E179*L179*N179*$Y$6+X179/12*C179*E179*F179*N179*$Y$6+X179/12*5*C179*E179*L179*N179*$Y$7</f>
        <v>657777.17860238999</v>
      </c>
      <c r="Z179" s="22"/>
      <c r="AA179" s="22">
        <f t="shared" si="349"/>
        <v>0</v>
      </c>
      <c r="AB179" s="16">
        <f t="shared" si="350"/>
        <v>0</v>
      </c>
      <c r="AC179" s="22"/>
      <c r="AD179" s="22">
        <f t="shared" si="351"/>
        <v>0</v>
      </c>
      <c r="AE179" s="16">
        <f t="shared" si="352"/>
        <v>0</v>
      </c>
      <c r="AF179" s="22"/>
      <c r="AG179" s="22">
        <f t="shared" si="353"/>
        <v>0</v>
      </c>
      <c r="AH179" s="22">
        <v>15</v>
      </c>
      <c r="AI179" s="22">
        <f>(AH179/12*3*C179*E179*F179*N179*$AH$6)+(AH179/12*3*C179*E179*L179*N179*$AI$6)+(AH179/12*C179*E179*F179*N179*$AI$6)+(AH179/12*5*$AI$7*C179*E179*L179*N179)</f>
        <v>562402.05787342507</v>
      </c>
      <c r="AJ179" s="22">
        <v>61</v>
      </c>
      <c r="AK179" s="22">
        <f>AJ179/12*8*C179*E179*L179*N179*$AK$6+AJ179/12*3*C179*E179*F179*N179*$AJ$6+AJ179/12*C179*E179*F179*N179*$AK$6</f>
        <v>2337471.5338536096</v>
      </c>
      <c r="AL179" s="22">
        <v>3</v>
      </c>
      <c r="AM179" s="22">
        <f>AL179/12*3*C179*E179*L179*O179*$AM$6+AL179/12*3*C179*E179*F179*O179*$AL$6+AL179/12*C179*E179*F179*O179*$AM$6+AL179/12*5*$AM$7*C179*E179*L179*O179</f>
        <v>183860.00281803001</v>
      </c>
      <c r="AN179" s="22">
        <v>10</v>
      </c>
      <c r="AO179" s="58">
        <f>AN179/9*C179*E179*F179*O179*$AO$6+AN179/9*3*C179*E179*L179*O179*$AO$6+AN179/9*5*$AO$7*C179*E179*L179*O179</f>
        <v>598417.83348013344</v>
      </c>
      <c r="AP179" s="22">
        <v>61</v>
      </c>
      <c r="AQ179" s="22">
        <f>AP179/12*8*C179*E179*L179*O179*$AQ$6+AP179/12*3*C179*E179*F179*O179*$AP$6+AP179/12*C179*E179*F179*O179*$AQ$6</f>
        <v>2523962.2224930953</v>
      </c>
      <c r="AR179" s="22">
        <v>2</v>
      </c>
      <c r="AS179" s="22">
        <f>$AR179/12*8*$C179*$E179*$L179*$O179*$AS$6+$AR179/12*3*$C179*$E179*$F179*$O179*$AR$6+$AR179/12*$C179*$E179*$F179*$O179*$AS$6</f>
        <v>87862.573234128024</v>
      </c>
      <c r="AT179" s="22"/>
      <c r="AU179" s="58">
        <f>(AT179/12*2*C179*E179*F179*O179*$AT$6)+(AT179/12*8*C179*E179*L179*O179*$AU$6)+(AT179/12*C179*E179*F179*O179*$AU$6)</f>
        <v>0</v>
      </c>
      <c r="AV179" s="22">
        <v>0</v>
      </c>
      <c r="AW179" s="22">
        <f>AV179/12*8*$C179*$E179*$L179*$O179*$AW$6+AV179/12*3*$C179*$E179*$F179*$O179*$AV$6+AV179/12*$C179*$E179*$F179*$O179*$AW$6</f>
        <v>0</v>
      </c>
      <c r="AX179" s="71">
        <v>0</v>
      </c>
      <c r="AY179" s="22">
        <f>AX179/12*8*$C179*$E179*$L179*$O179*$AY$6+AX179/12*3*$C179*$E179*$F179*$O179*$AX$6+AX179/12*$C179*$E179*$F179*$O179*$AY$6</f>
        <v>0</v>
      </c>
      <c r="AZ179" s="22">
        <v>0</v>
      </c>
      <c r="BA179" s="22">
        <f>AZ179/12*8*$C179*$E179*$L179*$O179*$BA$6+AZ179/12*3*$C179*$E179*$F179*$O179*$AZ$6+AZ179/12*$C179*$E179*$F179*$O179*$BA$6</f>
        <v>0</v>
      </c>
      <c r="BB179" s="22">
        <v>14</v>
      </c>
      <c r="BC179" s="22">
        <f>BB179/12*3*$C179*$E179*$L179*$Q179*$BC$6+BB179/12*3*$C179*$E179*$F179*$Q179*$BB$6+BB179/12*$C179*$E179*$F179*$Q179*$BC$6+BB179/12*5*$BC$7*C179*E179*L179*Q179</f>
        <v>1220626.1298196993</v>
      </c>
    </row>
    <row r="180" spans="1:59" ht="30" x14ac:dyDescent="0.25">
      <c r="A180" s="43">
        <v>198</v>
      </c>
      <c r="B180" s="55" t="s">
        <v>199</v>
      </c>
      <c r="C180" s="52">
        <v>19007.45</v>
      </c>
      <c r="D180" s="52">
        <f>C180*(H180+I180+J180)</f>
        <v>16726.556</v>
      </c>
      <c r="E180" s="45">
        <v>1.51</v>
      </c>
      <c r="F180" s="19">
        <v>1</v>
      </c>
      <c r="G180" s="19"/>
      <c r="H180" s="54">
        <v>0.48</v>
      </c>
      <c r="I180" s="54">
        <v>0.37</v>
      </c>
      <c r="J180" s="54">
        <v>0.03</v>
      </c>
      <c r="K180" s="54">
        <v>0.12</v>
      </c>
      <c r="L180" s="19">
        <v>0.97</v>
      </c>
      <c r="M180" s="19"/>
      <c r="N180" s="52">
        <v>1.4</v>
      </c>
      <c r="O180" s="52">
        <v>1.68</v>
      </c>
      <c r="P180" s="52">
        <v>2.23</v>
      </c>
      <c r="Q180" s="52">
        <v>2.39</v>
      </c>
      <c r="R180" s="22"/>
      <c r="S180" s="22">
        <f t="shared" si="323"/>
        <v>0</v>
      </c>
      <c r="T180" s="22">
        <v>0</v>
      </c>
      <c r="U180" s="22">
        <f>T180/12*8*C180*E180*L180*N180*$U$6+T180/12*3*C180*E180*F180*N180*$T$6+T180/12*C180*E180*F180*N180*$U$6</f>
        <v>0</v>
      </c>
      <c r="V180" s="22"/>
      <c r="W180" s="22">
        <f t="shared" si="348"/>
        <v>0</v>
      </c>
      <c r="X180" s="22">
        <v>0</v>
      </c>
      <c r="Y180" s="22">
        <f>X180/12*3*C180*E180*F180*N180*$X$6+X180/12*3*C180*E180*L180*N180*$Y$6+X180/12*C180*E180*F180*N180*$Y$6+X180/12*5*C180*E180*L180*N180*$Y$7</f>
        <v>0</v>
      </c>
      <c r="Z180" s="22"/>
      <c r="AA180" s="22">
        <f t="shared" si="349"/>
        <v>0</v>
      </c>
      <c r="AB180" s="16">
        <f t="shared" si="350"/>
        <v>0</v>
      </c>
      <c r="AC180" s="22"/>
      <c r="AD180" s="22">
        <f t="shared" si="351"/>
        <v>0</v>
      </c>
      <c r="AE180" s="16">
        <f t="shared" si="352"/>
        <v>0</v>
      </c>
      <c r="AF180" s="22"/>
      <c r="AG180" s="22">
        <f t="shared" si="353"/>
        <v>0</v>
      </c>
      <c r="AH180" s="22"/>
      <c r="AI180" s="22">
        <f>(AH180/12*3*C180*E180*F180*N180*$AH$6)+(AH180/12*3*C180*E180*L180*N180*$AI$6)+(AH180/12*C180*E180*F180*N180*$AI$6)+(AH180/12*5*$AI$7*C180*E180*L180*N180)</f>
        <v>0</v>
      </c>
      <c r="AJ180" s="22"/>
      <c r="AK180" s="22">
        <f>AJ180/12*8*C180*E180*L180*N180*$AK$6+AJ180/12*3*C180*E180*F180*N180*$AJ$6+AJ180/12*C180*E180*F180*N180*$AK$6</f>
        <v>0</v>
      </c>
      <c r="AL180" s="22">
        <v>0</v>
      </c>
      <c r="AM180" s="22">
        <f>AL180/12*3*C180*E180*L180*O180*$AM$6+AL180/12*3*C180*E180*F180*O180*$AL$6+AL180/12*C180*E180*F180*O180*$AM$6+AL180/12*5*$AM$7*C180*E180*L180*O180</f>
        <v>0</v>
      </c>
      <c r="AN180" s="22"/>
      <c r="AO180" s="58">
        <f>AN180/9*C180*E180*F180*O180*$AO$6+AN180/9*3*C180*E180*L180*O180*$AO$6+AN180/9*5*$AO$7*C180*E180*L180*O180</f>
        <v>0</v>
      </c>
      <c r="AP180" s="22">
        <v>8</v>
      </c>
      <c r="AQ180" s="22">
        <f>AP180/12*8*C180*E180*L180*O180*$AQ$6+AP180/12*3*C180*E180*F180*O180*$AP$6+AP180/12*C180*E180*F180*O180*$AQ$6</f>
        <v>364837.42548422399</v>
      </c>
      <c r="AR180" s="22"/>
      <c r="AS180" s="22">
        <f>$AR180/12*8*$C180*$E180*$L180*$O180*$AS$6+$AR180/12*3*$C180*$E180*$F180*$O180*$AR$6+$AR180/12*$C180*$E180*$F180*$O180*$AS$6</f>
        <v>0</v>
      </c>
      <c r="AT180" s="22"/>
      <c r="AU180" s="58">
        <f>(AT180/12*2*C180*E180*F180*O180*$AT$6)+(AT180/12*8*C180*E180*L180*O180*$AU$6)+(AT180/12*C180*E180*F180*O180*$AU$6)</f>
        <v>0</v>
      </c>
      <c r="AV180" s="22">
        <v>0</v>
      </c>
      <c r="AW180" s="22">
        <f>AV180/12*8*$C180*$E180*$L180*$O180*$AW$6+AV180/12*3*$C180*$E180*$F180*$O180*$AV$6+AV180/12*$C180*$E180*$F180*$O180*$AW$6</f>
        <v>0</v>
      </c>
      <c r="AX180" s="71"/>
      <c r="AY180" s="22">
        <f>AX180/12*8*$C180*$E180*$L180*$O180*$AY$6+AX180/12*3*$C180*$E180*$F180*$O180*$AX$6+AX180/12*$C180*$E180*$F180*$O180*$AY$6</f>
        <v>0</v>
      </c>
      <c r="AZ180" s="22">
        <v>0</v>
      </c>
      <c r="BA180" s="22">
        <f>AZ180/12*8*$C180*$E180*$L180*$O180*$BA$6+AZ180/12*3*$C180*$E180*$F180*$O180*$AZ$6+AZ180/12*$C180*$E180*$F180*$O180*$BA$6</f>
        <v>0</v>
      </c>
      <c r="BB180" s="22">
        <v>2</v>
      </c>
      <c r="BC180" s="22">
        <f>BB180/12*3*$C180*$E180*$L180*$Q180*$BC$6+BB180/12*3*$C180*$E180*$F180*$Q180*$BB$6+BB180/12*$C180*$E180*$F180*$Q180*$BC$6+BB180/12*5*$BC$7*C180*E180*L180*Q180</f>
        <v>192194.52096222586</v>
      </c>
    </row>
    <row r="181" spans="1:59" ht="30" x14ac:dyDescent="0.25">
      <c r="A181" s="43">
        <v>199</v>
      </c>
      <c r="B181" s="55" t="s">
        <v>200</v>
      </c>
      <c r="C181" s="52">
        <v>19007.45</v>
      </c>
      <c r="D181" s="52">
        <f>C181*(H181+I181+J181)</f>
        <v>16726.556</v>
      </c>
      <c r="E181" s="45">
        <v>1.73</v>
      </c>
      <c r="F181" s="19">
        <v>1</v>
      </c>
      <c r="G181" s="19"/>
      <c r="H181" s="54">
        <v>0.48</v>
      </c>
      <c r="I181" s="54">
        <v>0.37</v>
      </c>
      <c r="J181" s="54">
        <v>0.03</v>
      </c>
      <c r="K181" s="54">
        <v>0.12</v>
      </c>
      <c r="L181" s="19">
        <v>1</v>
      </c>
      <c r="M181" s="19"/>
      <c r="N181" s="52">
        <v>1.4</v>
      </c>
      <c r="O181" s="52">
        <v>1.68</v>
      </c>
      <c r="P181" s="52">
        <v>2.23</v>
      </c>
      <c r="Q181" s="52">
        <v>2.39</v>
      </c>
      <c r="R181" s="22"/>
      <c r="S181" s="22">
        <f t="shared" si="323"/>
        <v>0</v>
      </c>
      <c r="T181" s="22">
        <v>0</v>
      </c>
      <c r="U181" s="22">
        <f>T181/12*4*C181*E181*F181*N181*$U$6+T181/12*3*C181*E181*F181*N181*$T$6+T181/12*5*$U$7*C181*E181*L181*N181</f>
        <v>0</v>
      </c>
      <c r="V181" s="22"/>
      <c r="W181" s="22">
        <f t="shared" si="348"/>
        <v>0</v>
      </c>
      <c r="X181" s="22">
        <v>0</v>
      </c>
      <c r="Y181" s="22">
        <f>X181/12*3*C181*E181*F181*N181*$X$6+X181/12*4*C181*E181*F181*N181*$Y$6+X181/12*5*$Y$7*C181*E181*L181*N181</f>
        <v>0</v>
      </c>
      <c r="Z181" s="22"/>
      <c r="AA181" s="22">
        <f t="shared" si="349"/>
        <v>0</v>
      </c>
      <c r="AB181" s="16">
        <f t="shared" si="350"/>
        <v>0</v>
      </c>
      <c r="AC181" s="22"/>
      <c r="AD181" s="22">
        <f t="shared" si="351"/>
        <v>0</v>
      </c>
      <c r="AE181" s="16">
        <f t="shared" si="352"/>
        <v>0</v>
      </c>
      <c r="AF181" s="22"/>
      <c r="AG181" s="22">
        <f t="shared" si="353"/>
        <v>0</v>
      </c>
      <c r="AH181" s="22"/>
      <c r="AI181" s="22">
        <f>(AH181/12*3*C181*E181*F181*N181*$AH$6)+(AH181/12*4*C181*E181*F181*N181*$AI$6)+(AH181/12*5*$AI$7*C181*E181*L181*N181)</f>
        <v>0</v>
      </c>
      <c r="AJ181" s="22"/>
      <c r="AK181" s="22">
        <f>AJ181/12*9*C181*E181*F181*N181*$AK$6+AJ181/12*3*C181*E181*F181*N181*$AJ$6</f>
        <v>0</v>
      </c>
      <c r="AL181" s="22">
        <v>0</v>
      </c>
      <c r="AM181" s="22">
        <f>AL181/12*4*C181*E181*F181*O181*$AM$6+AL181/12*3*C181*E181*F181*O181*$AL$6+AL181/12*5*$AM$7*C181*E181*L181*O181</f>
        <v>0</v>
      </c>
      <c r="AN181" s="22"/>
      <c r="AO181" s="22">
        <f>SUM(AN181/9*4*C181*E181*F181*O181*$AO$6+AN181/9*5*$AO$7*C181*E181*L181*O181)</f>
        <v>0</v>
      </c>
      <c r="AP181" s="22">
        <v>0</v>
      </c>
      <c r="AQ181" s="22">
        <f>AP181/12*9*C181*E181*F181*O181*$AQ$6+AP181/12*3*C181*E181*F181*O181*$AP$6</f>
        <v>0</v>
      </c>
      <c r="AR181" s="22">
        <v>0</v>
      </c>
      <c r="AS181" s="22">
        <f>AR181/12*9*C181*E181*F181*O181*$AS$6+AR181/12*3*C181*E181*F181*O181*$AR$6</f>
        <v>0</v>
      </c>
      <c r="AT181" s="22"/>
      <c r="AU181" s="22">
        <f>(AT181/12*2*C181*E181*F181*O181*$AT$6)+(AT181/12*9*C181*E181*F181*O181*$AU$6)</f>
        <v>0</v>
      </c>
      <c r="AV181" s="22">
        <v>0</v>
      </c>
      <c r="AW181" s="22">
        <f>AV181/12*9*C181*E181*F181*O181*$AW$6+AV181/12*3*C181*E181*F181*O181*$AV$6</f>
        <v>0</v>
      </c>
      <c r="AX181" s="71">
        <v>0</v>
      </c>
      <c r="AY181" s="71">
        <f>AX181/12*9*C181*E181*F181*O181*$AY$6+AX181/12*3*C181*E181*F181*O181*$AX$6</f>
        <v>0</v>
      </c>
      <c r="AZ181" s="22">
        <v>0</v>
      </c>
      <c r="BA181" s="22">
        <f>AZ181/12*9*C181*E181*F181*O181*$BA$6+AZ181/12*3*C181*E181*F181*O181*$AZ$6</f>
        <v>0</v>
      </c>
      <c r="BB181" s="22">
        <v>0</v>
      </c>
      <c r="BC181" s="22">
        <f>BB181/12*4*C181*E181*F181*Q181*$BC$6+BB181/12*3*C181*E181*F181*Q181*$BB$6+BB181/12*5*$BC$7*C181*E181*L181*Q181</f>
        <v>0</v>
      </c>
    </row>
    <row r="182" spans="1:59" s="29" customFormat="1" x14ac:dyDescent="0.25">
      <c r="A182" s="70">
        <v>30</v>
      </c>
      <c r="B182" s="33" t="s">
        <v>201</v>
      </c>
      <c r="C182" s="52">
        <v>19007.45</v>
      </c>
      <c r="D182" s="56">
        <f t="shared" ref="D182:D187" si="354">C182*(H182+I182+J182)</f>
        <v>0</v>
      </c>
      <c r="E182" s="56">
        <v>1.2</v>
      </c>
      <c r="F182" s="25">
        <v>1</v>
      </c>
      <c r="G182" s="25"/>
      <c r="H182" s="57"/>
      <c r="I182" s="57"/>
      <c r="J182" s="57"/>
      <c r="K182" s="57"/>
      <c r="L182" s="25">
        <v>1</v>
      </c>
      <c r="M182" s="25"/>
      <c r="N182" s="52">
        <v>1.4</v>
      </c>
      <c r="O182" s="52">
        <v>1.68</v>
      </c>
      <c r="P182" s="52">
        <v>2.23</v>
      </c>
      <c r="Q182" s="52">
        <v>2.39</v>
      </c>
      <c r="R182" s="16">
        <f t="shared" ref="R182:S182" si="355">SUM(R183:R205)</f>
        <v>159</v>
      </c>
      <c r="S182" s="16">
        <f t="shared" si="355"/>
        <v>3374903.7088305</v>
      </c>
      <c r="T182" s="16">
        <f t="shared" ref="T182:AM182" si="356">SUM(T183:T205)</f>
        <v>97</v>
      </c>
      <c r="U182" s="16">
        <f t="shared" si="356"/>
        <v>2032819.5334883337</v>
      </c>
      <c r="V182" s="16">
        <f t="shared" si="356"/>
        <v>0</v>
      </c>
      <c r="W182" s="16">
        <f t="shared" si="356"/>
        <v>0</v>
      </c>
      <c r="X182" s="16">
        <f t="shared" si="356"/>
        <v>92</v>
      </c>
      <c r="Y182" s="16">
        <f t="shared" si="356"/>
        <v>1916269.3981456668</v>
      </c>
      <c r="Z182" s="16">
        <f t="shared" si="356"/>
        <v>0</v>
      </c>
      <c r="AA182" s="16">
        <f t="shared" si="356"/>
        <v>0</v>
      </c>
      <c r="AB182" s="16">
        <f t="shared" si="356"/>
        <v>0</v>
      </c>
      <c r="AC182" s="16">
        <f t="shared" si="356"/>
        <v>0</v>
      </c>
      <c r="AD182" s="16">
        <f t="shared" si="356"/>
        <v>0</v>
      </c>
      <c r="AE182" s="16">
        <f t="shared" si="356"/>
        <v>0</v>
      </c>
      <c r="AF182" s="16">
        <f t="shared" si="356"/>
        <v>0</v>
      </c>
      <c r="AG182" s="16">
        <f t="shared" si="356"/>
        <v>0</v>
      </c>
      <c r="AH182" s="16">
        <f t="shared" si="356"/>
        <v>180</v>
      </c>
      <c r="AI182" s="16">
        <f t="shared" si="356"/>
        <v>4300112.43585</v>
      </c>
      <c r="AJ182" s="16">
        <f t="shared" si="356"/>
        <v>67</v>
      </c>
      <c r="AK182" s="16">
        <f t="shared" si="356"/>
        <v>1674708.7847490001</v>
      </c>
      <c r="AL182" s="16">
        <f t="shared" si="356"/>
        <v>23</v>
      </c>
      <c r="AM182" s="16">
        <f t="shared" si="356"/>
        <v>778108.93102250004</v>
      </c>
      <c r="AN182" s="16">
        <f>SUM(AN183:AN205)</f>
        <v>45</v>
      </c>
      <c r="AO182" s="16">
        <f t="shared" ref="AO182:BA182" si="357">SUM(AO183:AO205)</f>
        <v>1611745.8463260001</v>
      </c>
      <c r="AP182" s="16">
        <f t="shared" si="357"/>
        <v>241</v>
      </c>
      <c r="AQ182" s="16">
        <f t="shared" si="357"/>
        <v>6217517.9219537992</v>
      </c>
      <c r="AR182" s="16">
        <f t="shared" si="357"/>
        <v>64</v>
      </c>
      <c r="AS182" s="16">
        <f t="shared" si="357"/>
        <v>1893478.4518650002</v>
      </c>
      <c r="AT182" s="16">
        <f t="shared" si="357"/>
        <v>147</v>
      </c>
      <c r="AU182" s="16">
        <f t="shared" si="357"/>
        <v>3510535.2078104001</v>
      </c>
      <c r="AV182" s="16">
        <f t="shared" si="357"/>
        <v>108</v>
      </c>
      <c r="AW182" s="16">
        <f t="shared" si="357"/>
        <v>3019955.4322938002</v>
      </c>
      <c r="AX182" s="16">
        <f t="shared" si="357"/>
        <v>24</v>
      </c>
      <c r="AY182" s="16">
        <f t="shared" si="357"/>
        <v>706870.94718240004</v>
      </c>
      <c r="AZ182" s="16">
        <f t="shared" si="357"/>
        <v>199</v>
      </c>
      <c r="BA182" s="16">
        <f t="shared" si="357"/>
        <v>5919110.1565595996</v>
      </c>
      <c r="BB182" s="16">
        <f t="shared" ref="BB182:BC182" si="358">SUM(BB183:BB205)</f>
        <v>49</v>
      </c>
      <c r="BC182" s="16">
        <f t="shared" si="358"/>
        <v>2734594.8937807502</v>
      </c>
      <c r="BD182" s="28"/>
      <c r="BE182" s="28"/>
      <c r="BF182" s="28"/>
      <c r="BG182" s="28"/>
    </row>
    <row r="183" spans="1:59" ht="45" x14ac:dyDescent="0.25">
      <c r="A183" s="43">
        <v>200</v>
      </c>
      <c r="B183" s="55" t="s">
        <v>202</v>
      </c>
      <c r="C183" s="52">
        <v>19007.45</v>
      </c>
      <c r="D183" s="52">
        <f t="shared" si="354"/>
        <v>16726.556</v>
      </c>
      <c r="E183" s="45">
        <v>1.04</v>
      </c>
      <c r="F183" s="19">
        <v>1</v>
      </c>
      <c r="G183" s="19"/>
      <c r="H183" s="54">
        <v>0.72</v>
      </c>
      <c r="I183" s="54">
        <v>0.13</v>
      </c>
      <c r="J183" s="54">
        <v>0.03</v>
      </c>
      <c r="K183" s="54">
        <v>0.12</v>
      </c>
      <c r="L183" s="19">
        <v>1</v>
      </c>
      <c r="M183" s="19"/>
      <c r="N183" s="52">
        <v>1.4</v>
      </c>
      <c r="O183" s="52">
        <v>1.68</v>
      </c>
      <c r="P183" s="52">
        <v>2.23</v>
      </c>
      <c r="Q183" s="52">
        <v>2.39</v>
      </c>
      <c r="R183" s="22">
        <v>0</v>
      </c>
      <c r="S183" s="22">
        <f t="shared" si="323"/>
        <v>0</v>
      </c>
      <c r="T183" s="22">
        <v>0</v>
      </c>
      <c r="U183" s="22">
        <f t="shared" ref="U183:U205" si="359">T183/12*4*C183*E183*F183*N183*$U$6+T183/12*3*C183*E183*F183*N183*$T$6+T183/12*5*$U$7*C183*E183*L183*N183</f>
        <v>0</v>
      </c>
      <c r="V183" s="22"/>
      <c r="W183" s="22">
        <f t="shared" ref="W183:W205" si="360">SUM($W$6*V183*C183*E183*F183*N183)</f>
        <v>0</v>
      </c>
      <c r="X183" s="22">
        <v>0</v>
      </c>
      <c r="Y183" s="22">
        <f t="shared" ref="Y183:Y205" si="361">X183/12*3*C183*E183*F183*N183*$X$6+X183/12*4*C183*E183*F183*N183*$Y$6+X183/12*5*$Y$7*C183*E183*L183*N183</f>
        <v>0</v>
      </c>
      <c r="Z183" s="22">
        <v>0</v>
      </c>
      <c r="AA183" s="22">
        <f t="shared" ref="AA183:AA205" si="362">Z183*C183*E183*F183*N183*$AA$6</f>
        <v>0</v>
      </c>
      <c r="AB183" s="16">
        <f t="shared" ref="AB183:AB205" si="363">SUM(AC183*$E183)</f>
        <v>0</v>
      </c>
      <c r="AC183" s="22">
        <v>0</v>
      </c>
      <c r="AD183" s="22">
        <f t="shared" ref="AD183:AD205" si="364">AC183*C183*E183*F183*N183*$AD$6</f>
        <v>0</v>
      </c>
      <c r="AE183" s="16">
        <f t="shared" ref="AE183:AE205" si="365">SUM(AF183*$E183)</f>
        <v>0</v>
      </c>
      <c r="AF183" s="22"/>
      <c r="AG183" s="22">
        <f t="shared" ref="AG183:AG205" si="366">SUM(AF183*$AG$6*C183*E183*F183*N183)</f>
        <v>0</v>
      </c>
      <c r="AH183" s="22"/>
      <c r="AI183" s="22">
        <f t="shared" ref="AI183:AI205" si="367">(AH183/12*3*C183*E183*F183*N183*$AH$6)+(AH183/12*4*C183*E183*F183*N183*$AI$6)+(AH183/12*5*$AI$7*C183*E183*L183*N183)</f>
        <v>0</v>
      </c>
      <c r="AJ183" s="22">
        <v>0</v>
      </c>
      <c r="AK183" s="22">
        <f t="shared" ref="AK183:AK205" si="368">AJ183/12*9*C183*E183*F183*N183*$AK$6+AJ183/12*3*C183*E183*F183*N183*$AJ$6</f>
        <v>0</v>
      </c>
      <c r="AL183" s="22">
        <v>0</v>
      </c>
      <c r="AM183" s="22">
        <f t="shared" ref="AM183:AM205" si="369">AL183/12*4*C183*E183*F183*O183*$AM$6+AL183/12*3*C183*E183*F183*O183*$AL$6+AL183/12*5*$AM$7*C183*E183*L183*O183</f>
        <v>0</v>
      </c>
      <c r="AN183" s="22"/>
      <c r="AO183" s="22">
        <f t="shared" ref="AO183:AO205" si="370">SUM(AN183/9*4*C183*E183*F183*O183*$AO$6+AN183/9*5*$AO$7*C183*E183*L183*O183)</f>
        <v>0</v>
      </c>
      <c r="AP183" s="22">
        <v>1</v>
      </c>
      <c r="AQ183" s="22">
        <f t="shared" ref="AQ183:AQ205" si="371">AP183/12*9*C183*E183*F183*O183*$AQ$6+AP183/12*3*C183*E183*F183*O183*$AP$6</f>
        <v>32047.473057600004</v>
      </c>
      <c r="AR183" s="22">
        <v>0</v>
      </c>
      <c r="AS183" s="22">
        <f t="shared" ref="AS183:AS205" si="372">AR183/12*9*C183*E183*F183*O183*$AS$6+AR183/12*3*C183*E183*F183*O183*$AR$6</f>
        <v>0</v>
      </c>
      <c r="AT183" s="22"/>
      <c r="AU183" s="22">
        <f t="shared" ref="AU183:AU205" si="373">(AT183/12*2*C183*E183*F183*O183*$AT$6)+(AT183/12*9*C183*E183*F183*O183*$AU$6)</f>
        <v>0</v>
      </c>
      <c r="AV183" s="22">
        <v>0</v>
      </c>
      <c r="AW183" s="22">
        <f t="shared" ref="AW183:AW205" si="374">AV183/12*9*C183*E183*F183*O183*$AW$6+AV183/12*3*C183*E183*F183*O183*$AV$6</f>
        <v>0</v>
      </c>
      <c r="AX183" s="71">
        <v>0</v>
      </c>
      <c r="AY183" s="71">
        <f t="shared" ref="AY183:AY205" si="375">AX183/12*9*C183*E183*F183*O183*$AY$6+AX183/12*3*C183*E183*F183*O183*$AX$6</f>
        <v>0</v>
      </c>
      <c r="AZ183" s="22">
        <v>0</v>
      </c>
      <c r="BA183" s="22">
        <f t="shared" ref="BA183:BA205" si="376">AZ183/12*9*C183*E183*F183*O183*$BA$6+AZ183/12*3*C183*E183*F183*O183*$AZ$6</f>
        <v>0</v>
      </c>
      <c r="BB183" s="22">
        <v>0</v>
      </c>
      <c r="BC183" s="22">
        <f t="shared" ref="BC183:BC205" si="377">BB183/12*4*C183*E183*F183*Q183*$BC$6+BB183/12*3*C183*E183*F183*Q183*$BB$6+BB183/12*5*$BC$7*C183*E183*L183*Q183</f>
        <v>0</v>
      </c>
    </row>
    <row r="184" spans="1:59" ht="30" x14ac:dyDescent="0.25">
      <c r="A184" s="43">
        <v>179</v>
      </c>
      <c r="B184" s="55" t="s">
        <v>203</v>
      </c>
      <c r="C184" s="52">
        <v>19007.45</v>
      </c>
      <c r="D184" s="52">
        <f t="shared" si="354"/>
        <v>15396.034500000002</v>
      </c>
      <c r="E184" s="45">
        <v>0.86</v>
      </c>
      <c r="F184" s="19">
        <v>1</v>
      </c>
      <c r="G184" s="19"/>
      <c r="H184" s="54">
        <v>0.6</v>
      </c>
      <c r="I184" s="54">
        <v>0.17</v>
      </c>
      <c r="J184" s="54">
        <v>0.04</v>
      </c>
      <c r="K184" s="54">
        <v>0.19</v>
      </c>
      <c r="L184" s="19">
        <v>1</v>
      </c>
      <c r="M184" s="19"/>
      <c r="N184" s="52">
        <v>1.4</v>
      </c>
      <c r="O184" s="52">
        <v>1.68</v>
      </c>
      <c r="P184" s="52">
        <v>2.23</v>
      </c>
      <c r="Q184" s="52">
        <v>2.39</v>
      </c>
      <c r="R184" s="22">
        <v>159</v>
      </c>
      <c r="S184" s="22">
        <f t="shared" si="323"/>
        <v>3374903.7088305</v>
      </c>
      <c r="T184" s="22">
        <v>35</v>
      </c>
      <c r="U184" s="22">
        <f t="shared" si="359"/>
        <v>819663.3350033334</v>
      </c>
      <c r="V184" s="22"/>
      <c r="W184" s="22">
        <f t="shared" si="360"/>
        <v>0</v>
      </c>
      <c r="X184" s="22">
        <v>20</v>
      </c>
      <c r="Y184" s="22">
        <f t="shared" si="361"/>
        <v>468379.04857333336</v>
      </c>
      <c r="Z184" s="22"/>
      <c r="AA184" s="22">
        <f t="shared" si="362"/>
        <v>0</v>
      </c>
      <c r="AB184" s="16">
        <f t="shared" si="363"/>
        <v>0</v>
      </c>
      <c r="AC184" s="22"/>
      <c r="AD184" s="22">
        <f t="shared" si="364"/>
        <v>0</v>
      </c>
      <c r="AE184" s="16">
        <f t="shared" si="365"/>
        <v>0</v>
      </c>
      <c r="AF184" s="22"/>
      <c r="AG184" s="22">
        <f t="shared" si="366"/>
        <v>0</v>
      </c>
      <c r="AH184" s="22">
        <v>51</v>
      </c>
      <c r="AI184" s="22">
        <f t="shared" si="367"/>
        <v>1225490.1327900002</v>
      </c>
      <c r="AJ184" s="22">
        <v>65</v>
      </c>
      <c r="AK184" s="22">
        <f t="shared" si="368"/>
        <v>1595368.4571825</v>
      </c>
      <c r="AL184" s="22">
        <v>2</v>
      </c>
      <c r="AM184" s="22">
        <f t="shared" si="369"/>
        <v>78495.446414000005</v>
      </c>
      <c r="AN184" s="22">
        <v>10</v>
      </c>
      <c r="AO184" s="22">
        <f t="shared" si="370"/>
        <v>385993.15729333332</v>
      </c>
      <c r="AP184" s="22">
        <v>68</v>
      </c>
      <c r="AQ184" s="22">
        <f t="shared" si="371"/>
        <v>1802054.0619311999</v>
      </c>
      <c r="AR184" s="22"/>
      <c r="AS184" s="22">
        <f t="shared" si="372"/>
        <v>0</v>
      </c>
      <c r="AT184" s="22">
        <v>52</v>
      </c>
      <c r="AU184" s="22">
        <f t="shared" si="373"/>
        <v>1347100.8623072002</v>
      </c>
      <c r="AV184" s="22">
        <v>83</v>
      </c>
      <c r="AW184" s="22">
        <f t="shared" si="374"/>
        <v>2444595.3590058</v>
      </c>
      <c r="AX184" s="71">
        <v>24</v>
      </c>
      <c r="AY184" s="71">
        <f t="shared" si="375"/>
        <v>706870.94718240004</v>
      </c>
      <c r="AZ184" s="22">
        <v>132</v>
      </c>
      <c r="BA184" s="22">
        <f t="shared" si="376"/>
        <v>4241225.6830944</v>
      </c>
      <c r="BB184" s="22">
        <v>2</v>
      </c>
      <c r="BC184" s="22">
        <f t="shared" si="377"/>
        <v>111669.11721991666</v>
      </c>
    </row>
    <row r="185" spans="1:59" ht="30" x14ac:dyDescent="0.25">
      <c r="A185" s="43">
        <v>180</v>
      </c>
      <c r="B185" s="55" t="s">
        <v>204</v>
      </c>
      <c r="C185" s="52">
        <v>19007.45</v>
      </c>
      <c r="D185" s="52">
        <f t="shared" si="354"/>
        <v>15586.109000000002</v>
      </c>
      <c r="E185" s="45">
        <v>0.68</v>
      </c>
      <c r="F185" s="19">
        <v>1</v>
      </c>
      <c r="G185" s="19"/>
      <c r="H185" s="54">
        <v>0.67</v>
      </c>
      <c r="I185" s="54">
        <v>0.11</v>
      </c>
      <c r="J185" s="54">
        <v>0.04</v>
      </c>
      <c r="K185" s="54">
        <v>0.18</v>
      </c>
      <c r="L185" s="19">
        <v>1</v>
      </c>
      <c r="M185" s="19"/>
      <c r="N185" s="52">
        <v>1.4</v>
      </c>
      <c r="O185" s="52">
        <v>1.68</v>
      </c>
      <c r="P185" s="52">
        <v>2.23</v>
      </c>
      <c r="Q185" s="52">
        <v>2.39</v>
      </c>
      <c r="R185" s="22">
        <v>0</v>
      </c>
      <c r="S185" s="22">
        <f t="shared" si="323"/>
        <v>0</v>
      </c>
      <c r="T185" s="22">
        <v>25</v>
      </c>
      <c r="U185" s="22">
        <f t="shared" si="359"/>
        <v>462932.78056666674</v>
      </c>
      <c r="V185" s="22"/>
      <c r="W185" s="22">
        <f t="shared" si="360"/>
        <v>0</v>
      </c>
      <c r="X185" s="22">
        <v>60</v>
      </c>
      <c r="Y185" s="22">
        <f t="shared" si="361"/>
        <v>1111038.6733600001</v>
      </c>
      <c r="Z185" s="22"/>
      <c r="AA185" s="22">
        <f t="shared" si="362"/>
        <v>0</v>
      </c>
      <c r="AB185" s="16">
        <f t="shared" si="363"/>
        <v>0</v>
      </c>
      <c r="AC185" s="22">
        <v>0</v>
      </c>
      <c r="AD185" s="22">
        <f t="shared" si="364"/>
        <v>0</v>
      </c>
      <c r="AE185" s="16">
        <f t="shared" si="365"/>
        <v>0</v>
      </c>
      <c r="AF185" s="22"/>
      <c r="AG185" s="22">
        <f t="shared" si="366"/>
        <v>0</v>
      </c>
      <c r="AH185" s="22">
        <v>92</v>
      </c>
      <c r="AI185" s="22">
        <f t="shared" si="367"/>
        <v>1747985.9258400002</v>
      </c>
      <c r="AJ185" s="22"/>
      <c r="AK185" s="22">
        <f t="shared" si="368"/>
        <v>0</v>
      </c>
      <c r="AL185" s="22">
        <v>11</v>
      </c>
      <c r="AM185" s="22">
        <f t="shared" si="369"/>
        <v>341363.91812600003</v>
      </c>
      <c r="AN185" s="22">
        <v>22</v>
      </c>
      <c r="AO185" s="22">
        <f t="shared" si="370"/>
        <v>671448.56198933348</v>
      </c>
      <c r="AP185" s="22">
        <v>90</v>
      </c>
      <c r="AQ185" s="22">
        <f t="shared" si="371"/>
        <v>1885870.5299279999</v>
      </c>
      <c r="AR185" s="22">
        <v>5</v>
      </c>
      <c r="AS185" s="22">
        <f t="shared" si="372"/>
        <v>111284.81826</v>
      </c>
      <c r="AT185" s="22">
        <v>57</v>
      </c>
      <c r="AU185" s="22">
        <f t="shared" si="373"/>
        <v>1167567.7420176002</v>
      </c>
      <c r="AV185" s="22">
        <v>5</v>
      </c>
      <c r="AW185" s="22">
        <f t="shared" si="374"/>
        <v>116441.91959400001</v>
      </c>
      <c r="AX185" s="71">
        <v>0</v>
      </c>
      <c r="AY185" s="71">
        <f t="shared" si="375"/>
        <v>0</v>
      </c>
      <c r="AZ185" s="22">
        <v>2</v>
      </c>
      <c r="BA185" s="22">
        <f t="shared" si="376"/>
        <v>50811.019459200004</v>
      </c>
      <c r="BB185" s="22">
        <v>12</v>
      </c>
      <c r="BC185" s="22">
        <f t="shared" si="377"/>
        <v>529779.06774100009</v>
      </c>
    </row>
    <row r="186" spans="1:59" x14ac:dyDescent="0.25">
      <c r="A186" s="43">
        <v>201</v>
      </c>
      <c r="B186" s="55" t="s">
        <v>205</v>
      </c>
      <c r="C186" s="52">
        <v>19007.45</v>
      </c>
      <c r="D186" s="52">
        <f t="shared" si="354"/>
        <v>15966.258000000002</v>
      </c>
      <c r="E186" s="45">
        <v>0.9</v>
      </c>
      <c r="F186" s="19">
        <v>1</v>
      </c>
      <c r="G186" s="19"/>
      <c r="H186" s="54">
        <v>0.65</v>
      </c>
      <c r="I186" s="54">
        <v>0.15</v>
      </c>
      <c r="J186" s="54">
        <v>0.04</v>
      </c>
      <c r="K186" s="54">
        <v>0.16</v>
      </c>
      <c r="L186" s="19">
        <v>1</v>
      </c>
      <c r="M186" s="19"/>
      <c r="N186" s="52">
        <v>1.4</v>
      </c>
      <c r="O186" s="52">
        <v>1.68</v>
      </c>
      <c r="P186" s="52">
        <v>2.23</v>
      </c>
      <c r="Q186" s="52">
        <v>2.39</v>
      </c>
      <c r="R186" s="22">
        <v>0</v>
      </c>
      <c r="S186" s="22">
        <f t="shared" si="323"/>
        <v>0</v>
      </c>
      <c r="T186" s="22">
        <v>12</v>
      </c>
      <c r="U186" s="22">
        <f t="shared" si="359"/>
        <v>294098.47236000001</v>
      </c>
      <c r="V186" s="22"/>
      <c r="W186" s="22">
        <f t="shared" si="360"/>
        <v>0</v>
      </c>
      <c r="X186" s="22">
        <v>5</v>
      </c>
      <c r="Y186" s="22">
        <f t="shared" si="361"/>
        <v>122541.03015000004</v>
      </c>
      <c r="Z186" s="22"/>
      <c r="AA186" s="22">
        <f t="shared" si="362"/>
        <v>0</v>
      </c>
      <c r="AB186" s="16">
        <f t="shared" si="363"/>
        <v>0</v>
      </c>
      <c r="AC186" s="22">
        <v>0</v>
      </c>
      <c r="AD186" s="22">
        <f t="shared" si="364"/>
        <v>0</v>
      </c>
      <c r="AE186" s="16">
        <f t="shared" si="365"/>
        <v>0</v>
      </c>
      <c r="AF186" s="22"/>
      <c r="AG186" s="22">
        <f t="shared" si="366"/>
        <v>0</v>
      </c>
      <c r="AH186" s="22">
        <v>7</v>
      </c>
      <c r="AI186" s="22">
        <f t="shared" si="367"/>
        <v>176027.99445</v>
      </c>
      <c r="AJ186" s="22"/>
      <c r="AK186" s="22">
        <f t="shared" si="368"/>
        <v>0</v>
      </c>
      <c r="AL186" s="22">
        <v>5</v>
      </c>
      <c r="AM186" s="22">
        <f t="shared" si="369"/>
        <v>205365.993525</v>
      </c>
      <c r="AN186" s="22">
        <v>2</v>
      </c>
      <c r="AO186" s="22">
        <f t="shared" si="370"/>
        <v>80789.265480000016</v>
      </c>
      <c r="AP186" s="22">
        <v>16</v>
      </c>
      <c r="AQ186" s="22">
        <f t="shared" si="371"/>
        <v>443734.24233599997</v>
      </c>
      <c r="AR186" s="22">
        <v>40</v>
      </c>
      <c r="AS186" s="22">
        <f t="shared" si="372"/>
        <v>1178309.8404000001</v>
      </c>
      <c r="AT186" s="22">
        <v>10</v>
      </c>
      <c r="AU186" s="22">
        <f t="shared" si="373"/>
        <v>271107.06083999999</v>
      </c>
      <c r="AV186" s="22"/>
      <c r="AW186" s="22">
        <f t="shared" si="374"/>
        <v>0</v>
      </c>
      <c r="AX186" s="71">
        <v>0</v>
      </c>
      <c r="AY186" s="71">
        <f t="shared" si="375"/>
        <v>0</v>
      </c>
      <c r="AZ186" s="22"/>
      <c r="BA186" s="22">
        <f t="shared" si="376"/>
        <v>0</v>
      </c>
      <c r="BB186" s="22">
        <v>29</v>
      </c>
      <c r="BC186" s="22">
        <f t="shared" si="377"/>
        <v>1694513.9299068751</v>
      </c>
    </row>
    <row r="187" spans="1:59" ht="30" x14ac:dyDescent="0.25">
      <c r="A187" s="43">
        <v>202</v>
      </c>
      <c r="B187" s="55" t="s">
        <v>206</v>
      </c>
      <c r="C187" s="52">
        <v>19007.45</v>
      </c>
      <c r="D187" s="52">
        <f t="shared" si="354"/>
        <v>15966.258000000002</v>
      </c>
      <c r="E187" s="45">
        <v>0.67</v>
      </c>
      <c r="F187" s="19">
        <v>1</v>
      </c>
      <c r="G187" s="19"/>
      <c r="H187" s="54">
        <v>0.67</v>
      </c>
      <c r="I187" s="54">
        <v>0.13</v>
      </c>
      <c r="J187" s="54">
        <v>0.04</v>
      </c>
      <c r="K187" s="54">
        <v>0.16</v>
      </c>
      <c r="L187" s="19">
        <v>1</v>
      </c>
      <c r="M187" s="19"/>
      <c r="N187" s="52">
        <v>1.4</v>
      </c>
      <c r="O187" s="52">
        <v>1.68</v>
      </c>
      <c r="P187" s="52">
        <v>2.23</v>
      </c>
      <c r="Q187" s="52">
        <v>2.39</v>
      </c>
      <c r="R187" s="22">
        <v>0</v>
      </c>
      <c r="S187" s="22">
        <f t="shared" si="323"/>
        <v>0</v>
      </c>
      <c r="T187" s="22">
        <v>25</v>
      </c>
      <c r="U187" s="22">
        <f t="shared" si="359"/>
        <v>456124.94555833342</v>
      </c>
      <c r="V187" s="22"/>
      <c r="W187" s="22">
        <f t="shared" si="360"/>
        <v>0</v>
      </c>
      <c r="X187" s="22">
        <v>1</v>
      </c>
      <c r="Y187" s="22">
        <f t="shared" si="361"/>
        <v>18244.997822333335</v>
      </c>
      <c r="Z187" s="22"/>
      <c r="AA187" s="22">
        <f t="shared" si="362"/>
        <v>0</v>
      </c>
      <c r="AB187" s="16">
        <f t="shared" si="363"/>
        <v>0</v>
      </c>
      <c r="AC187" s="22">
        <v>0</v>
      </c>
      <c r="AD187" s="22">
        <f t="shared" si="364"/>
        <v>0</v>
      </c>
      <c r="AE187" s="16">
        <f t="shared" si="365"/>
        <v>0</v>
      </c>
      <c r="AF187" s="22"/>
      <c r="AG187" s="22">
        <f t="shared" si="366"/>
        <v>0</v>
      </c>
      <c r="AH187" s="22">
        <v>6</v>
      </c>
      <c r="AI187" s="22">
        <f t="shared" si="367"/>
        <v>112322.62503000001</v>
      </c>
      <c r="AJ187" s="22"/>
      <c r="AK187" s="22">
        <f t="shared" si="368"/>
        <v>0</v>
      </c>
      <c r="AL187" s="22">
        <v>5</v>
      </c>
      <c r="AM187" s="22">
        <f t="shared" si="369"/>
        <v>152883.5729575</v>
      </c>
      <c r="AN187" s="22">
        <v>5</v>
      </c>
      <c r="AO187" s="22">
        <f t="shared" si="370"/>
        <v>150357.79964333333</v>
      </c>
      <c r="AP187" s="22">
        <v>32</v>
      </c>
      <c r="AQ187" s="22">
        <f t="shared" si="371"/>
        <v>660670.98303360003</v>
      </c>
      <c r="AR187" s="22">
        <v>10</v>
      </c>
      <c r="AS187" s="22">
        <f t="shared" si="372"/>
        <v>219296.55363000001</v>
      </c>
      <c r="AT187" s="22">
        <v>18</v>
      </c>
      <c r="AU187" s="22">
        <f t="shared" si="373"/>
        <v>363283.4615256</v>
      </c>
      <c r="AV187" s="22">
        <v>20</v>
      </c>
      <c r="AW187" s="22">
        <f t="shared" si="374"/>
        <v>458918.15369400004</v>
      </c>
      <c r="AX187" s="71">
        <v>0</v>
      </c>
      <c r="AY187" s="71">
        <f t="shared" si="375"/>
        <v>0</v>
      </c>
      <c r="AZ187" s="22">
        <v>65</v>
      </c>
      <c r="BA187" s="22">
        <f t="shared" si="376"/>
        <v>1627073.454006</v>
      </c>
      <c r="BB187" s="22">
        <v>2</v>
      </c>
      <c r="BC187" s="22">
        <f t="shared" si="377"/>
        <v>86998.033182958345</v>
      </c>
    </row>
    <row r="188" spans="1:59" ht="30" x14ac:dyDescent="0.25">
      <c r="A188" s="43">
        <v>128</v>
      </c>
      <c r="B188" s="55" t="s">
        <v>207</v>
      </c>
      <c r="C188" s="52">
        <v>19007.45</v>
      </c>
      <c r="D188" s="52"/>
      <c r="E188" s="45">
        <v>2.56</v>
      </c>
      <c r="F188" s="19">
        <v>1</v>
      </c>
      <c r="G188" s="19"/>
      <c r="H188" s="54">
        <v>0.67</v>
      </c>
      <c r="I188" s="54">
        <v>0.13</v>
      </c>
      <c r="J188" s="54">
        <v>0.04</v>
      </c>
      <c r="K188" s="54">
        <v>0.16</v>
      </c>
      <c r="L188" s="19">
        <v>1</v>
      </c>
      <c r="M188" s="19"/>
      <c r="N188" s="52">
        <v>1.4</v>
      </c>
      <c r="O188" s="52">
        <v>1.68</v>
      </c>
      <c r="P188" s="52">
        <v>2.23</v>
      </c>
      <c r="Q188" s="52">
        <v>2.39</v>
      </c>
      <c r="R188" s="22"/>
      <c r="S188" s="22">
        <f t="shared" si="323"/>
        <v>0</v>
      </c>
      <c r="T188" s="22"/>
      <c r="U188" s="22">
        <f t="shared" si="359"/>
        <v>0</v>
      </c>
      <c r="V188" s="22"/>
      <c r="W188" s="22">
        <f t="shared" si="360"/>
        <v>0</v>
      </c>
      <c r="X188" s="22"/>
      <c r="Y188" s="22">
        <f t="shared" si="361"/>
        <v>0</v>
      </c>
      <c r="Z188" s="22"/>
      <c r="AA188" s="22">
        <f t="shared" si="362"/>
        <v>0</v>
      </c>
      <c r="AB188" s="16">
        <f t="shared" si="363"/>
        <v>0</v>
      </c>
      <c r="AC188" s="22"/>
      <c r="AD188" s="22">
        <f t="shared" si="364"/>
        <v>0</v>
      </c>
      <c r="AE188" s="16">
        <f t="shared" si="365"/>
        <v>0</v>
      </c>
      <c r="AF188" s="22"/>
      <c r="AG188" s="22">
        <f t="shared" si="366"/>
        <v>0</v>
      </c>
      <c r="AH188" s="22"/>
      <c r="AI188" s="22">
        <f t="shared" si="367"/>
        <v>0</v>
      </c>
      <c r="AJ188" s="22"/>
      <c r="AK188" s="22">
        <f t="shared" si="368"/>
        <v>0</v>
      </c>
      <c r="AL188" s="22"/>
      <c r="AM188" s="22">
        <f t="shared" si="369"/>
        <v>0</v>
      </c>
      <c r="AN188" s="22"/>
      <c r="AO188" s="22">
        <f t="shared" si="370"/>
        <v>0</v>
      </c>
      <c r="AP188" s="22"/>
      <c r="AQ188" s="22">
        <f t="shared" si="371"/>
        <v>0</v>
      </c>
      <c r="AR188" s="22"/>
      <c r="AS188" s="22">
        <f t="shared" si="372"/>
        <v>0</v>
      </c>
      <c r="AT188" s="22">
        <v>0</v>
      </c>
      <c r="AU188" s="22">
        <f t="shared" si="373"/>
        <v>0</v>
      </c>
      <c r="AV188" s="22"/>
      <c r="AW188" s="22">
        <f t="shared" si="374"/>
        <v>0</v>
      </c>
      <c r="AX188" s="71"/>
      <c r="AY188" s="71">
        <f t="shared" si="375"/>
        <v>0</v>
      </c>
      <c r="AZ188" s="22"/>
      <c r="BA188" s="22">
        <f t="shared" si="376"/>
        <v>0</v>
      </c>
      <c r="BB188" s="22"/>
      <c r="BC188" s="22">
        <f t="shared" si="377"/>
        <v>0</v>
      </c>
    </row>
    <row r="189" spans="1:59" ht="30" x14ac:dyDescent="0.25">
      <c r="A189" s="43">
        <v>129</v>
      </c>
      <c r="B189" s="55" t="s">
        <v>208</v>
      </c>
      <c r="C189" s="52">
        <v>19007.45</v>
      </c>
      <c r="D189" s="52"/>
      <c r="E189" s="45">
        <v>3.6</v>
      </c>
      <c r="F189" s="19">
        <v>1</v>
      </c>
      <c r="G189" s="19"/>
      <c r="H189" s="54">
        <v>0.67</v>
      </c>
      <c r="I189" s="54">
        <v>0.13</v>
      </c>
      <c r="J189" s="54">
        <v>0.04</v>
      </c>
      <c r="K189" s="54">
        <v>0.16</v>
      </c>
      <c r="L189" s="19">
        <v>1</v>
      </c>
      <c r="M189" s="19"/>
      <c r="N189" s="52">
        <v>1.4</v>
      </c>
      <c r="O189" s="52">
        <v>1.68</v>
      </c>
      <c r="P189" s="52">
        <v>2.23</v>
      </c>
      <c r="Q189" s="52">
        <v>2.39</v>
      </c>
      <c r="R189" s="22"/>
      <c r="S189" s="22">
        <f t="shared" si="323"/>
        <v>0</v>
      </c>
      <c r="T189" s="22"/>
      <c r="U189" s="22">
        <f t="shared" si="359"/>
        <v>0</v>
      </c>
      <c r="V189" s="22"/>
      <c r="W189" s="22">
        <f t="shared" si="360"/>
        <v>0</v>
      </c>
      <c r="X189" s="22"/>
      <c r="Y189" s="22">
        <f t="shared" si="361"/>
        <v>0</v>
      </c>
      <c r="Z189" s="22"/>
      <c r="AA189" s="22">
        <f t="shared" si="362"/>
        <v>0</v>
      </c>
      <c r="AB189" s="16">
        <f t="shared" si="363"/>
        <v>0</v>
      </c>
      <c r="AC189" s="22"/>
      <c r="AD189" s="22">
        <f t="shared" si="364"/>
        <v>0</v>
      </c>
      <c r="AE189" s="16">
        <f t="shared" si="365"/>
        <v>0</v>
      </c>
      <c r="AF189" s="22"/>
      <c r="AG189" s="22">
        <f t="shared" si="366"/>
        <v>0</v>
      </c>
      <c r="AH189" s="22"/>
      <c r="AI189" s="22">
        <f t="shared" si="367"/>
        <v>0</v>
      </c>
      <c r="AJ189" s="22"/>
      <c r="AK189" s="22">
        <f t="shared" si="368"/>
        <v>0</v>
      </c>
      <c r="AL189" s="22"/>
      <c r="AM189" s="22">
        <f t="shared" si="369"/>
        <v>0</v>
      </c>
      <c r="AN189" s="22"/>
      <c r="AO189" s="22">
        <f t="shared" si="370"/>
        <v>0</v>
      </c>
      <c r="AP189" s="22"/>
      <c r="AQ189" s="22">
        <f t="shared" si="371"/>
        <v>0</v>
      </c>
      <c r="AR189" s="22"/>
      <c r="AS189" s="22">
        <f t="shared" si="372"/>
        <v>0</v>
      </c>
      <c r="AT189" s="22">
        <v>0</v>
      </c>
      <c r="AU189" s="22">
        <f t="shared" si="373"/>
        <v>0</v>
      </c>
      <c r="AV189" s="22"/>
      <c r="AW189" s="22">
        <f t="shared" si="374"/>
        <v>0</v>
      </c>
      <c r="AX189" s="71"/>
      <c r="AY189" s="71">
        <f t="shared" si="375"/>
        <v>0</v>
      </c>
      <c r="AZ189" s="22"/>
      <c r="BA189" s="22">
        <f t="shared" si="376"/>
        <v>0</v>
      </c>
      <c r="BB189" s="22"/>
      <c r="BC189" s="22">
        <f t="shared" si="377"/>
        <v>0</v>
      </c>
    </row>
    <row r="190" spans="1:59" ht="18.75" customHeight="1" x14ac:dyDescent="0.25">
      <c r="A190" s="43">
        <v>203</v>
      </c>
      <c r="B190" s="55" t="s">
        <v>209</v>
      </c>
      <c r="C190" s="52">
        <v>19007.45</v>
      </c>
      <c r="D190" s="52">
        <f>C190*(H190+I190+J190)</f>
        <v>15015.885500000002</v>
      </c>
      <c r="E190" s="45">
        <v>1.2</v>
      </c>
      <c r="F190" s="19">
        <v>1</v>
      </c>
      <c r="G190" s="19"/>
      <c r="H190" s="54">
        <v>0.63</v>
      </c>
      <c r="I190" s="54">
        <v>0.12</v>
      </c>
      <c r="J190" s="54">
        <v>0.04</v>
      </c>
      <c r="K190" s="54">
        <v>0.21</v>
      </c>
      <c r="L190" s="19">
        <v>1</v>
      </c>
      <c r="M190" s="19"/>
      <c r="N190" s="52">
        <v>1.4</v>
      </c>
      <c r="O190" s="52">
        <v>1.68</v>
      </c>
      <c r="P190" s="52">
        <v>2.23</v>
      </c>
      <c r="Q190" s="52">
        <v>2.39</v>
      </c>
      <c r="R190" s="22">
        <v>0</v>
      </c>
      <c r="S190" s="22">
        <f t="shared" si="323"/>
        <v>0</v>
      </c>
      <c r="T190" s="22">
        <v>0</v>
      </c>
      <c r="U190" s="22">
        <f t="shared" si="359"/>
        <v>0</v>
      </c>
      <c r="V190" s="22"/>
      <c r="W190" s="22">
        <f t="shared" si="360"/>
        <v>0</v>
      </c>
      <c r="X190" s="22">
        <v>6</v>
      </c>
      <c r="Y190" s="22">
        <f t="shared" si="361"/>
        <v>196065.64823999998</v>
      </c>
      <c r="Z190" s="22"/>
      <c r="AA190" s="22">
        <f t="shared" si="362"/>
        <v>0</v>
      </c>
      <c r="AB190" s="16">
        <f t="shared" si="363"/>
        <v>0</v>
      </c>
      <c r="AC190" s="22">
        <v>0</v>
      </c>
      <c r="AD190" s="22">
        <f t="shared" si="364"/>
        <v>0</v>
      </c>
      <c r="AE190" s="16">
        <f t="shared" si="365"/>
        <v>0</v>
      </c>
      <c r="AF190" s="16"/>
      <c r="AG190" s="22">
        <f t="shared" si="366"/>
        <v>0</v>
      </c>
      <c r="AH190" s="22">
        <v>5</v>
      </c>
      <c r="AI190" s="22">
        <f t="shared" si="367"/>
        <v>167645.70900000003</v>
      </c>
      <c r="AJ190" s="22"/>
      <c r="AK190" s="22">
        <f t="shared" si="368"/>
        <v>0</v>
      </c>
      <c r="AL190" s="22">
        <v>0</v>
      </c>
      <c r="AM190" s="22">
        <f t="shared" si="369"/>
        <v>0</v>
      </c>
      <c r="AN190" s="22">
        <v>6</v>
      </c>
      <c r="AO190" s="22">
        <f t="shared" si="370"/>
        <v>323157.06192000001</v>
      </c>
      <c r="AP190" s="22">
        <v>17</v>
      </c>
      <c r="AQ190" s="22">
        <f t="shared" si="371"/>
        <v>628623.50997600006</v>
      </c>
      <c r="AR190" s="22">
        <v>4</v>
      </c>
      <c r="AS190" s="22">
        <f t="shared" si="372"/>
        <v>157107.97872000001</v>
      </c>
      <c r="AT190" s="22">
        <v>10</v>
      </c>
      <c r="AU190" s="22">
        <f t="shared" si="373"/>
        <v>361476.08111999993</v>
      </c>
      <c r="AV190" s="22">
        <v>0</v>
      </c>
      <c r="AW190" s="22">
        <f t="shared" si="374"/>
        <v>0</v>
      </c>
      <c r="AX190" s="71">
        <v>0</v>
      </c>
      <c r="AY190" s="71">
        <f t="shared" si="375"/>
        <v>0</v>
      </c>
      <c r="AZ190" s="22">
        <v>0</v>
      </c>
      <c r="BA190" s="22">
        <f t="shared" si="376"/>
        <v>0</v>
      </c>
      <c r="BB190" s="22">
        <v>4</v>
      </c>
      <c r="BC190" s="22">
        <f t="shared" si="377"/>
        <v>311634.74572999997</v>
      </c>
    </row>
    <row r="191" spans="1:59" x14ac:dyDescent="0.25">
      <c r="A191" s="43">
        <v>204</v>
      </c>
      <c r="B191" s="55" t="s">
        <v>210</v>
      </c>
      <c r="C191" s="52">
        <v>19007.45</v>
      </c>
      <c r="D191" s="52">
        <f>C191*(H191+I191+J191)</f>
        <v>15776.183500000003</v>
      </c>
      <c r="E191" s="45">
        <v>1.39</v>
      </c>
      <c r="F191" s="19">
        <v>1</v>
      </c>
      <c r="G191" s="19"/>
      <c r="H191" s="54">
        <v>0.62</v>
      </c>
      <c r="I191" s="54">
        <v>0.17</v>
      </c>
      <c r="J191" s="54">
        <v>0.04</v>
      </c>
      <c r="K191" s="54">
        <v>0.17</v>
      </c>
      <c r="L191" s="19">
        <v>1</v>
      </c>
      <c r="M191" s="19"/>
      <c r="N191" s="52">
        <v>1.4</v>
      </c>
      <c r="O191" s="52">
        <v>1.68</v>
      </c>
      <c r="P191" s="52">
        <v>2.23</v>
      </c>
      <c r="Q191" s="52">
        <v>2.39</v>
      </c>
      <c r="R191" s="22">
        <v>0</v>
      </c>
      <c r="S191" s="22">
        <f t="shared" si="323"/>
        <v>0</v>
      </c>
      <c r="T191" s="22">
        <v>0</v>
      </c>
      <c r="U191" s="22">
        <f t="shared" si="359"/>
        <v>0</v>
      </c>
      <c r="V191" s="22"/>
      <c r="W191" s="22">
        <f t="shared" si="360"/>
        <v>0</v>
      </c>
      <c r="X191" s="22"/>
      <c r="Y191" s="22">
        <f t="shared" si="361"/>
        <v>0</v>
      </c>
      <c r="Z191" s="22"/>
      <c r="AA191" s="22">
        <f t="shared" si="362"/>
        <v>0</v>
      </c>
      <c r="AB191" s="16">
        <f t="shared" si="363"/>
        <v>0</v>
      </c>
      <c r="AC191" s="22">
        <v>0</v>
      </c>
      <c r="AD191" s="22">
        <f t="shared" si="364"/>
        <v>0</v>
      </c>
      <c r="AE191" s="16">
        <f t="shared" si="365"/>
        <v>0</v>
      </c>
      <c r="AF191" s="22"/>
      <c r="AG191" s="22">
        <f t="shared" si="366"/>
        <v>0</v>
      </c>
      <c r="AH191" s="22"/>
      <c r="AI191" s="22">
        <f t="shared" si="367"/>
        <v>0</v>
      </c>
      <c r="AJ191" s="22">
        <v>2</v>
      </c>
      <c r="AK191" s="22">
        <f t="shared" si="368"/>
        <v>79340.327566499996</v>
      </c>
      <c r="AL191" s="22"/>
      <c r="AM191" s="22">
        <f t="shared" si="369"/>
        <v>0</v>
      </c>
      <c r="AN191" s="22"/>
      <c r="AO191" s="22">
        <f t="shared" si="370"/>
        <v>0</v>
      </c>
      <c r="AP191" s="22"/>
      <c r="AQ191" s="22">
        <f t="shared" si="371"/>
        <v>0</v>
      </c>
      <c r="AR191" s="22">
        <v>2</v>
      </c>
      <c r="AS191" s="22">
        <f t="shared" si="372"/>
        <v>90991.704341999983</v>
      </c>
      <c r="AT191" s="22"/>
      <c r="AU191" s="22">
        <f t="shared" si="373"/>
        <v>0</v>
      </c>
      <c r="AV191" s="22">
        <v>0</v>
      </c>
      <c r="AW191" s="22">
        <f t="shared" si="374"/>
        <v>0</v>
      </c>
      <c r="AX191" s="71">
        <v>0</v>
      </c>
      <c r="AY191" s="71">
        <f t="shared" si="375"/>
        <v>0</v>
      </c>
      <c r="AZ191" s="22">
        <v>0</v>
      </c>
      <c r="BA191" s="22">
        <f t="shared" si="376"/>
        <v>0</v>
      </c>
      <c r="BB191" s="22"/>
      <c r="BC191" s="22">
        <f t="shared" si="377"/>
        <v>0</v>
      </c>
    </row>
    <row r="192" spans="1:59" x14ac:dyDescent="0.25">
      <c r="A192" s="43">
        <v>205</v>
      </c>
      <c r="B192" s="55" t="s">
        <v>211</v>
      </c>
      <c r="C192" s="52">
        <v>19007.45</v>
      </c>
      <c r="D192" s="52">
        <f>C192*(H192+I192+J192)</f>
        <v>16726.556000000004</v>
      </c>
      <c r="E192" s="45">
        <v>2.0099999999999998</v>
      </c>
      <c r="F192" s="19">
        <v>1</v>
      </c>
      <c r="G192" s="19"/>
      <c r="H192" s="54">
        <v>0.68</v>
      </c>
      <c r="I192" s="54">
        <v>0.17</v>
      </c>
      <c r="J192" s="54">
        <v>0.03</v>
      </c>
      <c r="K192" s="54">
        <v>0.12</v>
      </c>
      <c r="L192" s="19">
        <v>1</v>
      </c>
      <c r="M192" s="19"/>
      <c r="N192" s="52">
        <v>1.4</v>
      </c>
      <c r="O192" s="52">
        <v>1.68</v>
      </c>
      <c r="P192" s="52">
        <v>2.23</v>
      </c>
      <c r="Q192" s="52">
        <v>2.39</v>
      </c>
      <c r="R192" s="22">
        <v>0</v>
      </c>
      <c r="S192" s="22">
        <f t="shared" si="323"/>
        <v>0</v>
      </c>
      <c r="T192" s="22">
        <v>0</v>
      </c>
      <c r="U192" s="22">
        <f t="shared" si="359"/>
        <v>0</v>
      </c>
      <c r="V192" s="22"/>
      <c r="W192" s="22">
        <f t="shared" si="360"/>
        <v>0</v>
      </c>
      <c r="X192" s="22">
        <v>0</v>
      </c>
      <c r="Y192" s="22">
        <f t="shared" si="361"/>
        <v>0</v>
      </c>
      <c r="Z192" s="22"/>
      <c r="AA192" s="22">
        <f t="shared" si="362"/>
        <v>0</v>
      </c>
      <c r="AB192" s="16">
        <f t="shared" si="363"/>
        <v>0</v>
      </c>
      <c r="AC192" s="22">
        <v>0</v>
      </c>
      <c r="AD192" s="22">
        <f t="shared" si="364"/>
        <v>0</v>
      </c>
      <c r="AE192" s="16">
        <f t="shared" si="365"/>
        <v>0</v>
      </c>
      <c r="AF192" s="22"/>
      <c r="AG192" s="22">
        <f t="shared" si="366"/>
        <v>0</v>
      </c>
      <c r="AH192" s="22"/>
      <c r="AI192" s="22">
        <f t="shared" si="367"/>
        <v>0</v>
      </c>
      <c r="AJ192" s="22">
        <v>0</v>
      </c>
      <c r="AK192" s="22">
        <f t="shared" si="368"/>
        <v>0</v>
      </c>
      <c r="AL192" s="22">
        <v>0</v>
      </c>
      <c r="AM192" s="22">
        <f t="shared" si="369"/>
        <v>0</v>
      </c>
      <c r="AN192" s="22"/>
      <c r="AO192" s="22">
        <f t="shared" si="370"/>
        <v>0</v>
      </c>
      <c r="AP192" s="22"/>
      <c r="AQ192" s="22">
        <f t="shared" si="371"/>
        <v>0</v>
      </c>
      <c r="AR192" s="22">
        <v>1</v>
      </c>
      <c r="AS192" s="22">
        <f t="shared" si="372"/>
        <v>65788.966088999994</v>
      </c>
      <c r="AT192" s="22"/>
      <c r="AU192" s="22">
        <f t="shared" si="373"/>
        <v>0</v>
      </c>
      <c r="AV192" s="22">
        <v>0</v>
      </c>
      <c r="AW192" s="22">
        <f t="shared" si="374"/>
        <v>0</v>
      </c>
      <c r="AX192" s="71">
        <v>0</v>
      </c>
      <c r="AY192" s="71">
        <f t="shared" si="375"/>
        <v>0</v>
      </c>
      <c r="AZ192" s="22">
        <v>0</v>
      </c>
      <c r="BA192" s="22">
        <f t="shared" si="376"/>
        <v>0</v>
      </c>
      <c r="BB192" s="22"/>
      <c r="BC192" s="22">
        <f t="shared" si="377"/>
        <v>0</v>
      </c>
    </row>
    <row r="193" spans="1:59" ht="30" x14ac:dyDescent="0.25">
      <c r="A193" s="42">
        <v>37</v>
      </c>
      <c r="B193" s="55" t="s">
        <v>212</v>
      </c>
      <c r="C193" s="52">
        <v>19007.45</v>
      </c>
      <c r="D193" s="52"/>
      <c r="E193" s="45">
        <v>1.01</v>
      </c>
      <c r="F193" s="19">
        <v>1</v>
      </c>
      <c r="G193" s="19"/>
      <c r="H193" s="54">
        <v>0.63</v>
      </c>
      <c r="I193" s="54">
        <v>0.12</v>
      </c>
      <c r="J193" s="54">
        <v>0.04</v>
      </c>
      <c r="K193" s="54">
        <v>0.21</v>
      </c>
      <c r="L193" s="19">
        <v>1</v>
      </c>
      <c r="M193" s="19"/>
      <c r="N193" s="52">
        <v>1.4</v>
      </c>
      <c r="O193" s="52">
        <v>1.68</v>
      </c>
      <c r="P193" s="52">
        <v>2.23</v>
      </c>
      <c r="Q193" s="52">
        <v>2.39</v>
      </c>
      <c r="R193" s="22"/>
      <c r="S193" s="22">
        <f t="shared" si="323"/>
        <v>0</v>
      </c>
      <c r="T193" s="22"/>
      <c r="U193" s="22">
        <f t="shared" si="359"/>
        <v>0</v>
      </c>
      <c r="V193" s="22"/>
      <c r="W193" s="22">
        <f t="shared" si="360"/>
        <v>0</v>
      </c>
      <c r="X193" s="22"/>
      <c r="Y193" s="22">
        <f t="shared" si="361"/>
        <v>0</v>
      </c>
      <c r="Z193" s="22"/>
      <c r="AA193" s="22">
        <f t="shared" si="362"/>
        <v>0</v>
      </c>
      <c r="AB193" s="16">
        <f t="shared" si="363"/>
        <v>0</v>
      </c>
      <c r="AC193" s="22"/>
      <c r="AD193" s="22">
        <f t="shared" si="364"/>
        <v>0</v>
      </c>
      <c r="AE193" s="16">
        <f t="shared" si="365"/>
        <v>0</v>
      </c>
      <c r="AF193" s="22"/>
      <c r="AG193" s="22">
        <f t="shared" si="366"/>
        <v>0</v>
      </c>
      <c r="AH193" s="22">
        <v>1</v>
      </c>
      <c r="AI193" s="22">
        <f t="shared" si="367"/>
        <v>28220.361015000002</v>
      </c>
      <c r="AJ193" s="22"/>
      <c r="AK193" s="22">
        <f t="shared" si="368"/>
        <v>0</v>
      </c>
      <c r="AL193" s="22"/>
      <c r="AM193" s="22">
        <f t="shared" si="369"/>
        <v>0</v>
      </c>
      <c r="AN193" s="22"/>
      <c r="AO193" s="22">
        <f t="shared" si="370"/>
        <v>0</v>
      </c>
      <c r="AP193" s="22"/>
      <c r="AQ193" s="22">
        <f t="shared" si="371"/>
        <v>0</v>
      </c>
      <c r="AR193" s="22"/>
      <c r="AS193" s="22">
        <f t="shared" si="372"/>
        <v>0</v>
      </c>
      <c r="AT193" s="22"/>
      <c r="AU193" s="22">
        <f t="shared" si="373"/>
        <v>0</v>
      </c>
      <c r="AV193" s="22"/>
      <c r="AW193" s="22">
        <f t="shared" si="374"/>
        <v>0</v>
      </c>
      <c r="AX193" s="71"/>
      <c r="AY193" s="71">
        <f t="shared" si="375"/>
        <v>0</v>
      </c>
      <c r="AZ193" s="22"/>
      <c r="BA193" s="22">
        <f t="shared" si="376"/>
        <v>0</v>
      </c>
      <c r="BB193" s="22"/>
      <c r="BC193" s="22">
        <f t="shared" si="377"/>
        <v>0</v>
      </c>
    </row>
    <row r="194" spans="1:59" ht="30" x14ac:dyDescent="0.25">
      <c r="A194" s="42">
        <v>38</v>
      </c>
      <c r="B194" s="55" t="s">
        <v>213</v>
      </c>
      <c r="C194" s="52">
        <v>19007.45</v>
      </c>
      <c r="D194" s="52"/>
      <c r="E194" s="45">
        <v>1.2</v>
      </c>
      <c r="F194" s="19">
        <v>1</v>
      </c>
      <c r="G194" s="19"/>
      <c r="H194" s="54">
        <v>0.62</v>
      </c>
      <c r="I194" s="54">
        <v>0.17</v>
      </c>
      <c r="J194" s="54">
        <v>0.04</v>
      </c>
      <c r="K194" s="54">
        <v>0.17</v>
      </c>
      <c r="L194" s="19">
        <v>1</v>
      </c>
      <c r="M194" s="19"/>
      <c r="N194" s="52">
        <v>1.4</v>
      </c>
      <c r="O194" s="52">
        <v>1.68</v>
      </c>
      <c r="P194" s="52">
        <v>2.23</v>
      </c>
      <c r="Q194" s="52">
        <v>2.39</v>
      </c>
      <c r="R194" s="22"/>
      <c r="S194" s="22">
        <f t="shared" si="323"/>
        <v>0</v>
      </c>
      <c r="T194" s="22"/>
      <c r="U194" s="22">
        <f t="shared" si="359"/>
        <v>0</v>
      </c>
      <c r="V194" s="22"/>
      <c r="W194" s="22">
        <f t="shared" si="360"/>
        <v>0</v>
      </c>
      <c r="X194" s="22"/>
      <c r="Y194" s="22">
        <f t="shared" si="361"/>
        <v>0</v>
      </c>
      <c r="Z194" s="22"/>
      <c r="AA194" s="22">
        <f t="shared" si="362"/>
        <v>0</v>
      </c>
      <c r="AB194" s="16">
        <f t="shared" si="363"/>
        <v>0</v>
      </c>
      <c r="AC194" s="22"/>
      <c r="AD194" s="22">
        <f t="shared" si="364"/>
        <v>0</v>
      </c>
      <c r="AE194" s="16">
        <f t="shared" si="365"/>
        <v>0</v>
      </c>
      <c r="AF194" s="22"/>
      <c r="AG194" s="22">
        <f t="shared" si="366"/>
        <v>0</v>
      </c>
      <c r="AH194" s="22"/>
      <c r="AI194" s="22">
        <f t="shared" si="367"/>
        <v>0</v>
      </c>
      <c r="AJ194" s="22"/>
      <c r="AK194" s="22">
        <f t="shared" si="368"/>
        <v>0</v>
      </c>
      <c r="AL194" s="22"/>
      <c r="AM194" s="22">
        <f t="shared" si="369"/>
        <v>0</v>
      </c>
      <c r="AN194" s="22"/>
      <c r="AO194" s="22">
        <f t="shared" si="370"/>
        <v>0</v>
      </c>
      <c r="AP194" s="22"/>
      <c r="AQ194" s="22">
        <f t="shared" si="371"/>
        <v>0</v>
      </c>
      <c r="AR194" s="22"/>
      <c r="AS194" s="22">
        <f t="shared" si="372"/>
        <v>0</v>
      </c>
      <c r="AT194" s="22"/>
      <c r="AU194" s="22">
        <f t="shared" si="373"/>
        <v>0</v>
      </c>
      <c r="AV194" s="22"/>
      <c r="AW194" s="22">
        <f t="shared" si="374"/>
        <v>0</v>
      </c>
      <c r="AX194" s="71"/>
      <c r="AY194" s="71">
        <f t="shared" si="375"/>
        <v>0</v>
      </c>
      <c r="AZ194" s="22"/>
      <c r="BA194" s="22">
        <f t="shared" si="376"/>
        <v>0</v>
      </c>
      <c r="BB194" s="22"/>
      <c r="BC194" s="22">
        <f t="shared" si="377"/>
        <v>0</v>
      </c>
    </row>
    <row r="195" spans="1:59" ht="30" x14ac:dyDescent="0.25">
      <c r="A195" s="42">
        <v>39</v>
      </c>
      <c r="B195" s="55" t="s">
        <v>214</v>
      </c>
      <c r="C195" s="52">
        <v>19007.45</v>
      </c>
      <c r="D195" s="52"/>
      <c r="E195" s="45">
        <v>1.97</v>
      </c>
      <c r="F195" s="19">
        <v>1</v>
      </c>
      <c r="G195" s="19"/>
      <c r="H195" s="54">
        <v>0.68</v>
      </c>
      <c r="I195" s="54">
        <v>0.17</v>
      </c>
      <c r="J195" s="54">
        <v>0.03</v>
      </c>
      <c r="K195" s="54">
        <v>0.12</v>
      </c>
      <c r="L195" s="19">
        <v>1</v>
      </c>
      <c r="M195" s="19"/>
      <c r="N195" s="52">
        <v>1.4</v>
      </c>
      <c r="O195" s="52">
        <v>1.68</v>
      </c>
      <c r="P195" s="52">
        <v>2.23</v>
      </c>
      <c r="Q195" s="52">
        <v>2.39</v>
      </c>
      <c r="R195" s="22"/>
      <c r="S195" s="22">
        <f t="shared" si="323"/>
        <v>0</v>
      </c>
      <c r="T195" s="22"/>
      <c r="U195" s="22">
        <f t="shared" si="359"/>
        <v>0</v>
      </c>
      <c r="V195" s="22"/>
      <c r="W195" s="22">
        <f t="shared" si="360"/>
        <v>0</v>
      </c>
      <c r="X195" s="22"/>
      <c r="Y195" s="22">
        <f t="shared" si="361"/>
        <v>0</v>
      </c>
      <c r="Z195" s="22"/>
      <c r="AA195" s="22">
        <f t="shared" si="362"/>
        <v>0</v>
      </c>
      <c r="AB195" s="16">
        <f t="shared" si="363"/>
        <v>0</v>
      </c>
      <c r="AC195" s="22"/>
      <c r="AD195" s="22">
        <f t="shared" si="364"/>
        <v>0</v>
      </c>
      <c r="AE195" s="16">
        <f t="shared" si="365"/>
        <v>0</v>
      </c>
      <c r="AF195" s="22"/>
      <c r="AG195" s="22">
        <f t="shared" si="366"/>
        <v>0</v>
      </c>
      <c r="AH195" s="22"/>
      <c r="AI195" s="22">
        <f t="shared" si="367"/>
        <v>0</v>
      </c>
      <c r="AJ195" s="22"/>
      <c r="AK195" s="22">
        <f t="shared" si="368"/>
        <v>0</v>
      </c>
      <c r="AL195" s="22"/>
      <c r="AM195" s="22">
        <f t="shared" si="369"/>
        <v>0</v>
      </c>
      <c r="AN195" s="22"/>
      <c r="AO195" s="22">
        <f t="shared" si="370"/>
        <v>0</v>
      </c>
      <c r="AP195" s="22"/>
      <c r="AQ195" s="22">
        <f t="shared" si="371"/>
        <v>0</v>
      </c>
      <c r="AR195" s="22"/>
      <c r="AS195" s="22">
        <f t="shared" si="372"/>
        <v>0</v>
      </c>
      <c r="AT195" s="22"/>
      <c r="AU195" s="22">
        <f t="shared" si="373"/>
        <v>0</v>
      </c>
      <c r="AV195" s="22"/>
      <c r="AW195" s="22">
        <f t="shared" si="374"/>
        <v>0</v>
      </c>
      <c r="AX195" s="71"/>
      <c r="AY195" s="71">
        <f t="shared" si="375"/>
        <v>0</v>
      </c>
      <c r="AZ195" s="22"/>
      <c r="BA195" s="22">
        <f t="shared" si="376"/>
        <v>0</v>
      </c>
      <c r="BB195" s="22"/>
      <c r="BC195" s="22">
        <f t="shared" si="377"/>
        <v>0</v>
      </c>
    </row>
    <row r="196" spans="1:59" ht="30" x14ac:dyDescent="0.25">
      <c r="A196" s="43">
        <v>114</v>
      </c>
      <c r="B196" s="55" t="s">
        <v>215</v>
      </c>
      <c r="C196" s="52">
        <v>19007.45</v>
      </c>
      <c r="D196" s="52">
        <f>C196*(H196+I196+J196)</f>
        <v>16916.630500000003</v>
      </c>
      <c r="E196" s="45">
        <v>1.8</v>
      </c>
      <c r="F196" s="19">
        <v>1</v>
      </c>
      <c r="G196" s="19"/>
      <c r="H196" s="54">
        <v>0.68</v>
      </c>
      <c r="I196" s="54">
        <v>0.18</v>
      </c>
      <c r="J196" s="54">
        <v>0.03</v>
      </c>
      <c r="K196" s="54">
        <v>0.11</v>
      </c>
      <c r="L196" s="19">
        <v>1</v>
      </c>
      <c r="M196" s="19"/>
      <c r="N196" s="52">
        <v>1.4</v>
      </c>
      <c r="O196" s="52">
        <v>1.68</v>
      </c>
      <c r="P196" s="52">
        <v>2.23</v>
      </c>
      <c r="Q196" s="52">
        <v>2.39</v>
      </c>
      <c r="R196" s="22">
        <v>0</v>
      </c>
      <c r="S196" s="22">
        <f t="shared" si="323"/>
        <v>0</v>
      </c>
      <c r="T196" s="22">
        <v>0</v>
      </c>
      <c r="U196" s="22">
        <f t="shared" si="359"/>
        <v>0</v>
      </c>
      <c r="V196" s="22"/>
      <c r="W196" s="22">
        <f t="shared" si="360"/>
        <v>0</v>
      </c>
      <c r="X196" s="22">
        <v>0</v>
      </c>
      <c r="Y196" s="22">
        <f t="shared" si="361"/>
        <v>0</v>
      </c>
      <c r="Z196" s="22">
        <v>0</v>
      </c>
      <c r="AA196" s="22">
        <f t="shared" si="362"/>
        <v>0</v>
      </c>
      <c r="AB196" s="16">
        <f t="shared" si="363"/>
        <v>0</v>
      </c>
      <c r="AC196" s="22">
        <v>0</v>
      </c>
      <c r="AD196" s="22">
        <f t="shared" si="364"/>
        <v>0</v>
      </c>
      <c r="AE196" s="16">
        <f t="shared" si="365"/>
        <v>0</v>
      </c>
      <c r="AF196" s="22"/>
      <c r="AG196" s="22">
        <f t="shared" si="366"/>
        <v>0</v>
      </c>
      <c r="AH196" s="22"/>
      <c r="AI196" s="22">
        <f t="shared" si="367"/>
        <v>0</v>
      </c>
      <c r="AJ196" s="22">
        <v>0</v>
      </c>
      <c r="AK196" s="22">
        <f t="shared" si="368"/>
        <v>0</v>
      </c>
      <c r="AL196" s="22">
        <v>0</v>
      </c>
      <c r="AM196" s="22">
        <f t="shared" si="369"/>
        <v>0</v>
      </c>
      <c r="AN196" s="22"/>
      <c r="AO196" s="22">
        <f t="shared" si="370"/>
        <v>0</v>
      </c>
      <c r="AP196" s="22">
        <v>1</v>
      </c>
      <c r="AQ196" s="22">
        <f t="shared" si="371"/>
        <v>55466.780291999996</v>
      </c>
      <c r="AR196" s="22"/>
      <c r="AS196" s="22">
        <f t="shared" si="372"/>
        <v>0</v>
      </c>
      <c r="AT196" s="22"/>
      <c r="AU196" s="22">
        <f t="shared" si="373"/>
        <v>0</v>
      </c>
      <c r="AV196" s="22">
        <v>0</v>
      </c>
      <c r="AW196" s="22">
        <f t="shared" si="374"/>
        <v>0</v>
      </c>
      <c r="AX196" s="71">
        <v>0</v>
      </c>
      <c r="AY196" s="71">
        <f t="shared" si="375"/>
        <v>0</v>
      </c>
      <c r="AZ196" s="22">
        <v>0</v>
      </c>
      <c r="BA196" s="22">
        <f t="shared" si="376"/>
        <v>0</v>
      </c>
      <c r="BB196" s="22">
        <v>0</v>
      </c>
      <c r="BC196" s="22">
        <f t="shared" si="377"/>
        <v>0</v>
      </c>
    </row>
    <row r="197" spans="1:59" ht="30" x14ac:dyDescent="0.25">
      <c r="A197" s="43">
        <v>115</v>
      </c>
      <c r="B197" s="55" t="s">
        <v>216</v>
      </c>
      <c r="C197" s="52">
        <v>19007.45</v>
      </c>
      <c r="D197" s="52"/>
      <c r="E197" s="45">
        <v>2.46</v>
      </c>
      <c r="F197" s="19">
        <v>1</v>
      </c>
      <c r="G197" s="19"/>
      <c r="H197" s="54">
        <v>0.68</v>
      </c>
      <c r="I197" s="54">
        <v>0.18</v>
      </c>
      <c r="J197" s="54">
        <v>0.03</v>
      </c>
      <c r="K197" s="54">
        <v>0.11</v>
      </c>
      <c r="L197" s="19">
        <v>1</v>
      </c>
      <c r="M197" s="19"/>
      <c r="N197" s="52">
        <v>1.4</v>
      </c>
      <c r="O197" s="52">
        <v>1.68</v>
      </c>
      <c r="P197" s="52">
        <v>2.23</v>
      </c>
      <c r="Q197" s="52">
        <v>2.39</v>
      </c>
      <c r="R197" s="22"/>
      <c r="S197" s="22">
        <f t="shared" si="323"/>
        <v>0</v>
      </c>
      <c r="T197" s="22"/>
      <c r="U197" s="22">
        <f t="shared" si="359"/>
        <v>0</v>
      </c>
      <c r="V197" s="22"/>
      <c r="W197" s="22">
        <f t="shared" si="360"/>
        <v>0</v>
      </c>
      <c r="X197" s="22"/>
      <c r="Y197" s="22">
        <f t="shared" si="361"/>
        <v>0</v>
      </c>
      <c r="Z197" s="22"/>
      <c r="AA197" s="22">
        <f t="shared" si="362"/>
        <v>0</v>
      </c>
      <c r="AB197" s="16">
        <f t="shared" si="363"/>
        <v>0</v>
      </c>
      <c r="AC197" s="22"/>
      <c r="AD197" s="22">
        <f t="shared" si="364"/>
        <v>0</v>
      </c>
      <c r="AE197" s="16">
        <f t="shared" si="365"/>
        <v>0</v>
      </c>
      <c r="AF197" s="22"/>
      <c r="AG197" s="22">
        <f t="shared" si="366"/>
        <v>0</v>
      </c>
      <c r="AH197" s="22"/>
      <c r="AI197" s="22">
        <f t="shared" si="367"/>
        <v>0</v>
      </c>
      <c r="AJ197" s="22"/>
      <c r="AK197" s="22">
        <f t="shared" si="368"/>
        <v>0</v>
      </c>
      <c r="AL197" s="22"/>
      <c r="AM197" s="22">
        <f t="shared" si="369"/>
        <v>0</v>
      </c>
      <c r="AN197" s="22"/>
      <c r="AO197" s="22">
        <f t="shared" si="370"/>
        <v>0</v>
      </c>
      <c r="AP197" s="22"/>
      <c r="AQ197" s="22">
        <f t="shared" si="371"/>
        <v>0</v>
      </c>
      <c r="AR197" s="22"/>
      <c r="AS197" s="22">
        <f t="shared" si="372"/>
        <v>0</v>
      </c>
      <c r="AT197" s="22"/>
      <c r="AU197" s="22">
        <f t="shared" si="373"/>
        <v>0</v>
      </c>
      <c r="AV197" s="22"/>
      <c r="AW197" s="22">
        <f t="shared" si="374"/>
        <v>0</v>
      </c>
      <c r="AX197" s="71"/>
      <c r="AY197" s="71">
        <f t="shared" si="375"/>
        <v>0</v>
      </c>
      <c r="AZ197" s="22"/>
      <c r="BA197" s="22">
        <f t="shared" si="376"/>
        <v>0</v>
      </c>
      <c r="BB197" s="22"/>
      <c r="BC197" s="22">
        <f t="shared" si="377"/>
        <v>0</v>
      </c>
    </row>
    <row r="198" spans="1:59" ht="30" x14ac:dyDescent="0.25">
      <c r="A198" s="43">
        <v>206</v>
      </c>
      <c r="B198" s="55" t="s">
        <v>217</v>
      </c>
      <c r="C198" s="52">
        <v>19007.45</v>
      </c>
      <c r="D198" s="52">
        <f>C198*(H198+I198+J198)</f>
        <v>15776.183500000003</v>
      </c>
      <c r="E198" s="45">
        <v>1.08</v>
      </c>
      <c r="F198" s="19">
        <v>1</v>
      </c>
      <c r="G198" s="19"/>
      <c r="H198" s="54">
        <v>0.61</v>
      </c>
      <c r="I198" s="54">
        <v>0.18</v>
      </c>
      <c r="J198" s="54">
        <v>0.04</v>
      </c>
      <c r="K198" s="54">
        <v>0.17</v>
      </c>
      <c r="L198" s="19">
        <v>1</v>
      </c>
      <c r="M198" s="19"/>
      <c r="N198" s="52">
        <v>1.4</v>
      </c>
      <c r="O198" s="52">
        <v>1.68</v>
      </c>
      <c r="P198" s="52">
        <v>2.23</v>
      </c>
      <c r="Q198" s="52">
        <v>2.39</v>
      </c>
      <c r="R198" s="22">
        <v>0</v>
      </c>
      <c r="S198" s="22">
        <f t="shared" si="323"/>
        <v>0</v>
      </c>
      <c r="T198" s="22">
        <v>0</v>
      </c>
      <c r="U198" s="22">
        <f t="shared" si="359"/>
        <v>0</v>
      </c>
      <c r="V198" s="22"/>
      <c r="W198" s="22">
        <f t="shared" si="360"/>
        <v>0</v>
      </c>
      <c r="X198" s="22">
        <v>0</v>
      </c>
      <c r="Y198" s="22">
        <f t="shared" si="361"/>
        <v>0</v>
      </c>
      <c r="Z198" s="22">
        <v>0</v>
      </c>
      <c r="AA198" s="22">
        <f t="shared" si="362"/>
        <v>0</v>
      </c>
      <c r="AB198" s="16">
        <f t="shared" si="363"/>
        <v>0</v>
      </c>
      <c r="AC198" s="22">
        <v>0</v>
      </c>
      <c r="AD198" s="22">
        <f t="shared" si="364"/>
        <v>0</v>
      </c>
      <c r="AE198" s="16">
        <f t="shared" si="365"/>
        <v>0</v>
      </c>
      <c r="AF198" s="22"/>
      <c r="AG198" s="22">
        <f t="shared" si="366"/>
        <v>0</v>
      </c>
      <c r="AH198" s="22"/>
      <c r="AI198" s="22">
        <f t="shared" si="367"/>
        <v>0</v>
      </c>
      <c r="AJ198" s="22"/>
      <c r="AK198" s="22">
        <f t="shared" si="368"/>
        <v>0</v>
      </c>
      <c r="AL198" s="22"/>
      <c r="AM198" s="22">
        <f t="shared" si="369"/>
        <v>0</v>
      </c>
      <c r="AN198" s="22"/>
      <c r="AO198" s="22">
        <f t="shared" si="370"/>
        <v>0</v>
      </c>
      <c r="AP198" s="22">
        <v>6</v>
      </c>
      <c r="AQ198" s="22">
        <f t="shared" si="371"/>
        <v>199680.4090512</v>
      </c>
      <c r="AR198" s="22">
        <v>2</v>
      </c>
      <c r="AS198" s="22">
        <f t="shared" si="372"/>
        <v>70698.590424000009</v>
      </c>
      <c r="AT198" s="22"/>
      <c r="AU198" s="22">
        <f t="shared" si="373"/>
        <v>0</v>
      </c>
      <c r="AV198" s="22">
        <v>0</v>
      </c>
      <c r="AW198" s="22">
        <f t="shared" si="374"/>
        <v>0</v>
      </c>
      <c r="AX198" s="71">
        <v>0</v>
      </c>
      <c r="AY198" s="71">
        <f t="shared" si="375"/>
        <v>0</v>
      </c>
      <c r="AZ198" s="22">
        <v>0</v>
      </c>
      <c r="BA198" s="22">
        <f t="shared" si="376"/>
        <v>0</v>
      </c>
      <c r="BB198" s="22">
        <v>0</v>
      </c>
      <c r="BC198" s="22">
        <f t="shared" si="377"/>
        <v>0</v>
      </c>
    </row>
    <row r="199" spans="1:59" ht="30" x14ac:dyDescent="0.25">
      <c r="A199" s="43">
        <v>207</v>
      </c>
      <c r="B199" s="55" t="s">
        <v>218</v>
      </c>
      <c r="C199" s="52">
        <v>19007.45</v>
      </c>
      <c r="D199" s="52">
        <f>C199*(H199+I199+J199)</f>
        <v>15966.258000000002</v>
      </c>
      <c r="E199" s="45">
        <v>1.1200000000000001</v>
      </c>
      <c r="F199" s="19">
        <v>1</v>
      </c>
      <c r="G199" s="19"/>
      <c r="H199" s="54">
        <v>0.62</v>
      </c>
      <c r="I199" s="54">
        <v>0.18</v>
      </c>
      <c r="J199" s="54">
        <v>0.04</v>
      </c>
      <c r="K199" s="54">
        <v>0.16</v>
      </c>
      <c r="L199" s="19">
        <v>1</v>
      </c>
      <c r="M199" s="19"/>
      <c r="N199" s="52">
        <v>1.4</v>
      </c>
      <c r="O199" s="52">
        <v>1.68</v>
      </c>
      <c r="P199" s="52">
        <v>2.23</v>
      </c>
      <c r="Q199" s="52">
        <v>2.39</v>
      </c>
      <c r="R199" s="22">
        <v>0</v>
      </c>
      <c r="S199" s="22">
        <f t="shared" si="323"/>
        <v>0</v>
      </c>
      <c r="T199" s="22"/>
      <c r="U199" s="22">
        <f t="shared" si="359"/>
        <v>0</v>
      </c>
      <c r="V199" s="22"/>
      <c r="W199" s="22">
        <f t="shared" si="360"/>
        <v>0</v>
      </c>
      <c r="X199" s="22">
        <v>0</v>
      </c>
      <c r="Y199" s="22">
        <f t="shared" si="361"/>
        <v>0</v>
      </c>
      <c r="Z199" s="22">
        <v>0</v>
      </c>
      <c r="AA199" s="22">
        <f t="shared" si="362"/>
        <v>0</v>
      </c>
      <c r="AB199" s="16">
        <f t="shared" si="363"/>
        <v>0</v>
      </c>
      <c r="AC199" s="22">
        <v>0</v>
      </c>
      <c r="AD199" s="22">
        <f t="shared" si="364"/>
        <v>0</v>
      </c>
      <c r="AE199" s="16">
        <f t="shared" si="365"/>
        <v>0</v>
      </c>
      <c r="AF199" s="22"/>
      <c r="AG199" s="22">
        <f t="shared" si="366"/>
        <v>0</v>
      </c>
      <c r="AH199" s="22"/>
      <c r="AI199" s="22">
        <f t="shared" si="367"/>
        <v>0</v>
      </c>
      <c r="AJ199" s="22">
        <v>0</v>
      </c>
      <c r="AK199" s="22">
        <f t="shared" si="368"/>
        <v>0</v>
      </c>
      <c r="AL199" s="22">
        <v>0</v>
      </c>
      <c r="AM199" s="22">
        <f t="shared" si="369"/>
        <v>0</v>
      </c>
      <c r="AN199" s="22"/>
      <c r="AO199" s="22">
        <f t="shared" si="370"/>
        <v>0</v>
      </c>
      <c r="AP199" s="22"/>
      <c r="AQ199" s="22">
        <f t="shared" si="371"/>
        <v>0</v>
      </c>
      <c r="AR199" s="22">
        <v>0</v>
      </c>
      <c r="AS199" s="22">
        <f t="shared" si="372"/>
        <v>0</v>
      </c>
      <c r="AT199" s="22"/>
      <c r="AU199" s="22">
        <f t="shared" si="373"/>
        <v>0</v>
      </c>
      <c r="AV199" s="22">
        <v>0</v>
      </c>
      <c r="AW199" s="22">
        <f t="shared" si="374"/>
        <v>0</v>
      </c>
      <c r="AX199" s="71">
        <v>0</v>
      </c>
      <c r="AY199" s="71">
        <f t="shared" si="375"/>
        <v>0</v>
      </c>
      <c r="AZ199" s="22">
        <v>0</v>
      </c>
      <c r="BA199" s="22">
        <f t="shared" si="376"/>
        <v>0</v>
      </c>
      <c r="BB199" s="22"/>
      <c r="BC199" s="22">
        <f t="shared" si="377"/>
        <v>0</v>
      </c>
    </row>
    <row r="200" spans="1:59" ht="30" x14ac:dyDescent="0.25">
      <c r="A200" s="43">
        <v>208</v>
      </c>
      <c r="B200" s="55" t="s">
        <v>219</v>
      </c>
      <c r="C200" s="52">
        <v>19007.45</v>
      </c>
      <c r="D200" s="52">
        <f>C200*(H200+I200+J200)</f>
        <v>16156.332500000002</v>
      </c>
      <c r="E200" s="45">
        <v>1.62</v>
      </c>
      <c r="F200" s="19">
        <v>1</v>
      </c>
      <c r="G200" s="19"/>
      <c r="H200" s="54">
        <v>0.63</v>
      </c>
      <c r="I200" s="54">
        <v>0.19</v>
      </c>
      <c r="J200" s="54">
        <v>0.03</v>
      </c>
      <c r="K200" s="54">
        <v>0.15</v>
      </c>
      <c r="L200" s="19">
        <v>1</v>
      </c>
      <c r="M200" s="19"/>
      <c r="N200" s="52">
        <v>1.4</v>
      </c>
      <c r="O200" s="52">
        <v>1.68</v>
      </c>
      <c r="P200" s="52">
        <v>2.23</v>
      </c>
      <c r="Q200" s="52">
        <v>2.39</v>
      </c>
      <c r="R200" s="22">
        <v>0</v>
      </c>
      <c r="S200" s="22">
        <f t="shared" si="323"/>
        <v>0</v>
      </c>
      <c r="T200" s="22">
        <v>0</v>
      </c>
      <c r="U200" s="22">
        <f t="shared" si="359"/>
        <v>0</v>
      </c>
      <c r="V200" s="22"/>
      <c r="W200" s="22">
        <f t="shared" si="360"/>
        <v>0</v>
      </c>
      <c r="X200" s="22">
        <v>0</v>
      </c>
      <c r="Y200" s="22">
        <f t="shared" si="361"/>
        <v>0</v>
      </c>
      <c r="Z200" s="22">
        <v>0</v>
      </c>
      <c r="AA200" s="22">
        <f t="shared" si="362"/>
        <v>0</v>
      </c>
      <c r="AB200" s="16">
        <f t="shared" si="363"/>
        <v>0</v>
      </c>
      <c r="AC200" s="22">
        <v>0</v>
      </c>
      <c r="AD200" s="22">
        <f t="shared" si="364"/>
        <v>0</v>
      </c>
      <c r="AE200" s="16">
        <f t="shared" si="365"/>
        <v>0</v>
      </c>
      <c r="AF200" s="22"/>
      <c r="AG200" s="22">
        <f t="shared" si="366"/>
        <v>0</v>
      </c>
      <c r="AH200" s="22">
        <v>15</v>
      </c>
      <c r="AI200" s="22">
        <f t="shared" si="367"/>
        <v>678965.12144999998</v>
      </c>
      <c r="AJ200" s="22">
        <v>0</v>
      </c>
      <c r="AK200" s="22">
        <f t="shared" si="368"/>
        <v>0</v>
      </c>
      <c r="AL200" s="22">
        <v>0</v>
      </c>
      <c r="AM200" s="22">
        <f t="shared" si="369"/>
        <v>0</v>
      </c>
      <c r="AN200" s="22"/>
      <c r="AO200" s="22">
        <f t="shared" si="370"/>
        <v>0</v>
      </c>
      <c r="AP200" s="22">
        <v>9</v>
      </c>
      <c r="AQ200" s="22">
        <f t="shared" si="371"/>
        <v>449280.92036520003</v>
      </c>
      <c r="AR200" s="22">
        <v>0</v>
      </c>
      <c r="AS200" s="22">
        <f t="shared" si="372"/>
        <v>0</v>
      </c>
      <c r="AT200" s="22"/>
      <c r="AU200" s="22">
        <f t="shared" si="373"/>
        <v>0</v>
      </c>
      <c r="AV200" s="22">
        <v>0</v>
      </c>
      <c r="AW200" s="22">
        <f t="shared" si="374"/>
        <v>0</v>
      </c>
      <c r="AX200" s="71">
        <v>0</v>
      </c>
      <c r="AY200" s="71">
        <f t="shared" si="375"/>
        <v>0</v>
      </c>
      <c r="AZ200" s="22">
        <v>0</v>
      </c>
      <c r="BA200" s="22">
        <f t="shared" si="376"/>
        <v>0</v>
      </c>
      <c r="BB200" s="22"/>
      <c r="BC200" s="22">
        <f t="shared" si="377"/>
        <v>0</v>
      </c>
    </row>
    <row r="201" spans="1:59" ht="30" x14ac:dyDescent="0.25">
      <c r="A201" s="43">
        <v>209</v>
      </c>
      <c r="B201" s="55" t="s">
        <v>220</v>
      </c>
      <c r="C201" s="52">
        <v>19007.45</v>
      </c>
      <c r="D201" s="52">
        <f>C201*(H201+I201+J201)</f>
        <v>16536.481500000002</v>
      </c>
      <c r="E201" s="45">
        <v>1.95</v>
      </c>
      <c r="F201" s="19">
        <v>1</v>
      </c>
      <c r="G201" s="19"/>
      <c r="H201" s="54">
        <v>0.64</v>
      </c>
      <c r="I201" s="54">
        <v>0.2</v>
      </c>
      <c r="J201" s="54">
        <v>0.03</v>
      </c>
      <c r="K201" s="54">
        <v>0.13</v>
      </c>
      <c r="L201" s="19">
        <v>1</v>
      </c>
      <c r="M201" s="19"/>
      <c r="N201" s="52">
        <v>1.4</v>
      </c>
      <c r="O201" s="52">
        <v>1.68</v>
      </c>
      <c r="P201" s="52">
        <v>2.23</v>
      </c>
      <c r="Q201" s="52">
        <v>2.39</v>
      </c>
      <c r="R201" s="22">
        <v>0</v>
      </c>
      <c r="S201" s="22">
        <f t="shared" si="323"/>
        <v>0</v>
      </c>
      <c r="T201" s="22">
        <v>0</v>
      </c>
      <c r="U201" s="22">
        <f t="shared" si="359"/>
        <v>0</v>
      </c>
      <c r="V201" s="22"/>
      <c r="W201" s="22">
        <f t="shared" si="360"/>
        <v>0</v>
      </c>
      <c r="X201" s="22"/>
      <c r="Y201" s="22">
        <f t="shared" si="361"/>
        <v>0</v>
      </c>
      <c r="Z201" s="22">
        <v>0</v>
      </c>
      <c r="AA201" s="22">
        <f t="shared" si="362"/>
        <v>0</v>
      </c>
      <c r="AB201" s="16">
        <f t="shared" si="363"/>
        <v>0</v>
      </c>
      <c r="AC201" s="22">
        <v>0</v>
      </c>
      <c r="AD201" s="22">
        <f t="shared" si="364"/>
        <v>0</v>
      </c>
      <c r="AE201" s="16">
        <f t="shared" si="365"/>
        <v>0</v>
      </c>
      <c r="AF201" s="22"/>
      <c r="AG201" s="22">
        <f t="shared" si="366"/>
        <v>0</v>
      </c>
      <c r="AH201" s="22">
        <v>3</v>
      </c>
      <c r="AI201" s="22">
        <f t="shared" si="367"/>
        <v>163454.56627499999</v>
      </c>
      <c r="AJ201" s="22"/>
      <c r="AK201" s="22">
        <f t="shared" si="368"/>
        <v>0</v>
      </c>
      <c r="AL201" s="22">
        <v>0</v>
      </c>
      <c r="AM201" s="22">
        <f t="shared" si="369"/>
        <v>0</v>
      </c>
      <c r="AN201" s="22"/>
      <c r="AO201" s="22">
        <f t="shared" si="370"/>
        <v>0</v>
      </c>
      <c r="AP201" s="22">
        <v>1</v>
      </c>
      <c r="AQ201" s="22">
        <f t="shared" si="371"/>
        <v>60089.011982999997</v>
      </c>
      <c r="AR201" s="22">
        <v>0</v>
      </c>
      <c r="AS201" s="22">
        <f t="shared" si="372"/>
        <v>0</v>
      </c>
      <c r="AT201" s="22"/>
      <c r="AU201" s="22">
        <f t="shared" si="373"/>
        <v>0</v>
      </c>
      <c r="AV201" s="22">
        <v>0</v>
      </c>
      <c r="AW201" s="22">
        <f t="shared" si="374"/>
        <v>0</v>
      </c>
      <c r="AX201" s="71">
        <v>0</v>
      </c>
      <c r="AY201" s="71">
        <f t="shared" si="375"/>
        <v>0</v>
      </c>
      <c r="AZ201" s="22">
        <v>0</v>
      </c>
      <c r="BA201" s="22">
        <f t="shared" si="376"/>
        <v>0</v>
      </c>
      <c r="BB201" s="22">
        <v>0</v>
      </c>
      <c r="BC201" s="22">
        <f t="shared" si="377"/>
        <v>0</v>
      </c>
    </row>
    <row r="202" spans="1:59" ht="30" x14ac:dyDescent="0.25">
      <c r="A202" s="43">
        <v>40</v>
      </c>
      <c r="B202" s="55" t="s">
        <v>221</v>
      </c>
      <c r="C202" s="52">
        <v>19007.45</v>
      </c>
      <c r="D202" s="52"/>
      <c r="E202" s="45">
        <v>1.1499999999999999</v>
      </c>
      <c r="F202" s="19">
        <v>1</v>
      </c>
      <c r="G202" s="19"/>
      <c r="H202" s="54">
        <v>0.61</v>
      </c>
      <c r="I202" s="54">
        <v>0.18</v>
      </c>
      <c r="J202" s="54">
        <v>0.04</v>
      </c>
      <c r="K202" s="54">
        <v>0.17</v>
      </c>
      <c r="L202" s="19">
        <v>1</v>
      </c>
      <c r="M202" s="19"/>
      <c r="N202" s="52">
        <v>1.4</v>
      </c>
      <c r="O202" s="52">
        <v>1.68</v>
      </c>
      <c r="P202" s="52">
        <v>2.23</v>
      </c>
      <c r="Q202" s="52">
        <v>2.39</v>
      </c>
      <c r="R202" s="22"/>
      <c r="S202" s="22">
        <f t="shared" si="323"/>
        <v>0</v>
      </c>
      <c r="T202" s="22"/>
      <c r="U202" s="22">
        <f t="shared" si="359"/>
        <v>0</v>
      </c>
      <c r="V202" s="22"/>
      <c r="W202" s="22">
        <f t="shared" si="360"/>
        <v>0</v>
      </c>
      <c r="X202" s="22"/>
      <c r="Y202" s="22">
        <f t="shared" si="361"/>
        <v>0</v>
      </c>
      <c r="Z202" s="22"/>
      <c r="AA202" s="22">
        <f t="shared" si="362"/>
        <v>0</v>
      </c>
      <c r="AB202" s="16">
        <f t="shared" si="363"/>
        <v>0</v>
      </c>
      <c r="AC202" s="22"/>
      <c r="AD202" s="22">
        <f t="shared" si="364"/>
        <v>0</v>
      </c>
      <c r="AE202" s="16">
        <f t="shared" si="365"/>
        <v>0</v>
      </c>
      <c r="AF202" s="22"/>
      <c r="AG202" s="22">
        <f t="shared" si="366"/>
        <v>0</v>
      </c>
      <c r="AH202" s="22"/>
      <c r="AI202" s="22">
        <f t="shared" si="367"/>
        <v>0</v>
      </c>
      <c r="AJ202" s="22"/>
      <c r="AK202" s="22">
        <f t="shared" si="368"/>
        <v>0</v>
      </c>
      <c r="AL202" s="22"/>
      <c r="AM202" s="22">
        <f t="shared" si="369"/>
        <v>0</v>
      </c>
      <c r="AN202" s="22"/>
      <c r="AO202" s="22">
        <f t="shared" si="370"/>
        <v>0</v>
      </c>
      <c r="AP202" s="22"/>
      <c r="AQ202" s="22">
        <f t="shared" si="371"/>
        <v>0</v>
      </c>
      <c r="AR202" s="22"/>
      <c r="AS202" s="22">
        <f t="shared" si="372"/>
        <v>0</v>
      </c>
      <c r="AT202" s="22"/>
      <c r="AU202" s="22">
        <f t="shared" si="373"/>
        <v>0</v>
      </c>
      <c r="AV202" s="22"/>
      <c r="AW202" s="22">
        <f t="shared" si="374"/>
        <v>0</v>
      </c>
      <c r="AX202" s="71"/>
      <c r="AY202" s="71">
        <f t="shared" si="375"/>
        <v>0</v>
      </c>
      <c r="AZ202" s="22"/>
      <c r="BA202" s="22">
        <f t="shared" si="376"/>
        <v>0</v>
      </c>
      <c r="BB202" s="22"/>
      <c r="BC202" s="22">
        <f t="shared" si="377"/>
        <v>0</v>
      </c>
    </row>
    <row r="203" spans="1:59" ht="30" x14ac:dyDescent="0.25">
      <c r="A203" s="43">
        <v>41</v>
      </c>
      <c r="B203" s="55" t="s">
        <v>222</v>
      </c>
      <c r="C203" s="52">
        <v>19007.45</v>
      </c>
      <c r="D203" s="52"/>
      <c r="E203" s="45">
        <v>1.22</v>
      </c>
      <c r="F203" s="19">
        <v>1</v>
      </c>
      <c r="G203" s="19"/>
      <c r="H203" s="54">
        <v>0.62</v>
      </c>
      <c r="I203" s="54">
        <v>0.18</v>
      </c>
      <c r="J203" s="54">
        <v>0.04</v>
      </c>
      <c r="K203" s="54">
        <v>0.16</v>
      </c>
      <c r="L203" s="19">
        <v>1</v>
      </c>
      <c r="M203" s="19"/>
      <c r="N203" s="52">
        <v>1.4</v>
      </c>
      <c r="O203" s="52">
        <v>1.68</v>
      </c>
      <c r="P203" s="52">
        <v>2.23</v>
      </c>
      <c r="Q203" s="52">
        <v>2.39</v>
      </c>
      <c r="R203" s="22"/>
      <c r="S203" s="22">
        <f t="shared" si="323"/>
        <v>0</v>
      </c>
      <c r="T203" s="22"/>
      <c r="U203" s="22">
        <f t="shared" si="359"/>
        <v>0</v>
      </c>
      <c r="V203" s="22"/>
      <c r="W203" s="22">
        <f t="shared" si="360"/>
        <v>0</v>
      </c>
      <c r="X203" s="22"/>
      <c r="Y203" s="22">
        <f t="shared" si="361"/>
        <v>0</v>
      </c>
      <c r="Z203" s="22"/>
      <c r="AA203" s="22">
        <f t="shared" si="362"/>
        <v>0</v>
      </c>
      <c r="AB203" s="16">
        <f t="shared" si="363"/>
        <v>0</v>
      </c>
      <c r="AC203" s="22"/>
      <c r="AD203" s="22">
        <f t="shared" si="364"/>
        <v>0</v>
      </c>
      <c r="AE203" s="16">
        <f t="shared" si="365"/>
        <v>0</v>
      </c>
      <c r="AF203" s="22"/>
      <c r="AG203" s="22">
        <f t="shared" si="366"/>
        <v>0</v>
      </c>
      <c r="AH203" s="22"/>
      <c r="AI203" s="22">
        <f t="shared" si="367"/>
        <v>0</v>
      </c>
      <c r="AJ203" s="22"/>
      <c r="AK203" s="22">
        <f t="shared" si="368"/>
        <v>0</v>
      </c>
      <c r="AL203" s="22"/>
      <c r="AM203" s="22">
        <f t="shared" si="369"/>
        <v>0</v>
      </c>
      <c r="AN203" s="22"/>
      <c r="AO203" s="22">
        <f t="shared" si="370"/>
        <v>0</v>
      </c>
      <c r="AP203" s="22"/>
      <c r="AQ203" s="22">
        <f t="shared" si="371"/>
        <v>0</v>
      </c>
      <c r="AR203" s="22"/>
      <c r="AS203" s="22">
        <f t="shared" si="372"/>
        <v>0</v>
      </c>
      <c r="AT203" s="22"/>
      <c r="AU203" s="22">
        <f t="shared" si="373"/>
        <v>0</v>
      </c>
      <c r="AV203" s="22"/>
      <c r="AW203" s="22">
        <f t="shared" si="374"/>
        <v>0</v>
      </c>
      <c r="AX203" s="71"/>
      <c r="AY203" s="71">
        <f t="shared" si="375"/>
        <v>0</v>
      </c>
      <c r="AZ203" s="22"/>
      <c r="BA203" s="22">
        <f t="shared" si="376"/>
        <v>0</v>
      </c>
      <c r="BB203" s="22"/>
      <c r="BC203" s="22">
        <f t="shared" si="377"/>
        <v>0</v>
      </c>
    </row>
    <row r="204" spans="1:59" ht="30" x14ac:dyDescent="0.25">
      <c r="A204" s="43">
        <v>42</v>
      </c>
      <c r="B204" s="55" t="s">
        <v>223</v>
      </c>
      <c r="C204" s="52">
        <v>19007.45</v>
      </c>
      <c r="D204" s="52"/>
      <c r="E204" s="45">
        <v>1.78</v>
      </c>
      <c r="F204" s="19">
        <v>1</v>
      </c>
      <c r="G204" s="19"/>
      <c r="H204" s="54">
        <v>0.63</v>
      </c>
      <c r="I204" s="54">
        <v>0.19</v>
      </c>
      <c r="J204" s="54">
        <v>0.03</v>
      </c>
      <c r="K204" s="54">
        <v>0.15</v>
      </c>
      <c r="L204" s="19">
        <v>1</v>
      </c>
      <c r="M204" s="19"/>
      <c r="N204" s="52">
        <v>1.4</v>
      </c>
      <c r="O204" s="52">
        <v>1.68</v>
      </c>
      <c r="P204" s="52">
        <v>2.23</v>
      </c>
      <c r="Q204" s="52">
        <v>2.39</v>
      </c>
      <c r="R204" s="22"/>
      <c r="S204" s="22">
        <f t="shared" si="323"/>
        <v>0</v>
      </c>
      <c r="T204" s="22"/>
      <c r="U204" s="22">
        <f t="shared" si="359"/>
        <v>0</v>
      </c>
      <c r="V204" s="22"/>
      <c r="W204" s="22">
        <f t="shared" si="360"/>
        <v>0</v>
      </c>
      <c r="X204" s="22"/>
      <c r="Y204" s="22">
        <f t="shared" si="361"/>
        <v>0</v>
      </c>
      <c r="Z204" s="22"/>
      <c r="AA204" s="22">
        <f t="shared" si="362"/>
        <v>0</v>
      </c>
      <c r="AB204" s="16">
        <f t="shared" si="363"/>
        <v>0</v>
      </c>
      <c r="AC204" s="22"/>
      <c r="AD204" s="22">
        <f t="shared" si="364"/>
        <v>0</v>
      </c>
      <c r="AE204" s="16">
        <f t="shared" si="365"/>
        <v>0</v>
      </c>
      <c r="AF204" s="22"/>
      <c r="AG204" s="22">
        <f t="shared" si="366"/>
        <v>0</v>
      </c>
      <c r="AH204" s="22"/>
      <c r="AI204" s="22">
        <f t="shared" si="367"/>
        <v>0</v>
      </c>
      <c r="AJ204" s="22"/>
      <c r="AK204" s="22">
        <f t="shared" si="368"/>
        <v>0</v>
      </c>
      <c r="AL204" s="22"/>
      <c r="AM204" s="22">
        <f t="shared" si="369"/>
        <v>0</v>
      </c>
      <c r="AN204" s="22"/>
      <c r="AO204" s="22">
        <f t="shared" si="370"/>
        <v>0</v>
      </c>
      <c r="AP204" s="22"/>
      <c r="AQ204" s="22">
        <f t="shared" si="371"/>
        <v>0</v>
      </c>
      <c r="AR204" s="22"/>
      <c r="AS204" s="22">
        <f t="shared" si="372"/>
        <v>0</v>
      </c>
      <c r="AT204" s="22"/>
      <c r="AU204" s="22">
        <f t="shared" si="373"/>
        <v>0</v>
      </c>
      <c r="AV204" s="22"/>
      <c r="AW204" s="22">
        <f t="shared" si="374"/>
        <v>0</v>
      </c>
      <c r="AX204" s="71"/>
      <c r="AY204" s="71">
        <f t="shared" si="375"/>
        <v>0</v>
      </c>
      <c r="AZ204" s="22"/>
      <c r="BA204" s="22">
        <f t="shared" si="376"/>
        <v>0</v>
      </c>
      <c r="BB204" s="22"/>
      <c r="BC204" s="22">
        <f t="shared" si="377"/>
        <v>0</v>
      </c>
    </row>
    <row r="205" spans="1:59" ht="30" x14ac:dyDescent="0.25">
      <c r="A205" s="43">
        <v>43</v>
      </c>
      <c r="B205" s="55" t="s">
        <v>224</v>
      </c>
      <c r="C205" s="52">
        <v>19007.45</v>
      </c>
      <c r="D205" s="52"/>
      <c r="E205" s="45">
        <v>2.35</v>
      </c>
      <c r="F205" s="19">
        <v>1</v>
      </c>
      <c r="G205" s="19"/>
      <c r="H205" s="54">
        <v>0.64</v>
      </c>
      <c r="I205" s="54">
        <v>0.2</v>
      </c>
      <c r="J205" s="54">
        <v>0.03</v>
      </c>
      <c r="K205" s="54">
        <v>0.13</v>
      </c>
      <c r="L205" s="19">
        <v>1</v>
      </c>
      <c r="M205" s="19"/>
      <c r="N205" s="52">
        <v>1.4</v>
      </c>
      <c r="O205" s="52">
        <v>1.68</v>
      </c>
      <c r="P205" s="52">
        <v>2.23</v>
      </c>
      <c r="Q205" s="52">
        <v>2.39</v>
      </c>
      <c r="R205" s="22"/>
      <c r="S205" s="22">
        <f t="shared" si="323"/>
        <v>0</v>
      </c>
      <c r="T205" s="22"/>
      <c r="U205" s="22">
        <f t="shared" si="359"/>
        <v>0</v>
      </c>
      <c r="V205" s="22"/>
      <c r="W205" s="22">
        <f t="shared" si="360"/>
        <v>0</v>
      </c>
      <c r="X205" s="22"/>
      <c r="Y205" s="22">
        <f t="shared" si="361"/>
        <v>0</v>
      </c>
      <c r="Z205" s="22"/>
      <c r="AA205" s="22">
        <f t="shared" si="362"/>
        <v>0</v>
      </c>
      <c r="AB205" s="16">
        <f t="shared" si="363"/>
        <v>0</v>
      </c>
      <c r="AC205" s="22"/>
      <c r="AD205" s="22">
        <f t="shared" si="364"/>
        <v>0</v>
      </c>
      <c r="AE205" s="16">
        <f t="shared" si="365"/>
        <v>0</v>
      </c>
      <c r="AF205" s="22"/>
      <c r="AG205" s="22">
        <f t="shared" si="366"/>
        <v>0</v>
      </c>
      <c r="AH205" s="22"/>
      <c r="AI205" s="22">
        <f t="shared" si="367"/>
        <v>0</v>
      </c>
      <c r="AJ205" s="22"/>
      <c r="AK205" s="22">
        <f t="shared" si="368"/>
        <v>0</v>
      </c>
      <c r="AL205" s="22"/>
      <c r="AM205" s="22">
        <f t="shared" si="369"/>
        <v>0</v>
      </c>
      <c r="AN205" s="22"/>
      <c r="AO205" s="22">
        <f t="shared" si="370"/>
        <v>0</v>
      </c>
      <c r="AP205" s="22"/>
      <c r="AQ205" s="22">
        <f t="shared" si="371"/>
        <v>0</v>
      </c>
      <c r="AR205" s="22"/>
      <c r="AS205" s="22">
        <f t="shared" si="372"/>
        <v>0</v>
      </c>
      <c r="AT205" s="22"/>
      <c r="AU205" s="22">
        <f t="shared" si="373"/>
        <v>0</v>
      </c>
      <c r="AV205" s="22"/>
      <c r="AW205" s="22">
        <f t="shared" si="374"/>
        <v>0</v>
      </c>
      <c r="AX205" s="71"/>
      <c r="AY205" s="71">
        <f t="shared" si="375"/>
        <v>0</v>
      </c>
      <c r="AZ205" s="22"/>
      <c r="BA205" s="22">
        <f t="shared" si="376"/>
        <v>0</v>
      </c>
      <c r="BB205" s="22"/>
      <c r="BC205" s="22">
        <f t="shared" si="377"/>
        <v>0</v>
      </c>
    </row>
    <row r="206" spans="1:59" s="29" customFormat="1" x14ac:dyDescent="0.25">
      <c r="A206" s="70">
        <v>31</v>
      </c>
      <c r="B206" s="33" t="s">
        <v>225</v>
      </c>
      <c r="C206" s="52">
        <v>19007.45</v>
      </c>
      <c r="D206" s="56">
        <f>C206*(H206+I206+J206)</f>
        <v>0</v>
      </c>
      <c r="E206" s="47">
        <v>0.9</v>
      </c>
      <c r="F206" s="25">
        <v>1</v>
      </c>
      <c r="G206" s="25"/>
      <c r="H206" s="57"/>
      <c r="I206" s="57"/>
      <c r="J206" s="57"/>
      <c r="K206" s="57"/>
      <c r="L206" s="25">
        <v>1</v>
      </c>
      <c r="M206" s="25"/>
      <c r="N206" s="52">
        <v>1.4</v>
      </c>
      <c r="O206" s="52">
        <v>1.68</v>
      </c>
      <c r="P206" s="52">
        <v>2.23</v>
      </c>
      <c r="Q206" s="52">
        <v>2.39</v>
      </c>
      <c r="R206" s="16">
        <f t="shared" ref="R206:S206" si="378">SUM(R207:R230)</f>
        <v>0</v>
      </c>
      <c r="S206" s="16">
        <f t="shared" si="378"/>
        <v>0</v>
      </c>
      <c r="T206" s="16">
        <f t="shared" ref="T206:AM206" si="379">SUM(T207:T230)</f>
        <v>128</v>
      </c>
      <c r="U206" s="16">
        <f t="shared" si="379"/>
        <v>4260343.1482149996</v>
      </c>
      <c r="V206" s="16">
        <f t="shared" si="379"/>
        <v>0</v>
      </c>
      <c r="W206" s="16">
        <f t="shared" si="379"/>
        <v>0</v>
      </c>
      <c r="X206" s="16">
        <f t="shared" si="379"/>
        <v>120</v>
      </c>
      <c r="Y206" s="16">
        <f t="shared" si="379"/>
        <v>3276202.5194103336</v>
      </c>
      <c r="Z206" s="16">
        <f t="shared" si="379"/>
        <v>0</v>
      </c>
      <c r="AA206" s="16">
        <f t="shared" si="379"/>
        <v>0</v>
      </c>
      <c r="AB206" s="16">
        <f t="shared" si="379"/>
        <v>0</v>
      </c>
      <c r="AC206" s="16">
        <f t="shared" si="379"/>
        <v>0</v>
      </c>
      <c r="AD206" s="16">
        <f t="shared" si="379"/>
        <v>0</v>
      </c>
      <c r="AE206" s="16">
        <f t="shared" si="379"/>
        <v>0</v>
      </c>
      <c r="AF206" s="16">
        <f t="shared" si="379"/>
        <v>0</v>
      </c>
      <c r="AG206" s="16">
        <f t="shared" si="379"/>
        <v>0</v>
      </c>
      <c r="AH206" s="16">
        <f t="shared" si="379"/>
        <v>204</v>
      </c>
      <c r="AI206" s="16">
        <f t="shared" si="379"/>
        <v>5095032.5060250005</v>
      </c>
      <c r="AJ206" s="16">
        <f t="shared" si="379"/>
        <v>172</v>
      </c>
      <c r="AK206" s="16">
        <f t="shared" si="379"/>
        <v>4906257.4503442505</v>
      </c>
      <c r="AL206" s="16">
        <f t="shared" si="379"/>
        <v>26</v>
      </c>
      <c r="AM206" s="16">
        <f t="shared" si="379"/>
        <v>975716.653681</v>
      </c>
      <c r="AN206" s="16">
        <f>SUM(AN207:AN230)</f>
        <v>152</v>
      </c>
      <c r="AO206" s="16">
        <f t="shared" ref="AO206:BA206" si="380">SUM(AO207:AO230)</f>
        <v>6433069.6784713343</v>
      </c>
      <c r="AP206" s="16">
        <f t="shared" si="380"/>
        <v>273</v>
      </c>
      <c r="AQ206" s="16">
        <f t="shared" si="380"/>
        <v>7185721.3868286004</v>
      </c>
      <c r="AR206" s="16">
        <f t="shared" si="380"/>
        <v>181</v>
      </c>
      <c r="AS206" s="16">
        <f t="shared" si="380"/>
        <v>6031309.841403001</v>
      </c>
      <c r="AT206" s="16">
        <f t="shared" si="380"/>
        <v>142</v>
      </c>
      <c r="AU206" s="16">
        <f t="shared" si="380"/>
        <v>3706937.2118855999</v>
      </c>
      <c r="AV206" s="16">
        <f t="shared" si="380"/>
        <v>20</v>
      </c>
      <c r="AW206" s="16">
        <f t="shared" si="380"/>
        <v>527413.40051399998</v>
      </c>
      <c r="AX206" s="16">
        <f t="shared" si="380"/>
        <v>72</v>
      </c>
      <c r="AY206" s="16">
        <f t="shared" si="380"/>
        <v>1976087.8707570003</v>
      </c>
      <c r="AZ206" s="16">
        <f t="shared" si="380"/>
        <v>10</v>
      </c>
      <c r="BA206" s="16">
        <f t="shared" si="380"/>
        <v>317195.26118279999</v>
      </c>
      <c r="BB206" s="16">
        <f t="shared" ref="BB206:BC206" si="381">SUM(BB207:BB230)</f>
        <v>86</v>
      </c>
      <c r="BC206" s="16">
        <f t="shared" si="381"/>
        <v>5078347.877291793</v>
      </c>
      <c r="BD206" s="28"/>
      <c r="BE206" s="28"/>
      <c r="BF206" s="28"/>
      <c r="BG206" s="28"/>
    </row>
    <row r="207" spans="1:59" x14ac:dyDescent="0.25">
      <c r="A207" s="30">
        <v>210</v>
      </c>
      <c r="B207" s="17" t="s">
        <v>226</v>
      </c>
      <c r="C207" s="18">
        <v>19007.45</v>
      </c>
      <c r="D207" s="18">
        <f>C207*(H207+I207+J207)</f>
        <v>16346.407000000001</v>
      </c>
      <c r="E207" s="45">
        <v>0.82</v>
      </c>
      <c r="F207" s="19">
        <v>1</v>
      </c>
      <c r="G207" s="20"/>
      <c r="H207" s="21">
        <v>0.71</v>
      </c>
      <c r="I207" s="21">
        <v>0.12</v>
      </c>
      <c r="J207" s="21">
        <v>0.03</v>
      </c>
      <c r="K207" s="21">
        <v>0.14000000000000001</v>
      </c>
      <c r="L207" s="20">
        <v>1</v>
      </c>
      <c r="M207" s="20"/>
      <c r="N207" s="18">
        <v>1.4</v>
      </c>
      <c r="O207" s="18">
        <v>1.68</v>
      </c>
      <c r="P207" s="18">
        <v>2.23</v>
      </c>
      <c r="Q207" s="18">
        <v>2.39</v>
      </c>
      <c r="R207" s="22">
        <v>0</v>
      </c>
      <c r="S207" s="22">
        <f t="shared" si="323"/>
        <v>0</v>
      </c>
      <c r="T207" s="22">
        <v>2</v>
      </c>
      <c r="U207" s="22">
        <f t="shared" ref="U207:U230" si="382">T207/12*4*C207*E207*F207*N207*$U$6+T207/12*3*C207*E207*F207*N207*$T$6+T207/12*5*$U$7*C207*E207*L207*N207</f>
        <v>44659.397654666667</v>
      </c>
      <c r="V207" s="22"/>
      <c r="W207" s="22">
        <f t="shared" ref="W207:W230" si="383">SUM($W$6*V207*C207*E207*F207*N207)</f>
        <v>0</v>
      </c>
      <c r="X207" s="22">
        <v>0</v>
      </c>
      <c r="Y207" s="22">
        <f t="shared" ref="Y207:Y230" si="384">X207/12*3*C207*E207*F207*N207*$X$6+X207/12*4*C207*E207*F207*N207*$Y$6+X207/12*5*$Y$7*C207*E207*L207*N207</f>
        <v>0</v>
      </c>
      <c r="Z207" s="22">
        <v>0</v>
      </c>
      <c r="AA207" s="22">
        <f t="shared" ref="AA207:AA230" si="385">Z207*C207*E207*F207*N207*$AA$6</f>
        <v>0</v>
      </c>
      <c r="AB207" s="16">
        <f t="shared" ref="AB207:AB230" si="386">SUM(AC207*$E207)</f>
        <v>0</v>
      </c>
      <c r="AC207" s="22">
        <v>0</v>
      </c>
      <c r="AD207" s="22">
        <f t="shared" ref="AD207:AD230" si="387">AC207*C207*E207*F207*N207*$AD$6</f>
        <v>0</v>
      </c>
      <c r="AE207" s="16">
        <f t="shared" ref="AE207:AE230" si="388">SUM(AF207*$E207)</f>
        <v>0</v>
      </c>
      <c r="AF207" s="22"/>
      <c r="AG207" s="22">
        <f t="shared" ref="AG207:AG230" si="389">SUM(AF207*$AG$6*C207*E207*F207*N207)</f>
        <v>0</v>
      </c>
      <c r="AH207" s="22"/>
      <c r="AI207" s="22">
        <f t="shared" ref="AI207:AI230" si="390">(AH207/12*3*C207*E207*F207*N207*$AH$6)+(AH207/12*4*C207*E207*F207*N207*$AI$6)+(AH207/12*5*$AI$7*C207*E207*L207*N207)</f>
        <v>0</v>
      </c>
      <c r="AJ207" s="22"/>
      <c r="AK207" s="22">
        <f t="shared" ref="AK207:AK230" si="391">AJ207/12*9*C207*E207*F207*N207*$AK$6+AJ207/12*3*C207*E207*F207*N207*$AJ$6</f>
        <v>0</v>
      </c>
      <c r="AL207" s="22">
        <v>0</v>
      </c>
      <c r="AM207" s="22">
        <f t="shared" ref="AM207:AM230" si="392">AL207/12*4*C207*E207*F207*O207*$AM$6+AL207/12*3*C207*E207*F207*O207*$AL$6+AL207/12*5*$AM$7*C207*E207*L207*O207</f>
        <v>0</v>
      </c>
      <c r="AN207" s="22">
        <v>3</v>
      </c>
      <c r="AO207" s="22">
        <f t="shared" ref="AO207:AO230" si="393">SUM(AN207/9*4*C207*E207*F207*O207*$AO$6+AN207/9*5*$AO$7*C207*E207*L207*O207)</f>
        <v>110411.99615599998</v>
      </c>
      <c r="AP207" s="22">
        <v>15</v>
      </c>
      <c r="AQ207" s="22">
        <f t="shared" ref="AQ207:AQ230" si="394">AP207/12*9*C207*E207*F207*O207*$AQ$6+AP207/12*3*C207*E207*F207*O207*$AP$6</f>
        <v>379022.99866199994</v>
      </c>
      <c r="AR207" s="22">
        <v>0</v>
      </c>
      <c r="AS207" s="22">
        <f t="shared" ref="AS207:AS230" si="395">AR207/12*9*C207*E207*F207*O207*$AS$6+AR207/12*3*C207*E207*F207*O207*$AR$6</f>
        <v>0</v>
      </c>
      <c r="AT207" s="22">
        <v>2</v>
      </c>
      <c r="AU207" s="22">
        <f t="shared" ref="AU207:AU230" si="396">(AT207/12*2*C207*E207*F207*O207*$AT$6)+(AT207/12*9*C207*E207*F207*O207*$AU$6)</f>
        <v>49401.731086400003</v>
      </c>
      <c r="AV207" s="22">
        <v>0</v>
      </c>
      <c r="AW207" s="22">
        <f t="shared" ref="AW207:AW230" si="397">AV207/12*9*C207*E207*F207*O207*$AW$6+AV207/12*3*C207*E207*F207*O207*$AV$6</f>
        <v>0</v>
      </c>
      <c r="AX207" s="71">
        <v>0</v>
      </c>
      <c r="AY207" s="71">
        <f t="shared" ref="AY207:AY230" si="398">AX207/12*9*C207*E207*F207*O207*$AY$6+AX207/12*3*C207*E207*F207*O207*$AX$6</f>
        <v>0</v>
      </c>
      <c r="AZ207" s="22">
        <v>0</v>
      </c>
      <c r="BA207" s="22">
        <f t="shared" ref="BA207:BA230" si="399">AZ207/12*9*C207*E207*F207*O207*$BA$6+AZ207/12*3*C207*E207*F207*O207*$AZ$6</f>
        <v>0</v>
      </c>
      <c r="BB207" s="22">
        <v>0</v>
      </c>
      <c r="BC207" s="22">
        <f t="shared" ref="BC207:BC230" si="400">BB207/12*4*C207*E207*F207*Q207*$BC$6+BB207/12*3*C207*E207*F207*Q207*$BB$6+BB207/12*5*$BC$7*C207*E207*L207*Q207</f>
        <v>0</v>
      </c>
    </row>
    <row r="208" spans="1:59" ht="30" x14ac:dyDescent="0.25">
      <c r="A208" s="30">
        <v>116</v>
      </c>
      <c r="B208" s="17" t="s">
        <v>227</v>
      </c>
      <c r="C208" s="18">
        <v>19007.45</v>
      </c>
      <c r="D208" s="18"/>
      <c r="E208" s="45">
        <v>1.29</v>
      </c>
      <c r="F208" s="19">
        <v>1</v>
      </c>
      <c r="G208" s="20"/>
      <c r="H208" s="21">
        <v>0.71</v>
      </c>
      <c r="I208" s="21">
        <v>0.12</v>
      </c>
      <c r="J208" s="21">
        <v>0.03</v>
      </c>
      <c r="K208" s="21">
        <v>0.14000000000000001</v>
      </c>
      <c r="L208" s="20">
        <v>1</v>
      </c>
      <c r="M208" s="20"/>
      <c r="N208" s="18">
        <v>1.4</v>
      </c>
      <c r="O208" s="18">
        <v>1.68</v>
      </c>
      <c r="P208" s="18">
        <v>2.23</v>
      </c>
      <c r="Q208" s="18">
        <v>2.39</v>
      </c>
      <c r="R208" s="22"/>
      <c r="S208" s="22">
        <f t="shared" si="323"/>
        <v>0</v>
      </c>
      <c r="T208" s="22"/>
      <c r="U208" s="22">
        <f t="shared" si="382"/>
        <v>0</v>
      </c>
      <c r="V208" s="22"/>
      <c r="W208" s="22">
        <f t="shared" si="383"/>
        <v>0</v>
      </c>
      <c r="X208" s="22"/>
      <c r="Y208" s="22">
        <f t="shared" si="384"/>
        <v>0</v>
      </c>
      <c r="Z208" s="22"/>
      <c r="AA208" s="22">
        <f t="shared" si="385"/>
        <v>0</v>
      </c>
      <c r="AB208" s="16">
        <f t="shared" si="386"/>
        <v>0</v>
      </c>
      <c r="AC208" s="22"/>
      <c r="AD208" s="22">
        <f t="shared" si="387"/>
        <v>0</v>
      </c>
      <c r="AE208" s="16">
        <f t="shared" si="388"/>
        <v>0</v>
      </c>
      <c r="AF208" s="22"/>
      <c r="AG208" s="22">
        <f t="shared" si="389"/>
        <v>0</v>
      </c>
      <c r="AH208" s="22"/>
      <c r="AI208" s="22">
        <f t="shared" si="390"/>
        <v>0</v>
      </c>
      <c r="AJ208" s="22"/>
      <c r="AK208" s="22">
        <f t="shared" si="391"/>
        <v>0</v>
      </c>
      <c r="AL208" s="22"/>
      <c r="AM208" s="22">
        <f t="shared" si="392"/>
        <v>0</v>
      </c>
      <c r="AN208" s="22"/>
      <c r="AO208" s="22">
        <f t="shared" si="393"/>
        <v>0</v>
      </c>
      <c r="AP208" s="22"/>
      <c r="AQ208" s="22">
        <f t="shared" si="394"/>
        <v>0</v>
      </c>
      <c r="AR208" s="22"/>
      <c r="AS208" s="22">
        <f t="shared" si="395"/>
        <v>0</v>
      </c>
      <c r="AT208" s="22"/>
      <c r="AU208" s="22">
        <f t="shared" si="396"/>
        <v>0</v>
      </c>
      <c r="AV208" s="22"/>
      <c r="AW208" s="22">
        <f t="shared" si="397"/>
        <v>0</v>
      </c>
      <c r="AX208" s="71"/>
      <c r="AY208" s="71">
        <f t="shared" si="398"/>
        <v>0</v>
      </c>
      <c r="AZ208" s="22"/>
      <c r="BA208" s="22">
        <f t="shared" si="399"/>
        <v>0</v>
      </c>
      <c r="BB208" s="22"/>
      <c r="BC208" s="22">
        <f t="shared" si="400"/>
        <v>0</v>
      </c>
    </row>
    <row r="209" spans="1:55" ht="30" x14ac:dyDescent="0.25">
      <c r="A209" s="30">
        <v>117</v>
      </c>
      <c r="B209" s="17" t="s">
        <v>228</v>
      </c>
      <c r="C209" s="18">
        <v>19007.45</v>
      </c>
      <c r="D209" s="18"/>
      <c r="E209" s="45">
        <v>1.36</v>
      </c>
      <c r="F209" s="19">
        <v>1</v>
      </c>
      <c r="G209" s="20"/>
      <c r="H209" s="21">
        <v>0.71</v>
      </c>
      <c r="I209" s="21">
        <v>0.12</v>
      </c>
      <c r="J209" s="21">
        <v>0.03</v>
      </c>
      <c r="K209" s="21">
        <v>0.14000000000000001</v>
      </c>
      <c r="L209" s="20">
        <v>1</v>
      </c>
      <c r="M209" s="20"/>
      <c r="N209" s="18">
        <v>1.4</v>
      </c>
      <c r="O209" s="18">
        <v>1.68</v>
      </c>
      <c r="P209" s="18">
        <v>2.23</v>
      </c>
      <c r="Q209" s="18">
        <v>2.39</v>
      </c>
      <c r="R209" s="22"/>
      <c r="S209" s="22">
        <f t="shared" si="323"/>
        <v>0</v>
      </c>
      <c r="T209" s="22"/>
      <c r="U209" s="22">
        <f t="shared" si="382"/>
        <v>0</v>
      </c>
      <c r="V209" s="22"/>
      <c r="W209" s="22">
        <f t="shared" si="383"/>
        <v>0</v>
      </c>
      <c r="X209" s="22"/>
      <c r="Y209" s="22">
        <f t="shared" si="384"/>
        <v>0</v>
      </c>
      <c r="Z209" s="22"/>
      <c r="AA209" s="22">
        <f t="shared" si="385"/>
        <v>0</v>
      </c>
      <c r="AB209" s="16">
        <f t="shared" si="386"/>
        <v>0</v>
      </c>
      <c r="AC209" s="22"/>
      <c r="AD209" s="22">
        <f t="shared" si="387"/>
        <v>0</v>
      </c>
      <c r="AE209" s="16">
        <f t="shared" si="388"/>
        <v>0</v>
      </c>
      <c r="AF209" s="22"/>
      <c r="AG209" s="22">
        <f t="shared" si="389"/>
        <v>0</v>
      </c>
      <c r="AH209" s="22"/>
      <c r="AI209" s="22">
        <f t="shared" si="390"/>
        <v>0</v>
      </c>
      <c r="AJ209" s="22"/>
      <c r="AK209" s="22">
        <f t="shared" si="391"/>
        <v>0</v>
      </c>
      <c r="AL209" s="22"/>
      <c r="AM209" s="22">
        <f t="shared" si="392"/>
        <v>0</v>
      </c>
      <c r="AN209" s="22"/>
      <c r="AO209" s="22">
        <f t="shared" si="393"/>
        <v>0</v>
      </c>
      <c r="AP209" s="22"/>
      <c r="AQ209" s="22">
        <f t="shared" si="394"/>
        <v>0</v>
      </c>
      <c r="AR209" s="22"/>
      <c r="AS209" s="22">
        <f t="shared" si="395"/>
        <v>0</v>
      </c>
      <c r="AT209" s="22"/>
      <c r="AU209" s="22">
        <f t="shared" si="396"/>
        <v>0</v>
      </c>
      <c r="AV209" s="22"/>
      <c r="AW209" s="22">
        <f t="shared" si="397"/>
        <v>0</v>
      </c>
      <c r="AX209" s="71"/>
      <c r="AY209" s="71">
        <f t="shared" si="398"/>
        <v>0</v>
      </c>
      <c r="AZ209" s="22"/>
      <c r="BA209" s="22">
        <f t="shared" si="399"/>
        <v>0</v>
      </c>
      <c r="BB209" s="22"/>
      <c r="BC209" s="22">
        <f t="shared" si="400"/>
        <v>0</v>
      </c>
    </row>
    <row r="210" spans="1:55" ht="30" x14ac:dyDescent="0.25">
      <c r="A210" s="30">
        <v>211</v>
      </c>
      <c r="B210" s="17" t="s">
        <v>229</v>
      </c>
      <c r="C210" s="18">
        <v>19007.45</v>
      </c>
      <c r="D210" s="18">
        <f t="shared" ref="D210:D216" si="401">C210*(H210+I210+J210)</f>
        <v>15776.183499999999</v>
      </c>
      <c r="E210" s="45">
        <v>0.55000000000000004</v>
      </c>
      <c r="F210" s="19">
        <v>1</v>
      </c>
      <c r="G210" s="20"/>
      <c r="H210" s="21">
        <v>0.71</v>
      </c>
      <c r="I210" s="21">
        <v>0.08</v>
      </c>
      <c r="J210" s="21">
        <v>0.04</v>
      </c>
      <c r="K210" s="21">
        <v>0.17</v>
      </c>
      <c r="L210" s="20">
        <v>1</v>
      </c>
      <c r="M210" s="20"/>
      <c r="N210" s="18">
        <v>1.4</v>
      </c>
      <c r="O210" s="18">
        <v>1.68</v>
      </c>
      <c r="P210" s="18">
        <v>2.23</v>
      </c>
      <c r="Q210" s="18">
        <v>2.39</v>
      </c>
      <c r="R210" s="22">
        <v>0</v>
      </c>
      <c r="S210" s="22">
        <f t="shared" si="323"/>
        <v>0</v>
      </c>
      <c r="T210" s="22">
        <v>0</v>
      </c>
      <c r="U210" s="22">
        <f t="shared" si="382"/>
        <v>0</v>
      </c>
      <c r="V210" s="22"/>
      <c r="W210" s="22">
        <f t="shared" si="383"/>
        <v>0</v>
      </c>
      <c r="X210" s="22">
        <v>0</v>
      </c>
      <c r="Y210" s="22">
        <f t="shared" si="384"/>
        <v>0</v>
      </c>
      <c r="Z210" s="22">
        <v>0</v>
      </c>
      <c r="AA210" s="22">
        <f t="shared" si="385"/>
        <v>0</v>
      </c>
      <c r="AB210" s="16">
        <f t="shared" si="386"/>
        <v>0</v>
      </c>
      <c r="AC210" s="22">
        <v>0</v>
      </c>
      <c r="AD210" s="22">
        <f t="shared" si="387"/>
        <v>0</v>
      </c>
      <c r="AE210" s="16">
        <f t="shared" si="388"/>
        <v>0</v>
      </c>
      <c r="AF210" s="22"/>
      <c r="AG210" s="22">
        <f t="shared" si="389"/>
        <v>0</v>
      </c>
      <c r="AH210" s="22"/>
      <c r="AI210" s="22">
        <f t="shared" si="390"/>
        <v>0</v>
      </c>
      <c r="AJ210" s="22"/>
      <c r="AK210" s="22">
        <f t="shared" si="391"/>
        <v>0</v>
      </c>
      <c r="AL210" s="22">
        <v>0</v>
      </c>
      <c r="AM210" s="22">
        <f t="shared" si="392"/>
        <v>0</v>
      </c>
      <c r="AN210" s="22"/>
      <c r="AO210" s="22">
        <f t="shared" si="393"/>
        <v>0</v>
      </c>
      <c r="AP210" s="22"/>
      <c r="AQ210" s="22">
        <f t="shared" si="394"/>
        <v>0</v>
      </c>
      <c r="AR210" s="22"/>
      <c r="AS210" s="22">
        <f t="shared" si="395"/>
        <v>0</v>
      </c>
      <c r="AT210" s="22">
        <v>8</v>
      </c>
      <c r="AU210" s="22">
        <f t="shared" si="396"/>
        <v>132541.22974400001</v>
      </c>
      <c r="AV210" s="22">
        <v>0</v>
      </c>
      <c r="AW210" s="22">
        <f t="shared" si="397"/>
        <v>0</v>
      </c>
      <c r="AX210" s="71"/>
      <c r="AY210" s="71">
        <f t="shared" si="398"/>
        <v>0</v>
      </c>
      <c r="AZ210" s="22">
        <v>0</v>
      </c>
      <c r="BA210" s="22">
        <f t="shared" si="399"/>
        <v>0</v>
      </c>
      <c r="BB210" s="22">
        <v>0</v>
      </c>
      <c r="BC210" s="22">
        <f t="shared" si="400"/>
        <v>0</v>
      </c>
    </row>
    <row r="211" spans="1:55" ht="30" x14ac:dyDescent="0.25">
      <c r="A211" s="30">
        <v>212</v>
      </c>
      <c r="B211" s="17" t="s">
        <v>230</v>
      </c>
      <c r="C211" s="18">
        <v>19007.45</v>
      </c>
      <c r="D211" s="18">
        <f t="shared" si="401"/>
        <v>15966.258</v>
      </c>
      <c r="E211" s="45">
        <v>0.78</v>
      </c>
      <c r="F211" s="19">
        <v>1</v>
      </c>
      <c r="G211" s="20"/>
      <c r="H211" s="21">
        <v>0.71</v>
      </c>
      <c r="I211" s="21">
        <v>0.1</v>
      </c>
      <c r="J211" s="21">
        <v>0.03</v>
      </c>
      <c r="K211" s="21">
        <v>0.16</v>
      </c>
      <c r="L211" s="20">
        <v>1</v>
      </c>
      <c r="M211" s="20"/>
      <c r="N211" s="18">
        <v>1.4</v>
      </c>
      <c r="O211" s="18">
        <v>1.68</v>
      </c>
      <c r="P211" s="18">
        <v>2.23</v>
      </c>
      <c r="Q211" s="18">
        <v>2.39</v>
      </c>
      <c r="R211" s="22">
        <v>0</v>
      </c>
      <c r="S211" s="22">
        <f t="shared" si="323"/>
        <v>0</v>
      </c>
      <c r="T211" s="22">
        <v>0</v>
      </c>
      <c r="U211" s="22">
        <f t="shared" si="382"/>
        <v>0</v>
      </c>
      <c r="V211" s="22"/>
      <c r="W211" s="22">
        <f t="shared" si="383"/>
        <v>0</v>
      </c>
      <c r="X211" s="22">
        <v>18</v>
      </c>
      <c r="Y211" s="22">
        <f t="shared" si="384"/>
        <v>382328.01406800002</v>
      </c>
      <c r="Z211" s="22">
        <v>0</v>
      </c>
      <c r="AA211" s="22">
        <f t="shared" si="385"/>
        <v>0</v>
      </c>
      <c r="AB211" s="16">
        <f t="shared" si="386"/>
        <v>0</v>
      </c>
      <c r="AC211" s="22">
        <v>0</v>
      </c>
      <c r="AD211" s="22">
        <f t="shared" si="387"/>
        <v>0</v>
      </c>
      <c r="AE211" s="16">
        <f t="shared" si="388"/>
        <v>0</v>
      </c>
      <c r="AF211" s="22"/>
      <c r="AG211" s="22">
        <f t="shared" si="389"/>
        <v>0</v>
      </c>
      <c r="AH211" s="22">
        <v>25</v>
      </c>
      <c r="AI211" s="22">
        <f t="shared" si="390"/>
        <v>544848.55425000004</v>
      </c>
      <c r="AJ211" s="22">
        <v>86</v>
      </c>
      <c r="AK211" s="22">
        <f t="shared" si="391"/>
        <v>1914442.1486190001</v>
      </c>
      <c r="AL211" s="22">
        <v>0</v>
      </c>
      <c r="AM211" s="22">
        <f t="shared" si="392"/>
        <v>0</v>
      </c>
      <c r="AN211" s="22">
        <v>4</v>
      </c>
      <c r="AO211" s="22">
        <f t="shared" si="393"/>
        <v>140034.72683200001</v>
      </c>
      <c r="AP211" s="22">
        <f>160+60-50</f>
        <v>170</v>
      </c>
      <c r="AQ211" s="22">
        <f t="shared" si="394"/>
        <v>4086052.8148440002</v>
      </c>
      <c r="AR211" s="22">
        <v>10</v>
      </c>
      <c r="AS211" s="22">
        <f t="shared" si="395"/>
        <v>255300.46541999999</v>
      </c>
      <c r="AT211" s="22">
        <v>11</v>
      </c>
      <c r="AU211" s="22">
        <f t="shared" si="396"/>
        <v>258455.39800079996</v>
      </c>
      <c r="AV211" s="22">
        <v>0</v>
      </c>
      <c r="AW211" s="22">
        <f t="shared" si="397"/>
        <v>0</v>
      </c>
      <c r="AX211" s="71"/>
      <c r="AY211" s="71">
        <f t="shared" si="398"/>
        <v>0</v>
      </c>
      <c r="AZ211" s="22">
        <v>0</v>
      </c>
      <c r="BA211" s="22">
        <f t="shared" si="399"/>
        <v>0</v>
      </c>
      <c r="BB211" s="22"/>
      <c r="BC211" s="22">
        <f t="shared" si="400"/>
        <v>0</v>
      </c>
    </row>
    <row r="212" spans="1:55" ht="30" x14ac:dyDescent="0.25">
      <c r="A212" s="30">
        <v>213</v>
      </c>
      <c r="B212" s="17" t="s">
        <v>231</v>
      </c>
      <c r="C212" s="18">
        <v>19007.45</v>
      </c>
      <c r="D212" s="18">
        <f t="shared" si="401"/>
        <v>16156.332500000002</v>
      </c>
      <c r="E212" s="45">
        <v>1.32</v>
      </c>
      <c r="F212" s="19">
        <v>1</v>
      </c>
      <c r="G212" s="20"/>
      <c r="H212" s="21">
        <v>0.66</v>
      </c>
      <c r="I212" s="21">
        <v>0.16</v>
      </c>
      <c r="J212" s="21">
        <v>0.03</v>
      </c>
      <c r="K212" s="21">
        <v>0.15</v>
      </c>
      <c r="L212" s="20">
        <v>1</v>
      </c>
      <c r="M212" s="20"/>
      <c r="N212" s="18">
        <v>1.4</v>
      </c>
      <c r="O212" s="18">
        <v>1.68</v>
      </c>
      <c r="P212" s="18">
        <v>2.23</v>
      </c>
      <c r="Q212" s="18">
        <v>2.39</v>
      </c>
      <c r="R212" s="22">
        <v>0</v>
      </c>
      <c r="S212" s="22">
        <f t="shared" si="323"/>
        <v>0</v>
      </c>
      <c r="T212" s="22"/>
      <c r="U212" s="22">
        <f t="shared" si="382"/>
        <v>0</v>
      </c>
      <c r="V212" s="22"/>
      <c r="W212" s="22">
        <f t="shared" si="383"/>
        <v>0</v>
      </c>
      <c r="X212" s="22">
        <v>2</v>
      </c>
      <c r="Y212" s="22">
        <f t="shared" si="384"/>
        <v>71890.737687999994</v>
      </c>
      <c r="Z212" s="22">
        <v>0</v>
      </c>
      <c r="AA212" s="22">
        <f t="shared" si="385"/>
        <v>0</v>
      </c>
      <c r="AB212" s="16">
        <f t="shared" si="386"/>
        <v>0</v>
      </c>
      <c r="AC212" s="22">
        <v>0</v>
      </c>
      <c r="AD212" s="22">
        <f t="shared" si="387"/>
        <v>0</v>
      </c>
      <c r="AE212" s="16">
        <f t="shared" si="388"/>
        <v>0</v>
      </c>
      <c r="AF212" s="22"/>
      <c r="AG212" s="22">
        <f t="shared" si="389"/>
        <v>0</v>
      </c>
      <c r="AH212" s="22"/>
      <c r="AI212" s="22">
        <f t="shared" si="390"/>
        <v>0</v>
      </c>
      <c r="AJ212" s="22">
        <v>0</v>
      </c>
      <c r="AK212" s="22">
        <f t="shared" si="391"/>
        <v>0</v>
      </c>
      <c r="AL212" s="22"/>
      <c r="AM212" s="22">
        <f t="shared" si="392"/>
        <v>0</v>
      </c>
      <c r="AN212" s="22"/>
      <c r="AO212" s="22">
        <f t="shared" si="393"/>
        <v>0</v>
      </c>
      <c r="AP212" s="22"/>
      <c r="AQ212" s="22">
        <f t="shared" si="394"/>
        <v>0</v>
      </c>
      <c r="AR212" s="22">
        <v>35</v>
      </c>
      <c r="AS212" s="22">
        <f t="shared" si="395"/>
        <v>1512164.2951800001</v>
      </c>
      <c r="AT212" s="22"/>
      <c r="AU212" s="22">
        <f t="shared" si="396"/>
        <v>0</v>
      </c>
      <c r="AV212" s="22">
        <v>0</v>
      </c>
      <c r="AW212" s="22">
        <f t="shared" si="397"/>
        <v>0</v>
      </c>
      <c r="AX212" s="71">
        <v>0</v>
      </c>
      <c r="AY212" s="71">
        <f t="shared" si="398"/>
        <v>0</v>
      </c>
      <c r="AZ212" s="22">
        <v>0</v>
      </c>
      <c r="BA212" s="22">
        <f t="shared" si="399"/>
        <v>0</v>
      </c>
      <c r="BB212" s="22"/>
      <c r="BC212" s="22">
        <f t="shared" si="400"/>
        <v>0</v>
      </c>
    </row>
    <row r="213" spans="1:55" ht="30" x14ac:dyDescent="0.25">
      <c r="A213" s="30">
        <v>214</v>
      </c>
      <c r="B213" s="17" t="s">
        <v>232</v>
      </c>
      <c r="C213" s="18">
        <v>19007.45</v>
      </c>
      <c r="D213" s="18">
        <f t="shared" si="401"/>
        <v>16726.556</v>
      </c>
      <c r="E213" s="45">
        <v>2.31</v>
      </c>
      <c r="F213" s="19">
        <v>1</v>
      </c>
      <c r="G213" s="20"/>
      <c r="H213" s="21">
        <v>0.6</v>
      </c>
      <c r="I213" s="21">
        <v>0.25</v>
      </c>
      <c r="J213" s="21">
        <v>0.03</v>
      </c>
      <c r="K213" s="21">
        <v>0.12</v>
      </c>
      <c r="L213" s="20">
        <v>1</v>
      </c>
      <c r="M213" s="20"/>
      <c r="N213" s="18">
        <v>1.4</v>
      </c>
      <c r="O213" s="18">
        <v>1.68</v>
      </c>
      <c r="P213" s="18">
        <v>2.23</v>
      </c>
      <c r="Q213" s="18">
        <v>2.39</v>
      </c>
      <c r="R213" s="22">
        <v>0</v>
      </c>
      <c r="S213" s="22">
        <f t="shared" si="323"/>
        <v>0</v>
      </c>
      <c r="T213" s="22">
        <v>0</v>
      </c>
      <c r="U213" s="22">
        <f t="shared" si="382"/>
        <v>0</v>
      </c>
      <c r="V213" s="22"/>
      <c r="W213" s="22">
        <f t="shared" si="383"/>
        <v>0</v>
      </c>
      <c r="X213" s="22">
        <v>0</v>
      </c>
      <c r="Y213" s="22">
        <f t="shared" si="384"/>
        <v>0</v>
      </c>
      <c r="Z213" s="22">
        <v>0</v>
      </c>
      <c r="AA213" s="22">
        <f t="shared" si="385"/>
        <v>0</v>
      </c>
      <c r="AB213" s="16">
        <f t="shared" si="386"/>
        <v>0</v>
      </c>
      <c r="AC213" s="22">
        <v>0</v>
      </c>
      <c r="AD213" s="22">
        <f t="shared" si="387"/>
        <v>0</v>
      </c>
      <c r="AE213" s="16">
        <f t="shared" si="388"/>
        <v>0</v>
      </c>
      <c r="AF213" s="22"/>
      <c r="AG213" s="22">
        <f t="shared" si="389"/>
        <v>0</v>
      </c>
      <c r="AH213" s="22"/>
      <c r="AI213" s="22">
        <f t="shared" si="390"/>
        <v>0</v>
      </c>
      <c r="AJ213" s="22">
        <v>0</v>
      </c>
      <c r="AK213" s="22">
        <f t="shared" si="391"/>
        <v>0</v>
      </c>
      <c r="AL213" s="22">
        <v>0</v>
      </c>
      <c r="AM213" s="22">
        <f t="shared" si="392"/>
        <v>0</v>
      </c>
      <c r="AN213" s="22">
        <v>5</v>
      </c>
      <c r="AO213" s="22">
        <f t="shared" si="393"/>
        <v>518397.78683</v>
      </c>
      <c r="AP213" s="22">
        <v>0</v>
      </c>
      <c r="AQ213" s="22">
        <f t="shared" si="394"/>
        <v>0</v>
      </c>
      <c r="AR213" s="22">
        <v>0</v>
      </c>
      <c r="AS213" s="22">
        <f t="shared" si="395"/>
        <v>0</v>
      </c>
      <c r="AT213" s="22"/>
      <c r="AU213" s="22">
        <f t="shared" si="396"/>
        <v>0</v>
      </c>
      <c r="AV213" s="22">
        <v>0</v>
      </c>
      <c r="AW213" s="22">
        <f t="shared" si="397"/>
        <v>0</v>
      </c>
      <c r="AX213" s="71">
        <v>0</v>
      </c>
      <c r="AY213" s="71">
        <f t="shared" si="398"/>
        <v>0</v>
      </c>
      <c r="AZ213" s="22">
        <v>0</v>
      </c>
      <c r="BA213" s="22">
        <f t="shared" si="399"/>
        <v>0</v>
      </c>
      <c r="BB213" s="22">
        <v>2</v>
      </c>
      <c r="BC213" s="22">
        <f t="shared" si="400"/>
        <v>299948.44276512502</v>
      </c>
    </row>
    <row r="214" spans="1:55" ht="30" x14ac:dyDescent="0.25">
      <c r="A214" s="30">
        <v>215</v>
      </c>
      <c r="B214" s="17" t="s">
        <v>233</v>
      </c>
      <c r="C214" s="18">
        <v>19007.45</v>
      </c>
      <c r="D214" s="18">
        <f t="shared" si="401"/>
        <v>15396.034500000002</v>
      </c>
      <c r="E214" s="45">
        <v>1.43</v>
      </c>
      <c r="F214" s="19">
        <v>1</v>
      </c>
      <c r="G214" s="20"/>
      <c r="H214" s="21">
        <v>0.6</v>
      </c>
      <c r="I214" s="21">
        <v>0.17</v>
      </c>
      <c r="J214" s="21">
        <v>0.04</v>
      </c>
      <c r="K214" s="21">
        <v>0.19</v>
      </c>
      <c r="L214" s="20">
        <v>1</v>
      </c>
      <c r="M214" s="20"/>
      <c r="N214" s="18">
        <v>1.4</v>
      </c>
      <c r="O214" s="18">
        <v>1.68</v>
      </c>
      <c r="P214" s="18">
        <v>2.23</v>
      </c>
      <c r="Q214" s="18">
        <v>2.39</v>
      </c>
      <c r="R214" s="22">
        <v>0</v>
      </c>
      <c r="S214" s="22">
        <f t="shared" si="323"/>
        <v>0</v>
      </c>
      <c r="T214" s="22">
        <v>0</v>
      </c>
      <c r="U214" s="22">
        <f t="shared" si="382"/>
        <v>0</v>
      </c>
      <c r="V214" s="22"/>
      <c r="W214" s="22">
        <f t="shared" si="383"/>
        <v>0</v>
      </c>
      <c r="X214" s="22">
        <v>0</v>
      </c>
      <c r="Y214" s="22">
        <f t="shared" si="384"/>
        <v>0</v>
      </c>
      <c r="Z214" s="22">
        <v>0</v>
      </c>
      <c r="AA214" s="22">
        <f t="shared" si="385"/>
        <v>0</v>
      </c>
      <c r="AB214" s="16">
        <f t="shared" si="386"/>
        <v>0</v>
      </c>
      <c r="AC214" s="22">
        <v>0</v>
      </c>
      <c r="AD214" s="22">
        <f t="shared" si="387"/>
        <v>0</v>
      </c>
      <c r="AE214" s="16">
        <f t="shared" si="388"/>
        <v>0</v>
      </c>
      <c r="AF214" s="16"/>
      <c r="AG214" s="22">
        <f t="shared" si="389"/>
        <v>0</v>
      </c>
      <c r="AH214" s="16"/>
      <c r="AI214" s="22">
        <f t="shared" si="390"/>
        <v>0</v>
      </c>
      <c r="AJ214" s="22">
        <v>3</v>
      </c>
      <c r="AK214" s="22">
        <f t="shared" si="391"/>
        <v>122435.25369075002</v>
      </c>
      <c r="AL214" s="22">
        <v>0</v>
      </c>
      <c r="AM214" s="22">
        <f t="shared" si="392"/>
        <v>0</v>
      </c>
      <c r="AN214" s="16"/>
      <c r="AO214" s="22">
        <f t="shared" si="393"/>
        <v>0</v>
      </c>
      <c r="AP214" s="22">
        <v>0</v>
      </c>
      <c r="AQ214" s="22">
        <f t="shared" si="394"/>
        <v>0</v>
      </c>
      <c r="AR214" s="22">
        <v>0</v>
      </c>
      <c r="AS214" s="22">
        <f t="shared" si="395"/>
        <v>0</v>
      </c>
      <c r="AT214" s="16"/>
      <c r="AU214" s="22">
        <f t="shared" si="396"/>
        <v>0</v>
      </c>
      <c r="AV214" s="22">
        <v>0</v>
      </c>
      <c r="AW214" s="22">
        <f t="shared" si="397"/>
        <v>0</v>
      </c>
      <c r="AX214" s="71">
        <v>0</v>
      </c>
      <c r="AY214" s="71">
        <f t="shared" si="398"/>
        <v>0</v>
      </c>
      <c r="AZ214" s="22">
        <v>0</v>
      </c>
      <c r="BA214" s="22">
        <f t="shared" si="399"/>
        <v>0</v>
      </c>
      <c r="BB214" s="22">
        <v>0</v>
      </c>
      <c r="BC214" s="22">
        <f t="shared" si="400"/>
        <v>0</v>
      </c>
    </row>
    <row r="215" spans="1:55" ht="30" x14ac:dyDescent="0.25">
      <c r="A215" s="30">
        <v>216</v>
      </c>
      <c r="B215" s="17" t="s">
        <v>234</v>
      </c>
      <c r="C215" s="18">
        <v>19007.45</v>
      </c>
      <c r="D215" s="18">
        <f t="shared" si="401"/>
        <v>15776.183500000003</v>
      </c>
      <c r="E215" s="45">
        <v>1.83</v>
      </c>
      <c r="F215" s="19">
        <v>1</v>
      </c>
      <c r="G215" s="20"/>
      <c r="H215" s="21">
        <v>0.61</v>
      </c>
      <c r="I215" s="21">
        <v>0.18</v>
      </c>
      <c r="J215" s="21">
        <v>0.04</v>
      </c>
      <c r="K215" s="21">
        <v>0.17</v>
      </c>
      <c r="L215" s="20">
        <v>1</v>
      </c>
      <c r="M215" s="20"/>
      <c r="N215" s="18">
        <v>1.4</v>
      </c>
      <c r="O215" s="18">
        <v>1.68</v>
      </c>
      <c r="P215" s="18">
        <v>2.23</v>
      </c>
      <c r="Q215" s="18">
        <v>2.39</v>
      </c>
      <c r="R215" s="22">
        <v>0</v>
      </c>
      <c r="S215" s="22">
        <f t="shared" si="323"/>
        <v>0</v>
      </c>
      <c r="T215" s="22">
        <v>0</v>
      </c>
      <c r="U215" s="22">
        <f t="shared" si="382"/>
        <v>0</v>
      </c>
      <c r="V215" s="22"/>
      <c r="W215" s="22">
        <f t="shared" si="383"/>
        <v>0</v>
      </c>
      <c r="X215" s="22">
        <v>0</v>
      </c>
      <c r="Y215" s="22">
        <f t="shared" si="384"/>
        <v>0</v>
      </c>
      <c r="Z215" s="22">
        <v>0</v>
      </c>
      <c r="AA215" s="22">
        <f t="shared" si="385"/>
        <v>0</v>
      </c>
      <c r="AB215" s="16">
        <f t="shared" si="386"/>
        <v>0</v>
      </c>
      <c r="AC215" s="22">
        <v>0</v>
      </c>
      <c r="AD215" s="22">
        <f t="shared" si="387"/>
        <v>0</v>
      </c>
      <c r="AE215" s="16">
        <f t="shared" si="388"/>
        <v>0</v>
      </c>
      <c r="AF215" s="16"/>
      <c r="AG215" s="22">
        <f t="shared" si="389"/>
        <v>0</v>
      </c>
      <c r="AH215" s="16"/>
      <c r="AI215" s="22">
        <f t="shared" si="390"/>
        <v>0</v>
      </c>
      <c r="AJ215" s="22">
        <v>2</v>
      </c>
      <c r="AK215" s="22">
        <f t="shared" si="391"/>
        <v>104455.25140050001</v>
      </c>
      <c r="AL215" s="22">
        <v>0</v>
      </c>
      <c r="AM215" s="22">
        <f t="shared" si="392"/>
        <v>0</v>
      </c>
      <c r="AN215" s="22"/>
      <c r="AO215" s="22">
        <f t="shared" si="393"/>
        <v>0</v>
      </c>
      <c r="AP215" s="22">
        <v>2</v>
      </c>
      <c r="AQ215" s="22">
        <f t="shared" si="394"/>
        <v>112782.4532604</v>
      </c>
      <c r="AR215" s="22">
        <v>1</v>
      </c>
      <c r="AS215" s="22">
        <f t="shared" si="395"/>
        <v>59897.416887000007</v>
      </c>
      <c r="AT215" s="22"/>
      <c r="AU215" s="22">
        <f t="shared" si="396"/>
        <v>0</v>
      </c>
      <c r="AV215" s="22">
        <v>0</v>
      </c>
      <c r="AW215" s="22">
        <f t="shared" si="397"/>
        <v>0</v>
      </c>
      <c r="AX215" s="71">
        <v>0</v>
      </c>
      <c r="AY215" s="71">
        <f t="shared" si="398"/>
        <v>0</v>
      </c>
      <c r="AZ215" s="22">
        <v>0</v>
      </c>
      <c r="BA215" s="22">
        <f t="shared" si="399"/>
        <v>0</v>
      </c>
      <c r="BB215" s="22">
        <v>0</v>
      </c>
      <c r="BC215" s="22">
        <f t="shared" si="400"/>
        <v>0</v>
      </c>
    </row>
    <row r="216" spans="1:55" ht="30" x14ac:dyDescent="0.25">
      <c r="A216" s="30">
        <v>217</v>
      </c>
      <c r="B216" s="17" t="s">
        <v>235</v>
      </c>
      <c r="C216" s="18">
        <v>19007.45</v>
      </c>
      <c r="D216" s="18">
        <f t="shared" si="401"/>
        <v>15776.183499999999</v>
      </c>
      <c r="E216" s="45">
        <v>1.95</v>
      </c>
      <c r="F216" s="19">
        <v>1</v>
      </c>
      <c r="G216" s="20"/>
      <c r="H216" s="21">
        <v>0.57999999999999996</v>
      </c>
      <c r="I216" s="21">
        <v>0.21</v>
      </c>
      <c r="J216" s="21">
        <v>0.04</v>
      </c>
      <c r="K216" s="21">
        <v>0.17</v>
      </c>
      <c r="L216" s="20">
        <v>1</v>
      </c>
      <c r="M216" s="20"/>
      <c r="N216" s="18">
        <v>1.4</v>
      </c>
      <c r="O216" s="18">
        <v>1.68</v>
      </c>
      <c r="P216" s="18">
        <v>2.23</v>
      </c>
      <c r="Q216" s="18">
        <v>2.39</v>
      </c>
      <c r="R216" s="22">
        <v>0</v>
      </c>
      <c r="S216" s="22">
        <f t="shared" si="323"/>
        <v>0</v>
      </c>
      <c r="T216" s="22">
        <v>0</v>
      </c>
      <c r="U216" s="22">
        <f t="shared" si="382"/>
        <v>0</v>
      </c>
      <c r="V216" s="22"/>
      <c r="W216" s="22">
        <f t="shared" si="383"/>
        <v>0</v>
      </c>
      <c r="X216" s="22">
        <v>0</v>
      </c>
      <c r="Y216" s="22">
        <f t="shared" si="384"/>
        <v>0</v>
      </c>
      <c r="Z216" s="22">
        <v>0</v>
      </c>
      <c r="AA216" s="22">
        <f t="shared" si="385"/>
        <v>0</v>
      </c>
      <c r="AB216" s="16">
        <f t="shared" si="386"/>
        <v>0</v>
      </c>
      <c r="AC216" s="22">
        <v>0</v>
      </c>
      <c r="AD216" s="22">
        <f t="shared" si="387"/>
        <v>0</v>
      </c>
      <c r="AE216" s="16">
        <f t="shared" si="388"/>
        <v>0</v>
      </c>
      <c r="AF216" s="22"/>
      <c r="AG216" s="22">
        <f t="shared" si="389"/>
        <v>0</v>
      </c>
      <c r="AH216" s="22"/>
      <c r="AI216" s="22">
        <f t="shared" si="390"/>
        <v>0</v>
      </c>
      <c r="AJ216" s="22"/>
      <c r="AK216" s="22">
        <f t="shared" si="391"/>
        <v>0</v>
      </c>
      <c r="AL216" s="22">
        <v>0</v>
      </c>
      <c r="AM216" s="22">
        <f t="shared" si="392"/>
        <v>0</v>
      </c>
      <c r="AN216" s="22"/>
      <c r="AO216" s="22">
        <f t="shared" si="393"/>
        <v>0</v>
      </c>
      <c r="AP216" s="22">
        <v>0</v>
      </c>
      <c r="AQ216" s="22">
        <f t="shared" si="394"/>
        <v>0</v>
      </c>
      <c r="AR216" s="22">
        <v>0</v>
      </c>
      <c r="AS216" s="22">
        <f t="shared" si="395"/>
        <v>0</v>
      </c>
      <c r="AT216" s="22"/>
      <c r="AU216" s="22">
        <f t="shared" si="396"/>
        <v>0</v>
      </c>
      <c r="AV216" s="22">
        <v>0</v>
      </c>
      <c r="AW216" s="22">
        <f t="shared" si="397"/>
        <v>0</v>
      </c>
      <c r="AX216" s="71">
        <v>0</v>
      </c>
      <c r="AY216" s="71">
        <f t="shared" si="398"/>
        <v>0</v>
      </c>
      <c r="AZ216" s="22">
        <v>0</v>
      </c>
      <c r="BA216" s="22">
        <f t="shared" si="399"/>
        <v>0</v>
      </c>
      <c r="BB216" s="22">
        <v>0</v>
      </c>
      <c r="BC216" s="22">
        <f t="shared" si="400"/>
        <v>0</v>
      </c>
    </row>
    <row r="217" spans="1:55" ht="30" x14ac:dyDescent="0.25">
      <c r="A217" s="30">
        <v>118</v>
      </c>
      <c r="B217" s="17" t="s">
        <v>236</v>
      </c>
      <c r="C217" s="18">
        <v>19007.45</v>
      </c>
      <c r="D217" s="18"/>
      <c r="E217" s="45">
        <v>1.8</v>
      </c>
      <c r="F217" s="19">
        <v>1</v>
      </c>
      <c r="G217" s="20"/>
      <c r="H217" s="21">
        <v>0.57999999999999996</v>
      </c>
      <c r="I217" s="21">
        <v>0.21</v>
      </c>
      <c r="J217" s="21">
        <v>0.04</v>
      </c>
      <c r="K217" s="21">
        <v>0.17</v>
      </c>
      <c r="L217" s="20">
        <v>1</v>
      </c>
      <c r="M217" s="20"/>
      <c r="N217" s="18">
        <v>1.4</v>
      </c>
      <c r="O217" s="18">
        <v>1.68</v>
      </c>
      <c r="P217" s="18">
        <v>2.23</v>
      </c>
      <c r="Q217" s="18">
        <v>2.39</v>
      </c>
      <c r="R217" s="22"/>
      <c r="S217" s="22">
        <f t="shared" si="323"/>
        <v>0</v>
      </c>
      <c r="T217" s="22"/>
      <c r="U217" s="22">
        <f t="shared" si="382"/>
        <v>0</v>
      </c>
      <c r="V217" s="22"/>
      <c r="W217" s="22">
        <f t="shared" si="383"/>
        <v>0</v>
      </c>
      <c r="X217" s="22"/>
      <c r="Y217" s="22">
        <f t="shared" si="384"/>
        <v>0</v>
      </c>
      <c r="Z217" s="22"/>
      <c r="AA217" s="22">
        <f t="shared" si="385"/>
        <v>0</v>
      </c>
      <c r="AB217" s="16">
        <f t="shared" si="386"/>
        <v>0</v>
      </c>
      <c r="AC217" s="22"/>
      <c r="AD217" s="22">
        <f t="shared" si="387"/>
        <v>0</v>
      </c>
      <c r="AE217" s="16">
        <f t="shared" si="388"/>
        <v>0</v>
      </c>
      <c r="AF217" s="22"/>
      <c r="AG217" s="22">
        <f t="shared" si="389"/>
        <v>0</v>
      </c>
      <c r="AH217" s="22"/>
      <c r="AI217" s="22">
        <f t="shared" si="390"/>
        <v>0</v>
      </c>
      <c r="AJ217" s="22"/>
      <c r="AK217" s="22">
        <f t="shared" si="391"/>
        <v>0</v>
      </c>
      <c r="AL217" s="22"/>
      <c r="AM217" s="22">
        <f t="shared" si="392"/>
        <v>0</v>
      </c>
      <c r="AN217" s="22"/>
      <c r="AO217" s="22">
        <f t="shared" si="393"/>
        <v>0</v>
      </c>
      <c r="AP217" s="22"/>
      <c r="AQ217" s="22">
        <f t="shared" si="394"/>
        <v>0</v>
      </c>
      <c r="AR217" s="22"/>
      <c r="AS217" s="22">
        <f t="shared" si="395"/>
        <v>0</v>
      </c>
      <c r="AT217" s="22"/>
      <c r="AU217" s="22">
        <f t="shared" si="396"/>
        <v>0</v>
      </c>
      <c r="AV217" s="22"/>
      <c r="AW217" s="22">
        <f t="shared" si="397"/>
        <v>0</v>
      </c>
      <c r="AX217" s="71"/>
      <c r="AY217" s="71">
        <f t="shared" si="398"/>
        <v>0</v>
      </c>
      <c r="AZ217" s="22"/>
      <c r="BA217" s="22">
        <f t="shared" si="399"/>
        <v>0</v>
      </c>
      <c r="BB217" s="22"/>
      <c r="BC217" s="22">
        <f t="shared" si="400"/>
        <v>0</v>
      </c>
    </row>
    <row r="218" spans="1:55" ht="30" x14ac:dyDescent="0.25">
      <c r="A218" s="30">
        <v>218</v>
      </c>
      <c r="B218" s="17" t="s">
        <v>237</v>
      </c>
      <c r="C218" s="18">
        <v>19007.45</v>
      </c>
      <c r="D218" s="18">
        <f t="shared" ref="D218:D227" si="402">C218*(H218+I218+J218)</f>
        <v>15015.885500000002</v>
      </c>
      <c r="E218" s="45">
        <v>1.53</v>
      </c>
      <c r="F218" s="19">
        <v>1</v>
      </c>
      <c r="G218" s="20"/>
      <c r="H218" s="21">
        <v>0.53</v>
      </c>
      <c r="I218" s="21">
        <v>0.21</v>
      </c>
      <c r="J218" s="21">
        <v>0.05</v>
      </c>
      <c r="K218" s="21">
        <v>0.21</v>
      </c>
      <c r="L218" s="20">
        <v>1</v>
      </c>
      <c r="M218" s="20"/>
      <c r="N218" s="18">
        <v>1.4</v>
      </c>
      <c r="O218" s="18">
        <v>1.68</v>
      </c>
      <c r="P218" s="18">
        <v>2.23</v>
      </c>
      <c r="Q218" s="18">
        <v>2.39</v>
      </c>
      <c r="R218" s="22">
        <v>0</v>
      </c>
      <c r="S218" s="22">
        <f t="shared" si="323"/>
        <v>0</v>
      </c>
      <c r="T218" s="22">
        <v>0</v>
      </c>
      <c r="U218" s="22">
        <f t="shared" si="382"/>
        <v>0</v>
      </c>
      <c r="V218" s="22"/>
      <c r="W218" s="22">
        <f t="shared" si="383"/>
        <v>0</v>
      </c>
      <c r="X218" s="22">
        <v>0</v>
      </c>
      <c r="Y218" s="22">
        <f t="shared" si="384"/>
        <v>0</v>
      </c>
      <c r="Z218" s="22">
        <v>0</v>
      </c>
      <c r="AA218" s="22">
        <f t="shared" si="385"/>
        <v>0</v>
      </c>
      <c r="AB218" s="16">
        <f t="shared" si="386"/>
        <v>0</v>
      </c>
      <c r="AC218" s="22">
        <v>0</v>
      </c>
      <c r="AD218" s="22">
        <f t="shared" si="387"/>
        <v>0</v>
      </c>
      <c r="AE218" s="16">
        <f t="shared" si="388"/>
        <v>0</v>
      </c>
      <c r="AF218" s="22"/>
      <c r="AG218" s="22">
        <f t="shared" si="389"/>
        <v>0</v>
      </c>
      <c r="AH218" s="22"/>
      <c r="AI218" s="22">
        <f t="shared" si="390"/>
        <v>0</v>
      </c>
      <c r="AJ218" s="22">
        <v>10</v>
      </c>
      <c r="AK218" s="22">
        <f t="shared" si="391"/>
        <v>436657.1984775</v>
      </c>
      <c r="AL218" s="22">
        <v>0</v>
      </c>
      <c r="AM218" s="22">
        <f t="shared" si="392"/>
        <v>0</v>
      </c>
      <c r="AN218" s="22"/>
      <c r="AO218" s="22">
        <f t="shared" si="393"/>
        <v>0</v>
      </c>
      <c r="AP218" s="22">
        <v>0</v>
      </c>
      <c r="AQ218" s="22">
        <f t="shared" si="394"/>
        <v>0</v>
      </c>
      <c r="AR218" s="22">
        <v>0</v>
      </c>
      <c r="AS218" s="22">
        <f t="shared" si="395"/>
        <v>0</v>
      </c>
      <c r="AT218" s="22"/>
      <c r="AU218" s="22">
        <f t="shared" si="396"/>
        <v>0</v>
      </c>
      <c r="AV218" s="22">
        <v>0</v>
      </c>
      <c r="AW218" s="22">
        <f t="shared" si="397"/>
        <v>0</v>
      </c>
      <c r="AX218" s="71">
        <v>0</v>
      </c>
      <c r="AY218" s="71">
        <f t="shared" si="398"/>
        <v>0</v>
      </c>
      <c r="AZ218" s="22">
        <v>0</v>
      </c>
      <c r="BA218" s="22">
        <f t="shared" si="399"/>
        <v>0</v>
      </c>
      <c r="BB218" s="22">
        <v>0</v>
      </c>
      <c r="BC218" s="22">
        <f t="shared" si="400"/>
        <v>0</v>
      </c>
    </row>
    <row r="219" spans="1:55" ht="30" x14ac:dyDescent="0.25">
      <c r="A219" s="30">
        <v>219</v>
      </c>
      <c r="B219" s="17" t="s">
        <v>238</v>
      </c>
      <c r="C219" s="18">
        <v>19007.45</v>
      </c>
      <c r="D219" s="18">
        <f t="shared" si="402"/>
        <v>15586.109000000002</v>
      </c>
      <c r="E219" s="45">
        <v>1.86</v>
      </c>
      <c r="F219" s="19">
        <v>1</v>
      </c>
      <c r="G219" s="20"/>
      <c r="H219" s="21">
        <v>0.61</v>
      </c>
      <c r="I219" s="21">
        <v>0.17</v>
      </c>
      <c r="J219" s="21">
        <v>0.04</v>
      </c>
      <c r="K219" s="21">
        <v>0.18</v>
      </c>
      <c r="L219" s="20">
        <v>1</v>
      </c>
      <c r="M219" s="20"/>
      <c r="N219" s="18">
        <v>1.4</v>
      </c>
      <c r="O219" s="18">
        <v>1.68</v>
      </c>
      <c r="P219" s="18">
        <v>2.23</v>
      </c>
      <c r="Q219" s="18">
        <v>2.39</v>
      </c>
      <c r="R219" s="22">
        <v>0</v>
      </c>
      <c r="S219" s="22">
        <f t="shared" si="323"/>
        <v>0</v>
      </c>
      <c r="T219" s="22">
        <v>0</v>
      </c>
      <c r="U219" s="22">
        <f t="shared" si="382"/>
        <v>0</v>
      </c>
      <c r="V219" s="22"/>
      <c r="W219" s="22">
        <f t="shared" si="383"/>
        <v>0</v>
      </c>
      <c r="X219" s="22">
        <v>0</v>
      </c>
      <c r="Y219" s="22">
        <f t="shared" si="384"/>
        <v>0</v>
      </c>
      <c r="Z219" s="22">
        <v>0</v>
      </c>
      <c r="AA219" s="22">
        <f t="shared" si="385"/>
        <v>0</v>
      </c>
      <c r="AB219" s="16">
        <f t="shared" si="386"/>
        <v>0</v>
      </c>
      <c r="AC219" s="22">
        <v>0</v>
      </c>
      <c r="AD219" s="22">
        <f t="shared" si="387"/>
        <v>0</v>
      </c>
      <c r="AE219" s="16">
        <f t="shared" si="388"/>
        <v>0</v>
      </c>
      <c r="AF219" s="22"/>
      <c r="AG219" s="22">
        <f t="shared" si="389"/>
        <v>0</v>
      </c>
      <c r="AH219" s="22"/>
      <c r="AI219" s="22">
        <f t="shared" si="390"/>
        <v>0</v>
      </c>
      <c r="AJ219" s="22"/>
      <c r="AK219" s="22">
        <f t="shared" si="391"/>
        <v>0</v>
      </c>
      <c r="AL219" s="22">
        <v>0</v>
      </c>
      <c r="AM219" s="22">
        <f t="shared" si="392"/>
        <v>0</v>
      </c>
      <c r="AN219" s="22"/>
      <c r="AO219" s="22">
        <f t="shared" si="393"/>
        <v>0</v>
      </c>
      <c r="AP219" s="22">
        <v>0</v>
      </c>
      <c r="AQ219" s="22">
        <f t="shared" si="394"/>
        <v>0</v>
      </c>
      <c r="AR219" s="22">
        <v>0</v>
      </c>
      <c r="AS219" s="22">
        <f t="shared" si="395"/>
        <v>0</v>
      </c>
      <c r="AT219" s="22"/>
      <c r="AU219" s="22">
        <f t="shared" si="396"/>
        <v>0</v>
      </c>
      <c r="AV219" s="22">
        <v>0</v>
      </c>
      <c r="AW219" s="22">
        <f t="shared" si="397"/>
        <v>0</v>
      </c>
      <c r="AX219" s="71">
        <v>0</v>
      </c>
      <c r="AY219" s="71">
        <f t="shared" si="398"/>
        <v>0</v>
      </c>
      <c r="AZ219" s="22">
        <v>0</v>
      </c>
      <c r="BA219" s="22">
        <f t="shared" si="399"/>
        <v>0</v>
      </c>
      <c r="BB219" s="22">
        <v>0</v>
      </c>
      <c r="BC219" s="22">
        <f t="shared" si="400"/>
        <v>0</v>
      </c>
    </row>
    <row r="220" spans="1:55" ht="45" x14ac:dyDescent="0.25">
      <c r="A220" s="30">
        <v>220</v>
      </c>
      <c r="B220" s="17" t="s">
        <v>239</v>
      </c>
      <c r="C220" s="18">
        <v>19007.45</v>
      </c>
      <c r="D220" s="18">
        <f t="shared" si="402"/>
        <v>15776.183500000003</v>
      </c>
      <c r="E220" s="45">
        <v>0.76</v>
      </c>
      <c r="F220" s="19">
        <v>1</v>
      </c>
      <c r="G220" s="20"/>
      <c r="H220" s="21">
        <v>0.65</v>
      </c>
      <c r="I220" s="21">
        <v>0.14000000000000001</v>
      </c>
      <c r="J220" s="21">
        <v>0.04</v>
      </c>
      <c r="K220" s="21">
        <v>0.17</v>
      </c>
      <c r="L220" s="20">
        <v>1</v>
      </c>
      <c r="M220" s="20"/>
      <c r="N220" s="18">
        <v>1.4</v>
      </c>
      <c r="O220" s="18">
        <v>1.68</v>
      </c>
      <c r="P220" s="18">
        <v>2.23</v>
      </c>
      <c r="Q220" s="18">
        <v>2.39</v>
      </c>
      <c r="R220" s="22">
        <v>0</v>
      </c>
      <c r="S220" s="22">
        <f t="shared" si="323"/>
        <v>0</v>
      </c>
      <c r="T220" s="22">
        <v>3</v>
      </c>
      <c r="U220" s="22">
        <f t="shared" si="382"/>
        <v>62087.455276000001</v>
      </c>
      <c r="V220" s="22"/>
      <c r="W220" s="22">
        <f t="shared" si="383"/>
        <v>0</v>
      </c>
      <c r="X220" s="22">
        <v>0</v>
      </c>
      <c r="Y220" s="22">
        <f t="shared" si="384"/>
        <v>0</v>
      </c>
      <c r="Z220" s="22">
        <v>0</v>
      </c>
      <c r="AA220" s="22">
        <f t="shared" si="385"/>
        <v>0</v>
      </c>
      <c r="AB220" s="16">
        <f t="shared" si="386"/>
        <v>0</v>
      </c>
      <c r="AC220" s="22">
        <v>0</v>
      </c>
      <c r="AD220" s="22">
        <f t="shared" si="387"/>
        <v>0</v>
      </c>
      <c r="AE220" s="16">
        <f t="shared" si="388"/>
        <v>0</v>
      </c>
      <c r="AF220" s="22"/>
      <c r="AG220" s="22">
        <f t="shared" si="389"/>
        <v>0</v>
      </c>
      <c r="AH220" s="22"/>
      <c r="AI220" s="22">
        <f t="shared" si="390"/>
        <v>0</v>
      </c>
      <c r="AJ220" s="22"/>
      <c r="AK220" s="22">
        <f t="shared" si="391"/>
        <v>0</v>
      </c>
      <c r="AL220" s="22">
        <v>0</v>
      </c>
      <c r="AM220" s="22">
        <f t="shared" si="392"/>
        <v>0</v>
      </c>
      <c r="AN220" s="22">
        <v>5</v>
      </c>
      <c r="AO220" s="22">
        <f t="shared" si="393"/>
        <v>170555.11601333335</v>
      </c>
      <c r="AP220" s="22">
        <v>0</v>
      </c>
      <c r="AQ220" s="22">
        <f t="shared" si="394"/>
        <v>0</v>
      </c>
      <c r="AR220" s="22">
        <v>6</v>
      </c>
      <c r="AS220" s="22">
        <f t="shared" si="395"/>
        <v>149252.579784</v>
      </c>
      <c r="AT220" s="22"/>
      <c r="AU220" s="22">
        <f t="shared" si="396"/>
        <v>0</v>
      </c>
      <c r="AV220" s="22">
        <v>0</v>
      </c>
      <c r="AW220" s="22">
        <f t="shared" si="397"/>
        <v>0</v>
      </c>
      <c r="AX220" s="71">
        <v>0</v>
      </c>
      <c r="AY220" s="71">
        <f t="shared" si="398"/>
        <v>0</v>
      </c>
      <c r="AZ220" s="22">
        <v>0</v>
      </c>
      <c r="BA220" s="22">
        <f t="shared" si="399"/>
        <v>0</v>
      </c>
      <c r="BB220" s="22">
        <v>2</v>
      </c>
      <c r="BC220" s="22">
        <f t="shared" si="400"/>
        <v>98684.336147833339</v>
      </c>
    </row>
    <row r="221" spans="1:55" ht="31.5" customHeight="1" x14ac:dyDescent="0.25">
      <c r="A221" s="30">
        <v>221</v>
      </c>
      <c r="B221" s="17" t="s">
        <v>240</v>
      </c>
      <c r="C221" s="18">
        <v>19007.45</v>
      </c>
      <c r="D221" s="18">
        <f t="shared" si="402"/>
        <v>15396.034500000002</v>
      </c>
      <c r="E221" s="45">
        <v>0.88</v>
      </c>
      <c r="F221" s="19">
        <v>1</v>
      </c>
      <c r="G221" s="20"/>
      <c r="H221" s="21">
        <v>0.57999999999999996</v>
      </c>
      <c r="I221" s="21">
        <v>0.18</v>
      </c>
      <c r="J221" s="21">
        <v>0.05</v>
      </c>
      <c r="K221" s="21">
        <v>0.19</v>
      </c>
      <c r="L221" s="20">
        <v>1</v>
      </c>
      <c r="M221" s="20"/>
      <c r="N221" s="18">
        <v>1.4</v>
      </c>
      <c r="O221" s="18">
        <v>1.68</v>
      </c>
      <c r="P221" s="18">
        <v>2.23</v>
      </c>
      <c r="Q221" s="18">
        <v>2.39</v>
      </c>
      <c r="R221" s="22">
        <v>0</v>
      </c>
      <c r="S221" s="22">
        <f t="shared" si="323"/>
        <v>0</v>
      </c>
      <c r="T221" s="22">
        <v>10</v>
      </c>
      <c r="U221" s="22">
        <f t="shared" si="382"/>
        <v>239635.79229333336</v>
      </c>
      <c r="V221" s="22"/>
      <c r="W221" s="22">
        <f t="shared" si="383"/>
        <v>0</v>
      </c>
      <c r="X221" s="22">
        <v>45</v>
      </c>
      <c r="Y221" s="22">
        <f t="shared" si="384"/>
        <v>1078361.0653200001</v>
      </c>
      <c r="Z221" s="22"/>
      <c r="AA221" s="22">
        <f t="shared" si="385"/>
        <v>0</v>
      </c>
      <c r="AB221" s="16">
        <f t="shared" si="386"/>
        <v>0</v>
      </c>
      <c r="AC221" s="22">
        <v>0</v>
      </c>
      <c r="AD221" s="22">
        <f t="shared" si="387"/>
        <v>0</v>
      </c>
      <c r="AE221" s="16">
        <f t="shared" si="388"/>
        <v>0</v>
      </c>
      <c r="AF221" s="22"/>
      <c r="AG221" s="22">
        <f t="shared" si="389"/>
        <v>0</v>
      </c>
      <c r="AH221" s="22">
        <v>40</v>
      </c>
      <c r="AI221" s="22">
        <f t="shared" si="390"/>
        <v>983521.49280000001</v>
      </c>
      <c r="AJ221" s="22">
        <v>23</v>
      </c>
      <c r="AK221" s="22">
        <f t="shared" si="391"/>
        <v>577643.24818200013</v>
      </c>
      <c r="AL221" s="22">
        <v>2</v>
      </c>
      <c r="AM221" s="22">
        <f t="shared" si="392"/>
        <v>80320.921911999991</v>
      </c>
      <c r="AN221" s="22">
        <v>60</v>
      </c>
      <c r="AO221" s="22">
        <f t="shared" si="393"/>
        <v>2369818.4540800005</v>
      </c>
      <c r="AP221" s="22">
        <v>12</v>
      </c>
      <c r="AQ221" s="22">
        <f t="shared" si="394"/>
        <v>325405.11104640004</v>
      </c>
      <c r="AR221" s="22">
        <v>15</v>
      </c>
      <c r="AS221" s="22">
        <f t="shared" si="395"/>
        <v>432046.94148000004</v>
      </c>
      <c r="AT221" s="22">
        <v>30</v>
      </c>
      <c r="AU221" s="22">
        <f t="shared" si="396"/>
        <v>795247.37846400007</v>
      </c>
      <c r="AV221" s="22">
        <v>0</v>
      </c>
      <c r="AW221" s="22">
        <f t="shared" si="397"/>
        <v>0</v>
      </c>
      <c r="AX221" s="71"/>
      <c r="AY221" s="71">
        <f t="shared" si="398"/>
        <v>0</v>
      </c>
      <c r="AZ221" s="22">
        <v>5</v>
      </c>
      <c r="BA221" s="22">
        <f t="shared" si="399"/>
        <v>164388.59236799998</v>
      </c>
      <c r="BB221" s="22">
        <v>2</v>
      </c>
      <c r="BC221" s="22">
        <f t="shared" si="400"/>
        <v>114266.07343433335</v>
      </c>
    </row>
    <row r="222" spans="1:55" x14ac:dyDescent="0.25">
      <c r="A222" s="30">
        <v>222</v>
      </c>
      <c r="B222" s="17" t="s">
        <v>241</v>
      </c>
      <c r="C222" s="18">
        <v>19007.45</v>
      </c>
      <c r="D222" s="18">
        <f t="shared" si="402"/>
        <v>15586.109000000002</v>
      </c>
      <c r="E222" s="45">
        <v>0.89</v>
      </c>
      <c r="F222" s="19">
        <v>1</v>
      </c>
      <c r="G222" s="20"/>
      <c r="H222" s="21">
        <v>0.63</v>
      </c>
      <c r="I222" s="21">
        <v>0.15</v>
      </c>
      <c r="J222" s="21">
        <v>0.04</v>
      </c>
      <c r="K222" s="21">
        <v>0.18</v>
      </c>
      <c r="L222" s="20">
        <v>1</v>
      </c>
      <c r="M222" s="20"/>
      <c r="N222" s="18">
        <v>1.4</v>
      </c>
      <c r="O222" s="18">
        <v>1.68</v>
      </c>
      <c r="P222" s="18">
        <v>2.23</v>
      </c>
      <c r="Q222" s="18">
        <v>2.39</v>
      </c>
      <c r="R222" s="22">
        <v>0</v>
      </c>
      <c r="S222" s="22">
        <f t="shared" si="323"/>
        <v>0</v>
      </c>
      <c r="T222" s="22">
        <v>23</v>
      </c>
      <c r="U222" s="22">
        <f t="shared" si="382"/>
        <v>557425.53048233339</v>
      </c>
      <c r="V222" s="22"/>
      <c r="W222" s="22">
        <f t="shared" si="383"/>
        <v>0</v>
      </c>
      <c r="X222" s="22">
        <v>25</v>
      </c>
      <c r="Y222" s="22">
        <f t="shared" si="384"/>
        <v>605897.31574166683</v>
      </c>
      <c r="Z222" s="22"/>
      <c r="AA222" s="22">
        <f t="shared" si="385"/>
        <v>0</v>
      </c>
      <c r="AB222" s="16">
        <f t="shared" si="386"/>
        <v>0</v>
      </c>
      <c r="AC222" s="22">
        <v>0</v>
      </c>
      <c r="AD222" s="22">
        <f t="shared" si="387"/>
        <v>0</v>
      </c>
      <c r="AE222" s="16">
        <f t="shared" si="388"/>
        <v>0</v>
      </c>
      <c r="AF222" s="22"/>
      <c r="AG222" s="22">
        <f t="shared" si="389"/>
        <v>0</v>
      </c>
      <c r="AH222" s="22">
        <v>21</v>
      </c>
      <c r="AI222" s="22">
        <f t="shared" si="390"/>
        <v>522216.38353499997</v>
      </c>
      <c r="AJ222" s="22"/>
      <c r="AK222" s="22">
        <f t="shared" si="391"/>
        <v>0</v>
      </c>
      <c r="AL222" s="22">
        <v>10</v>
      </c>
      <c r="AM222" s="22">
        <f t="shared" si="392"/>
        <v>406168.298305</v>
      </c>
      <c r="AN222" s="22">
        <v>30</v>
      </c>
      <c r="AO222" s="22">
        <f t="shared" si="393"/>
        <v>1198374.1046200001</v>
      </c>
      <c r="AP222" s="22">
        <v>32</v>
      </c>
      <c r="AQ222" s="22">
        <f t="shared" si="394"/>
        <v>877607.72373119998</v>
      </c>
      <c r="AR222" s="22">
        <v>35</v>
      </c>
      <c r="AS222" s="22">
        <f t="shared" si="395"/>
        <v>1019565.320235</v>
      </c>
      <c r="AT222" s="22">
        <v>12</v>
      </c>
      <c r="AU222" s="22">
        <f t="shared" si="396"/>
        <v>321713.71219680004</v>
      </c>
      <c r="AV222" s="22">
        <v>0</v>
      </c>
      <c r="AW222" s="22">
        <f t="shared" si="397"/>
        <v>0</v>
      </c>
      <c r="AX222" s="71">
        <v>18</v>
      </c>
      <c r="AY222" s="71">
        <f t="shared" si="398"/>
        <v>548646.92702820001</v>
      </c>
      <c r="AZ222" s="22">
        <v>2</v>
      </c>
      <c r="BA222" s="22">
        <f t="shared" si="399"/>
        <v>66502.657821600005</v>
      </c>
      <c r="BB222" s="22">
        <v>30</v>
      </c>
      <c r="BC222" s="22">
        <f t="shared" si="400"/>
        <v>1733468.2731231251</v>
      </c>
    </row>
    <row r="223" spans="1:55" x14ac:dyDescent="0.25">
      <c r="A223" s="30">
        <v>223</v>
      </c>
      <c r="B223" s="17" t="s">
        <v>242</v>
      </c>
      <c r="C223" s="18">
        <v>19007.45</v>
      </c>
      <c r="D223" s="18">
        <f t="shared" si="402"/>
        <v>15205.960000000001</v>
      </c>
      <c r="E223" s="47">
        <v>2.42</v>
      </c>
      <c r="F223" s="19">
        <v>1</v>
      </c>
      <c r="G223" s="20"/>
      <c r="H223" s="21">
        <v>0.47</v>
      </c>
      <c r="I223" s="21">
        <v>0.28000000000000003</v>
      </c>
      <c r="J223" s="21">
        <v>0.05</v>
      </c>
      <c r="K223" s="21">
        <v>0.2</v>
      </c>
      <c r="L223" s="20">
        <v>1</v>
      </c>
      <c r="M223" s="20"/>
      <c r="N223" s="18">
        <v>1.4</v>
      </c>
      <c r="O223" s="18">
        <v>1.68</v>
      </c>
      <c r="P223" s="18">
        <v>2.23</v>
      </c>
      <c r="Q223" s="18">
        <v>2.39</v>
      </c>
      <c r="R223" s="22">
        <v>0</v>
      </c>
      <c r="S223" s="22">
        <f t="shared" si="323"/>
        <v>0</v>
      </c>
      <c r="T223" s="22">
        <v>35</v>
      </c>
      <c r="U223" s="22">
        <f t="shared" si="382"/>
        <v>2306494.5008233329</v>
      </c>
      <c r="V223" s="22"/>
      <c r="W223" s="22">
        <f t="shared" si="383"/>
        <v>0</v>
      </c>
      <c r="X223" s="22">
        <v>11</v>
      </c>
      <c r="Y223" s="22">
        <f t="shared" si="384"/>
        <v>724898.27168733324</v>
      </c>
      <c r="Z223" s="22"/>
      <c r="AA223" s="22">
        <f t="shared" si="385"/>
        <v>0</v>
      </c>
      <c r="AB223" s="16">
        <f t="shared" si="386"/>
        <v>0</v>
      </c>
      <c r="AC223" s="22">
        <v>0</v>
      </c>
      <c r="AD223" s="22">
        <f t="shared" si="387"/>
        <v>0</v>
      </c>
      <c r="AE223" s="16">
        <f t="shared" si="388"/>
        <v>0</v>
      </c>
      <c r="AF223" s="22"/>
      <c r="AG223" s="22">
        <f t="shared" si="389"/>
        <v>0</v>
      </c>
      <c r="AH223" s="22">
        <v>12</v>
      </c>
      <c r="AI223" s="22">
        <f t="shared" si="390"/>
        <v>811405.23155999999</v>
      </c>
      <c r="AJ223" s="22">
        <v>16</v>
      </c>
      <c r="AK223" s="22">
        <f t="shared" si="391"/>
        <v>1105056.648696</v>
      </c>
      <c r="AL223" s="22"/>
      <c r="AM223" s="22">
        <f t="shared" si="392"/>
        <v>0</v>
      </c>
      <c r="AN223" s="22">
        <v>5</v>
      </c>
      <c r="AO223" s="22">
        <f t="shared" si="393"/>
        <v>543083.39572666667</v>
      </c>
      <c r="AP223" s="22">
        <v>9</v>
      </c>
      <c r="AQ223" s="22">
        <f t="shared" si="394"/>
        <v>671148.04153320007</v>
      </c>
      <c r="AR223" s="22">
        <v>15</v>
      </c>
      <c r="AS223" s="22">
        <f t="shared" si="395"/>
        <v>1188129.08907</v>
      </c>
      <c r="AT223" s="22">
        <v>7</v>
      </c>
      <c r="AU223" s="22">
        <f t="shared" si="396"/>
        <v>510283.73451440001</v>
      </c>
      <c r="AV223" s="22">
        <v>0</v>
      </c>
      <c r="AW223" s="22">
        <f t="shared" si="397"/>
        <v>0</v>
      </c>
      <c r="AX223" s="71"/>
      <c r="AY223" s="71">
        <f t="shared" si="398"/>
        <v>0</v>
      </c>
      <c r="AZ223" s="22"/>
      <c r="BA223" s="22">
        <f t="shared" si="399"/>
        <v>0</v>
      </c>
      <c r="BB223" s="22">
        <v>5</v>
      </c>
      <c r="BC223" s="22">
        <f t="shared" si="400"/>
        <v>785579.25486104167</v>
      </c>
    </row>
    <row r="224" spans="1:55" x14ac:dyDescent="0.25">
      <c r="A224" s="30">
        <v>224</v>
      </c>
      <c r="B224" s="17" t="s">
        <v>243</v>
      </c>
      <c r="C224" s="18">
        <v>19007.45</v>
      </c>
      <c r="D224" s="18">
        <f t="shared" si="402"/>
        <v>15396.034500000002</v>
      </c>
      <c r="E224" s="45">
        <v>0.77</v>
      </c>
      <c r="F224" s="19">
        <v>1</v>
      </c>
      <c r="G224" s="20"/>
      <c r="H224" s="21">
        <v>0.61</v>
      </c>
      <c r="I224" s="21">
        <v>0.16</v>
      </c>
      <c r="J224" s="21">
        <v>0.04</v>
      </c>
      <c r="K224" s="21">
        <v>0.19</v>
      </c>
      <c r="L224" s="20">
        <v>1</v>
      </c>
      <c r="M224" s="20"/>
      <c r="N224" s="18">
        <v>1.4</v>
      </c>
      <c r="O224" s="18">
        <v>1.68</v>
      </c>
      <c r="P224" s="18">
        <v>2.23</v>
      </c>
      <c r="Q224" s="18">
        <v>2.39</v>
      </c>
      <c r="R224" s="22">
        <v>0</v>
      </c>
      <c r="S224" s="22">
        <f t="shared" si="323"/>
        <v>0</v>
      </c>
      <c r="T224" s="22">
        <v>17</v>
      </c>
      <c r="U224" s="22">
        <f t="shared" si="382"/>
        <v>356458.24103633338</v>
      </c>
      <c r="V224" s="22"/>
      <c r="W224" s="22">
        <f t="shared" si="383"/>
        <v>0</v>
      </c>
      <c r="X224" s="22">
        <v>8</v>
      </c>
      <c r="Y224" s="22">
        <f t="shared" si="384"/>
        <v>167745.05460533331</v>
      </c>
      <c r="Z224" s="22"/>
      <c r="AA224" s="22">
        <f t="shared" si="385"/>
        <v>0</v>
      </c>
      <c r="AB224" s="16">
        <f t="shared" si="386"/>
        <v>0</v>
      </c>
      <c r="AC224" s="22"/>
      <c r="AD224" s="22">
        <f t="shared" si="387"/>
        <v>0</v>
      </c>
      <c r="AE224" s="16">
        <f t="shared" si="388"/>
        <v>0</v>
      </c>
      <c r="AF224" s="22"/>
      <c r="AG224" s="22">
        <f t="shared" si="389"/>
        <v>0</v>
      </c>
      <c r="AH224" s="22">
        <v>87</v>
      </c>
      <c r="AI224" s="22">
        <f t="shared" si="390"/>
        <v>1871764.3409850001</v>
      </c>
      <c r="AJ224" s="22">
        <v>4</v>
      </c>
      <c r="AK224" s="22">
        <f t="shared" si="391"/>
        <v>87902.233419000011</v>
      </c>
      <c r="AL224" s="22">
        <v>10</v>
      </c>
      <c r="AM224" s="22">
        <f t="shared" si="392"/>
        <v>351404.03336500004</v>
      </c>
      <c r="AN224" s="22">
        <v>40</v>
      </c>
      <c r="AO224" s="22">
        <f t="shared" si="393"/>
        <v>1382394.0982133334</v>
      </c>
      <c r="AP224" s="22">
        <v>11</v>
      </c>
      <c r="AQ224" s="22">
        <f t="shared" si="394"/>
        <v>261002.01615179997</v>
      </c>
      <c r="AR224" s="22"/>
      <c r="AS224" s="22">
        <f t="shared" si="395"/>
        <v>0</v>
      </c>
      <c r="AT224" s="22">
        <v>61</v>
      </c>
      <c r="AU224" s="22">
        <f t="shared" si="396"/>
        <v>1414877.6275172001</v>
      </c>
      <c r="AV224" s="22">
        <v>20</v>
      </c>
      <c r="AW224" s="22">
        <f t="shared" si="397"/>
        <v>527413.40051399998</v>
      </c>
      <c r="AX224" s="71">
        <v>27</v>
      </c>
      <c r="AY224" s="71">
        <f t="shared" si="398"/>
        <v>712008.09069390001</v>
      </c>
      <c r="AZ224" s="22">
        <v>3</v>
      </c>
      <c r="BA224" s="22">
        <f t="shared" si="399"/>
        <v>86304.010993200005</v>
      </c>
      <c r="BB224" s="22">
        <v>13</v>
      </c>
      <c r="BC224" s="22">
        <f t="shared" si="400"/>
        <v>649888.29265777091</v>
      </c>
    </row>
    <row r="225" spans="1:59" ht="30" x14ac:dyDescent="0.25">
      <c r="A225" s="30">
        <v>225</v>
      </c>
      <c r="B225" s="17" t="s">
        <v>244</v>
      </c>
      <c r="C225" s="18">
        <v>19007.45</v>
      </c>
      <c r="D225" s="18">
        <f t="shared" si="402"/>
        <v>15966.258000000002</v>
      </c>
      <c r="E225" s="45">
        <v>0.84</v>
      </c>
      <c r="F225" s="19">
        <v>1</v>
      </c>
      <c r="G225" s="20"/>
      <c r="H225" s="21">
        <v>0.66</v>
      </c>
      <c r="I225" s="21">
        <v>0.14000000000000001</v>
      </c>
      <c r="J225" s="21">
        <v>0.04</v>
      </c>
      <c r="K225" s="21">
        <v>0.16</v>
      </c>
      <c r="L225" s="20">
        <v>1</v>
      </c>
      <c r="M225" s="20"/>
      <c r="N225" s="18">
        <v>1.4</v>
      </c>
      <c r="O225" s="18">
        <v>1.68</v>
      </c>
      <c r="P225" s="18">
        <v>2.23</v>
      </c>
      <c r="Q225" s="18">
        <v>2.39</v>
      </c>
      <c r="R225" s="22">
        <v>0</v>
      </c>
      <c r="S225" s="22">
        <f t="shared" ref="S225:S230" si="403">SUM(R225/12*3*C225*E225*F225*N225*$R$6+R225/12*9*C225*E225*F225*$S$6*N225)</f>
        <v>0</v>
      </c>
      <c r="T225" s="22"/>
      <c r="U225" s="22">
        <f t="shared" si="382"/>
        <v>0</v>
      </c>
      <c r="V225" s="22"/>
      <c r="W225" s="22">
        <f t="shared" si="383"/>
        <v>0</v>
      </c>
      <c r="X225" s="22"/>
      <c r="Y225" s="22">
        <f t="shared" si="384"/>
        <v>0</v>
      </c>
      <c r="Z225" s="22"/>
      <c r="AA225" s="22">
        <f t="shared" si="385"/>
        <v>0</v>
      </c>
      <c r="AB225" s="16">
        <f t="shared" si="386"/>
        <v>0</v>
      </c>
      <c r="AC225" s="22">
        <v>0</v>
      </c>
      <c r="AD225" s="22">
        <f t="shared" si="387"/>
        <v>0</v>
      </c>
      <c r="AE225" s="16">
        <f t="shared" si="388"/>
        <v>0</v>
      </c>
      <c r="AF225" s="22"/>
      <c r="AG225" s="22">
        <f t="shared" si="389"/>
        <v>0</v>
      </c>
      <c r="AH225" s="22">
        <v>1</v>
      </c>
      <c r="AI225" s="22">
        <f t="shared" si="390"/>
        <v>23470.399259999998</v>
      </c>
      <c r="AJ225" s="22">
        <v>4</v>
      </c>
      <c r="AK225" s="22">
        <f t="shared" si="391"/>
        <v>95893.345548000012</v>
      </c>
      <c r="AL225" s="22">
        <v>2</v>
      </c>
      <c r="AM225" s="22">
        <f t="shared" si="392"/>
        <v>76669.970915999991</v>
      </c>
      <c r="AN225" s="22"/>
      <c r="AO225" s="22">
        <f t="shared" si="393"/>
        <v>0</v>
      </c>
      <c r="AP225" s="22">
        <v>3</v>
      </c>
      <c r="AQ225" s="22">
        <f t="shared" si="394"/>
        <v>77653.492408799997</v>
      </c>
      <c r="AR225" s="22"/>
      <c r="AS225" s="22">
        <f t="shared" si="395"/>
        <v>0</v>
      </c>
      <c r="AT225" s="22">
        <v>0</v>
      </c>
      <c r="AU225" s="22">
        <f t="shared" si="396"/>
        <v>0</v>
      </c>
      <c r="AV225" s="22">
        <v>0</v>
      </c>
      <c r="AW225" s="22">
        <f t="shared" si="397"/>
        <v>0</v>
      </c>
      <c r="AX225" s="71">
        <v>16</v>
      </c>
      <c r="AY225" s="71">
        <f t="shared" si="398"/>
        <v>460288.0586304001</v>
      </c>
      <c r="AZ225" s="22">
        <v>0</v>
      </c>
      <c r="BA225" s="22">
        <f t="shared" si="399"/>
        <v>0</v>
      </c>
      <c r="BB225" s="22"/>
      <c r="BC225" s="22">
        <f t="shared" si="400"/>
        <v>0</v>
      </c>
    </row>
    <row r="226" spans="1:59" ht="30" x14ac:dyDescent="0.25">
      <c r="A226" s="30">
        <v>226</v>
      </c>
      <c r="B226" s="17" t="s">
        <v>245</v>
      </c>
      <c r="C226" s="18">
        <v>19007.45</v>
      </c>
      <c r="D226" s="18">
        <f t="shared" si="402"/>
        <v>15966.258</v>
      </c>
      <c r="E226" s="45">
        <v>0.68</v>
      </c>
      <c r="F226" s="19">
        <v>1</v>
      </c>
      <c r="G226" s="20"/>
      <c r="H226" s="21">
        <v>0.69</v>
      </c>
      <c r="I226" s="21">
        <v>0.11</v>
      </c>
      <c r="J226" s="21">
        <v>0.04</v>
      </c>
      <c r="K226" s="21">
        <v>0.16</v>
      </c>
      <c r="L226" s="20">
        <v>1</v>
      </c>
      <c r="M226" s="20"/>
      <c r="N226" s="18">
        <v>1.4</v>
      </c>
      <c r="O226" s="18">
        <v>1.68</v>
      </c>
      <c r="P226" s="18">
        <v>2.23</v>
      </c>
      <c r="Q226" s="18">
        <v>2.39</v>
      </c>
      <c r="R226" s="22">
        <v>0</v>
      </c>
      <c r="S226" s="22">
        <f t="shared" si="403"/>
        <v>0</v>
      </c>
      <c r="T226" s="22">
        <v>1</v>
      </c>
      <c r="U226" s="22">
        <f t="shared" si="382"/>
        <v>18517.311222666667</v>
      </c>
      <c r="V226" s="22"/>
      <c r="W226" s="22">
        <f t="shared" si="383"/>
        <v>0</v>
      </c>
      <c r="X226" s="22">
        <v>0</v>
      </c>
      <c r="Y226" s="22">
        <f t="shared" si="384"/>
        <v>0</v>
      </c>
      <c r="Z226" s="22">
        <v>0</v>
      </c>
      <c r="AA226" s="22">
        <f t="shared" si="385"/>
        <v>0</v>
      </c>
      <c r="AB226" s="16">
        <f t="shared" si="386"/>
        <v>0</v>
      </c>
      <c r="AC226" s="22">
        <v>0</v>
      </c>
      <c r="AD226" s="22">
        <f t="shared" si="387"/>
        <v>0</v>
      </c>
      <c r="AE226" s="16">
        <f t="shared" si="388"/>
        <v>0</v>
      </c>
      <c r="AF226" s="22"/>
      <c r="AG226" s="22">
        <f t="shared" si="389"/>
        <v>0</v>
      </c>
      <c r="AH226" s="22">
        <v>3</v>
      </c>
      <c r="AI226" s="22">
        <f t="shared" si="390"/>
        <v>56999.541060000003</v>
      </c>
      <c r="AJ226" s="22">
        <v>10</v>
      </c>
      <c r="AK226" s="22">
        <f t="shared" si="391"/>
        <v>194069.86599000002</v>
      </c>
      <c r="AL226" s="22"/>
      <c r="AM226" s="22">
        <f t="shared" si="392"/>
        <v>0</v>
      </c>
      <c r="AN226" s="22"/>
      <c r="AO226" s="22">
        <f t="shared" si="393"/>
        <v>0</v>
      </c>
      <c r="AP226" s="22">
        <v>9</v>
      </c>
      <c r="AQ226" s="22">
        <f t="shared" si="394"/>
        <v>188587.05299280002</v>
      </c>
      <c r="AR226" s="22">
        <v>35</v>
      </c>
      <c r="AS226" s="22">
        <f t="shared" si="395"/>
        <v>778993.72782000015</v>
      </c>
      <c r="AT226" s="22">
        <v>8</v>
      </c>
      <c r="AU226" s="22">
        <f t="shared" si="396"/>
        <v>163869.15677440001</v>
      </c>
      <c r="AV226" s="22">
        <v>0</v>
      </c>
      <c r="AW226" s="22">
        <f t="shared" si="397"/>
        <v>0</v>
      </c>
      <c r="AX226" s="71">
        <v>8</v>
      </c>
      <c r="AY226" s="71">
        <f t="shared" si="398"/>
        <v>186307.07135040002</v>
      </c>
      <c r="AZ226" s="22">
        <v>0</v>
      </c>
      <c r="BA226" s="22">
        <f t="shared" si="399"/>
        <v>0</v>
      </c>
      <c r="BB226" s="22">
        <v>7</v>
      </c>
      <c r="BC226" s="22">
        <f t="shared" si="400"/>
        <v>309037.78951558343</v>
      </c>
    </row>
    <row r="227" spans="1:59" ht="30" x14ac:dyDescent="0.25">
      <c r="A227" s="30">
        <v>227</v>
      </c>
      <c r="B227" s="17" t="s">
        <v>246</v>
      </c>
      <c r="C227" s="18">
        <v>19007.45</v>
      </c>
      <c r="D227" s="18">
        <f t="shared" si="402"/>
        <v>16156.3325</v>
      </c>
      <c r="E227" s="45">
        <v>0.67</v>
      </c>
      <c r="F227" s="19">
        <v>1</v>
      </c>
      <c r="G227" s="20"/>
      <c r="H227" s="21">
        <v>0.7</v>
      </c>
      <c r="I227" s="21">
        <v>0.11</v>
      </c>
      <c r="J227" s="21">
        <v>0.04</v>
      </c>
      <c r="K227" s="21">
        <v>0.15</v>
      </c>
      <c r="L227" s="20">
        <v>1</v>
      </c>
      <c r="M227" s="20"/>
      <c r="N227" s="18">
        <v>1.4</v>
      </c>
      <c r="O227" s="18">
        <v>1.68</v>
      </c>
      <c r="P227" s="18">
        <v>2.23</v>
      </c>
      <c r="Q227" s="18">
        <v>2.39</v>
      </c>
      <c r="R227" s="22">
        <v>0</v>
      </c>
      <c r="S227" s="22">
        <f t="shared" si="403"/>
        <v>0</v>
      </c>
      <c r="T227" s="22">
        <v>37</v>
      </c>
      <c r="U227" s="22">
        <f t="shared" si="382"/>
        <v>675064.91942633339</v>
      </c>
      <c r="V227" s="22"/>
      <c r="W227" s="22">
        <f t="shared" si="383"/>
        <v>0</v>
      </c>
      <c r="X227" s="22">
        <v>10</v>
      </c>
      <c r="Y227" s="22">
        <f t="shared" si="384"/>
        <v>182449.97822333337</v>
      </c>
      <c r="Z227" s="22">
        <v>0</v>
      </c>
      <c r="AA227" s="22">
        <f t="shared" si="385"/>
        <v>0</v>
      </c>
      <c r="AB227" s="16">
        <f t="shared" si="386"/>
        <v>0</v>
      </c>
      <c r="AC227" s="22">
        <v>0</v>
      </c>
      <c r="AD227" s="22">
        <f t="shared" si="387"/>
        <v>0</v>
      </c>
      <c r="AE227" s="16">
        <f t="shared" si="388"/>
        <v>0</v>
      </c>
      <c r="AF227" s="22"/>
      <c r="AG227" s="22">
        <f t="shared" si="389"/>
        <v>0</v>
      </c>
      <c r="AH227" s="22">
        <v>15</v>
      </c>
      <c r="AI227" s="22">
        <f t="shared" si="390"/>
        <v>280806.56257499999</v>
      </c>
      <c r="AJ227" s="22">
        <v>14</v>
      </c>
      <c r="AK227" s="22">
        <f t="shared" si="391"/>
        <v>267702.25632150006</v>
      </c>
      <c r="AL227" s="22">
        <v>2</v>
      </c>
      <c r="AM227" s="22">
        <f t="shared" si="392"/>
        <v>61153.429183000007</v>
      </c>
      <c r="AN227" s="22"/>
      <c r="AO227" s="22">
        <f t="shared" si="393"/>
        <v>0</v>
      </c>
      <c r="AP227" s="22">
        <v>10</v>
      </c>
      <c r="AQ227" s="22">
        <f t="shared" si="394"/>
        <v>206459.68219799999</v>
      </c>
      <c r="AR227" s="22">
        <v>29</v>
      </c>
      <c r="AS227" s="22">
        <f t="shared" si="395"/>
        <v>635960.00552700006</v>
      </c>
      <c r="AT227" s="22">
        <v>3</v>
      </c>
      <c r="AU227" s="22">
        <f t="shared" si="396"/>
        <v>60547.243587600002</v>
      </c>
      <c r="AV227" s="22">
        <v>0</v>
      </c>
      <c r="AW227" s="22">
        <f t="shared" si="397"/>
        <v>0</v>
      </c>
      <c r="AX227" s="71">
        <v>3</v>
      </c>
      <c r="AY227" s="71">
        <f t="shared" si="398"/>
        <v>68837.723054100017</v>
      </c>
      <c r="AZ227" s="22">
        <v>0</v>
      </c>
      <c r="BA227" s="22">
        <f t="shared" si="399"/>
        <v>0</v>
      </c>
      <c r="BB227" s="22">
        <v>25</v>
      </c>
      <c r="BC227" s="22">
        <f t="shared" si="400"/>
        <v>1087475.4147869796</v>
      </c>
    </row>
    <row r="228" spans="1:59" x14ac:dyDescent="0.25">
      <c r="A228" s="30">
        <v>119</v>
      </c>
      <c r="B228" s="17" t="s">
        <v>247</v>
      </c>
      <c r="C228" s="18">
        <v>19007.45</v>
      </c>
      <c r="D228" s="18"/>
      <c r="E228" s="45">
        <v>2.57</v>
      </c>
      <c r="F228" s="19">
        <v>1</v>
      </c>
      <c r="G228" s="20"/>
      <c r="H228" s="21"/>
      <c r="I228" s="21"/>
      <c r="J228" s="21"/>
      <c r="K228" s="21"/>
      <c r="L228" s="20">
        <v>1</v>
      </c>
      <c r="M228" s="20"/>
      <c r="N228" s="18">
        <v>1.4</v>
      </c>
      <c r="O228" s="18">
        <v>1.68</v>
      </c>
      <c r="P228" s="18">
        <v>2.23</v>
      </c>
      <c r="Q228" s="18">
        <v>2.39</v>
      </c>
      <c r="R228" s="22"/>
      <c r="S228" s="22">
        <f t="shared" si="403"/>
        <v>0</v>
      </c>
      <c r="T228" s="22"/>
      <c r="U228" s="22">
        <f t="shared" si="382"/>
        <v>0</v>
      </c>
      <c r="V228" s="22"/>
      <c r="W228" s="22">
        <f t="shared" si="383"/>
        <v>0</v>
      </c>
      <c r="X228" s="22"/>
      <c r="Y228" s="22">
        <f t="shared" si="384"/>
        <v>0</v>
      </c>
      <c r="Z228" s="22"/>
      <c r="AA228" s="22">
        <f t="shared" si="385"/>
        <v>0</v>
      </c>
      <c r="AB228" s="16">
        <f t="shared" si="386"/>
        <v>0</v>
      </c>
      <c r="AC228" s="22"/>
      <c r="AD228" s="22">
        <f t="shared" si="387"/>
        <v>0</v>
      </c>
      <c r="AE228" s="16">
        <f t="shared" si="388"/>
        <v>0</v>
      </c>
      <c r="AF228" s="22"/>
      <c r="AG228" s="22">
        <f t="shared" si="389"/>
        <v>0</v>
      </c>
      <c r="AH228" s="22"/>
      <c r="AI228" s="22">
        <f t="shared" si="390"/>
        <v>0</v>
      </c>
      <c r="AJ228" s="22"/>
      <c r="AK228" s="22">
        <f t="shared" si="391"/>
        <v>0</v>
      </c>
      <c r="AL228" s="22"/>
      <c r="AM228" s="22">
        <f t="shared" si="392"/>
        <v>0</v>
      </c>
      <c r="AN228" s="22"/>
      <c r="AO228" s="22">
        <f t="shared" si="393"/>
        <v>0</v>
      </c>
      <c r="AP228" s="22"/>
      <c r="AQ228" s="22">
        <f t="shared" si="394"/>
        <v>0</v>
      </c>
      <c r="AR228" s="22"/>
      <c r="AS228" s="22">
        <f t="shared" si="395"/>
        <v>0</v>
      </c>
      <c r="AT228" s="22"/>
      <c r="AU228" s="22">
        <f t="shared" si="396"/>
        <v>0</v>
      </c>
      <c r="AV228" s="22"/>
      <c r="AW228" s="22">
        <f t="shared" si="397"/>
        <v>0</v>
      </c>
      <c r="AX228" s="71"/>
      <c r="AY228" s="71">
        <f t="shared" si="398"/>
        <v>0</v>
      </c>
      <c r="AZ228" s="22"/>
      <c r="BA228" s="22">
        <f t="shared" si="399"/>
        <v>0</v>
      </c>
      <c r="BB228" s="22"/>
      <c r="BC228" s="22">
        <f t="shared" si="400"/>
        <v>0</v>
      </c>
    </row>
    <row r="229" spans="1:59" ht="34.5" customHeight="1" x14ac:dyDescent="0.25">
      <c r="A229" s="30">
        <v>120</v>
      </c>
      <c r="B229" s="17" t="s">
        <v>248</v>
      </c>
      <c r="C229" s="18">
        <v>19007.45</v>
      </c>
      <c r="D229" s="18">
        <f>C229*(H229+I229+J229)</f>
        <v>16536.481500000002</v>
      </c>
      <c r="E229" s="45">
        <v>2.2999999999999998</v>
      </c>
      <c r="F229" s="19">
        <v>1</v>
      </c>
      <c r="G229" s="20"/>
      <c r="H229" s="21">
        <v>0.7</v>
      </c>
      <c r="I229" s="21">
        <v>0.14000000000000001</v>
      </c>
      <c r="J229" s="21">
        <v>0.03</v>
      </c>
      <c r="K229" s="21">
        <v>0.13</v>
      </c>
      <c r="L229" s="20">
        <v>1</v>
      </c>
      <c r="M229" s="20"/>
      <c r="N229" s="18">
        <v>1.4</v>
      </c>
      <c r="O229" s="18">
        <v>1.68</v>
      </c>
      <c r="P229" s="18">
        <v>2.23</v>
      </c>
      <c r="Q229" s="18">
        <v>2.39</v>
      </c>
      <c r="R229" s="22">
        <v>0</v>
      </c>
      <c r="S229" s="22">
        <f t="shared" si="403"/>
        <v>0</v>
      </c>
      <c r="T229" s="22"/>
      <c r="U229" s="22">
        <f t="shared" si="382"/>
        <v>0</v>
      </c>
      <c r="V229" s="22"/>
      <c r="W229" s="22">
        <f t="shared" si="383"/>
        <v>0</v>
      </c>
      <c r="X229" s="22">
        <v>1</v>
      </c>
      <c r="Y229" s="22">
        <f t="shared" si="384"/>
        <v>62632.082076666658</v>
      </c>
      <c r="Z229" s="22">
        <v>0</v>
      </c>
      <c r="AA229" s="22">
        <f t="shared" si="385"/>
        <v>0</v>
      </c>
      <c r="AB229" s="16">
        <f t="shared" si="386"/>
        <v>0</v>
      </c>
      <c r="AC229" s="22">
        <v>0</v>
      </c>
      <c r="AD229" s="22">
        <f t="shared" si="387"/>
        <v>0</v>
      </c>
      <c r="AE229" s="16">
        <f t="shared" si="388"/>
        <v>0</v>
      </c>
      <c r="AF229" s="22"/>
      <c r="AG229" s="22">
        <f t="shared" si="389"/>
        <v>0</v>
      </c>
      <c r="AH229" s="22"/>
      <c r="AI229" s="22">
        <f t="shared" si="390"/>
        <v>0</v>
      </c>
      <c r="AJ229" s="22"/>
      <c r="AK229" s="22">
        <f t="shared" si="391"/>
        <v>0</v>
      </c>
      <c r="AL229" s="22">
        <v>0</v>
      </c>
      <c r="AM229" s="22">
        <f t="shared" si="392"/>
        <v>0</v>
      </c>
      <c r="AN229" s="22"/>
      <c r="AO229" s="22">
        <f t="shared" si="393"/>
        <v>0</v>
      </c>
      <c r="AP229" s="22">
        <v>0</v>
      </c>
      <c r="AQ229" s="22">
        <f t="shared" si="394"/>
        <v>0</v>
      </c>
      <c r="AR229" s="22">
        <v>0</v>
      </c>
      <c r="AS229" s="22">
        <f t="shared" si="395"/>
        <v>0</v>
      </c>
      <c r="AT229" s="22"/>
      <c r="AU229" s="22">
        <f t="shared" si="396"/>
        <v>0</v>
      </c>
      <c r="AV229" s="22">
        <v>0</v>
      </c>
      <c r="AW229" s="22">
        <f t="shared" si="397"/>
        <v>0</v>
      </c>
      <c r="AX229" s="71">
        <v>0</v>
      </c>
      <c r="AY229" s="71">
        <f t="shared" si="398"/>
        <v>0</v>
      </c>
      <c r="AZ229" s="22">
        <v>0</v>
      </c>
      <c r="BA229" s="22">
        <f t="shared" si="399"/>
        <v>0</v>
      </c>
      <c r="BB229" s="22"/>
      <c r="BC229" s="22">
        <f t="shared" si="400"/>
        <v>0</v>
      </c>
    </row>
    <row r="230" spans="1:59" ht="36" customHeight="1" x14ac:dyDescent="0.25">
      <c r="A230" s="30">
        <v>228</v>
      </c>
      <c r="B230" s="17" t="s">
        <v>249</v>
      </c>
      <c r="C230" s="18">
        <v>19007.45</v>
      </c>
      <c r="D230" s="18">
        <f>C230*(H230+I230+J230)</f>
        <v>16536.481500000002</v>
      </c>
      <c r="E230" s="45">
        <v>1.19</v>
      </c>
      <c r="F230" s="19">
        <v>1</v>
      </c>
      <c r="G230" s="20"/>
      <c r="H230" s="21">
        <v>0.53</v>
      </c>
      <c r="I230" s="21">
        <v>0.31</v>
      </c>
      <c r="J230" s="21">
        <v>0.03</v>
      </c>
      <c r="K230" s="21">
        <v>0.13</v>
      </c>
      <c r="L230" s="20">
        <v>1</v>
      </c>
      <c r="M230" s="20"/>
      <c r="N230" s="18">
        <v>1.4</v>
      </c>
      <c r="O230" s="18">
        <v>1.68</v>
      </c>
      <c r="P230" s="18">
        <v>2.23</v>
      </c>
      <c r="Q230" s="18">
        <v>2.39</v>
      </c>
      <c r="R230" s="22">
        <v>0</v>
      </c>
      <c r="S230" s="22">
        <f t="shared" si="403"/>
        <v>0</v>
      </c>
      <c r="T230" s="22">
        <v>0</v>
      </c>
      <c r="U230" s="22">
        <f t="shared" si="382"/>
        <v>0</v>
      </c>
      <c r="V230" s="22"/>
      <c r="W230" s="22">
        <f t="shared" si="383"/>
        <v>0</v>
      </c>
      <c r="X230" s="22">
        <v>0</v>
      </c>
      <c r="Y230" s="22">
        <f t="shared" si="384"/>
        <v>0</v>
      </c>
      <c r="Z230" s="22">
        <v>0</v>
      </c>
      <c r="AA230" s="22">
        <f t="shared" si="385"/>
        <v>0</v>
      </c>
      <c r="AB230" s="16">
        <f t="shared" si="386"/>
        <v>0</v>
      </c>
      <c r="AC230" s="22">
        <v>0</v>
      </c>
      <c r="AD230" s="22">
        <f t="shared" si="387"/>
        <v>0</v>
      </c>
      <c r="AE230" s="16">
        <f t="shared" si="388"/>
        <v>0</v>
      </c>
      <c r="AF230" s="22"/>
      <c r="AG230" s="22">
        <f t="shared" si="389"/>
        <v>0</v>
      </c>
      <c r="AH230" s="22"/>
      <c r="AI230" s="22">
        <f t="shared" si="390"/>
        <v>0</v>
      </c>
      <c r="AJ230" s="22"/>
      <c r="AK230" s="22">
        <f t="shared" si="391"/>
        <v>0</v>
      </c>
      <c r="AL230" s="22">
        <v>0</v>
      </c>
      <c r="AM230" s="22">
        <f t="shared" si="392"/>
        <v>0</v>
      </c>
      <c r="AN230" s="22"/>
      <c r="AO230" s="22">
        <f t="shared" si="393"/>
        <v>0</v>
      </c>
      <c r="AP230" s="22">
        <v>0</v>
      </c>
      <c r="AQ230" s="22">
        <f t="shared" si="394"/>
        <v>0</v>
      </c>
      <c r="AR230" s="22">
        <v>0</v>
      </c>
      <c r="AS230" s="22">
        <f t="shared" si="395"/>
        <v>0</v>
      </c>
      <c r="AT230" s="22"/>
      <c r="AU230" s="22">
        <f t="shared" si="396"/>
        <v>0</v>
      </c>
      <c r="AV230" s="22">
        <v>0</v>
      </c>
      <c r="AW230" s="22">
        <f t="shared" si="397"/>
        <v>0</v>
      </c>
      <c r="AX230" s="71">
        <v>0</v>
      </c>
      <c r="AY230" s="71">
        <f t="shared" si="398"/>
        <v>0</v>
      </c>
      <c r="AZ230" s="22">
        <v>0</v>
      </c>
      <c r="BA230" s="22">
        <f t="shared" si="399"/>
        <v>0</v>
      </c>
      <c r="BB230" s="22">
        <v>0</v>
      </c>
      <c r="BC230" s="22">
        <f t="shared" si="400"/>
        <v>0</v>
      </c>
    </row>
    <row r="231" spans="1:59" s="29" customFormat="1" ht="17.25" customHeight="1" x14ac:dyDescent="0.25">
      <c r="A231" s="74">
        <v>32</v>
      </c>
      <c r="B231" s="15" t="s">
        <v>250</v>
      </c>
      <c r="C231" s="18">
        <v>19007.45</v>
      </c>
      <c r="D231" s="24">
        <f>C231*(H231+I231+J231)</f>
        <v>0</v>
      </c>
      <c r="E231" s="24">
        <v>1.2</v>
      </c>
      <c r="F231" s="25"/>
      <c r="G231" s="26"/>
      <c r="H231" s="27"/>
      <c r="I231" s="27"/>
      <c r="J231" s="27"/>
      <c r="K231" s="27"/>
      <c r="L231" s="26"/>
      <c r="M231" s="26"/>
      <c r="N231" s="18">
        <v>1.4</v>
      </c>
      <c r="O231" s="18">
        <v>1.68</v>
      </c>
      <c r="P231" s="18">
        <v>2.23</v>
      </c>
      <c r="Q231" s="18">
        <v>2.39</v>
      </c>
      <c r="R231" s="16">
        <f t="shared" ref="R231:S231" si="404">SUM(R232:R249)</f>
        <v>0</v>
      </c>
      <c r="S231" s="16">
        <f t="shared" si="404"/>
        <v>0</v>
      </c>
      <c r="T231" s="16">
        <f t="shared" ref="T231:AM231" si="405">SUM(T232:T249)</f>
        <v>30</v>
      </c>
      <c r="U231" s="16">
        <f t="shared" si="405"/>
        <v>669890.96481999999</v>
      </c>
      <c r="V231" s="16">
        <f t="shared" si="405"/>
        <v>0</v>
      </c>
      <c r="W231" s="16">
        <f t="shared" si="405"/>
        <v>0</v>
      </c>
      <c r="X231" s="16">
        <f t="shared" si="405"/>
        <v>52</v>
      </c>
      <c r="Y231" s="16">
        <f t="shared" si="405"/>
        <v>1737359.4941266663</v>
      </c>
      <c r="Z231" s="16">
        <f t="shared" si="405"/>
        <v>0</v>
      </c>
      <c r="AA231" s="16">
        <f t="shared" si="405"/>
        <v>0</v>
      </c>
      <c r="AB231" s="16">
        <f t="shared" si="405"/>
        <v>0</v>
      </c>
      <c r="AC231" s="16">
        <f t="shared" si="405"/>
        <v>0</v>
      </c>
      <c r="AD231" s="16">
        <f t="shared" si="405"/>
        <v>0</v>
      </c>
      <c r="AE231" s="16">
        <f t="shared" si="405"/>
        <v>0</v>
      </c>
      <c r="AF231" s="16">
        <f t="shared" si="405"/>
        <v>0</v>
      </c>
      <c r="AG231" s="16">
        <f t="shared" si="405"/>
        <v>0</v>
      </c>
      <c r="AH231" s="16">
        <f t="shared" si="405"/>
        <v>131</v>
      </c>
      <c r="AI231" s="16">
        <f t="shared" si="405"/>
        <v>3372752.2555649998</v>
      </c>
      <c r="AJ231" s="16">
        <f t="shared" si="405"/>
        <v>798</v>
      </c>
      <c r="AK231" s="16">
        <f t="shared" si="405"/>
        <v>30764925.506064747</v>
      </c>
      <c r="AL231" s="16">
        <f t="shared" si="405"/>
        <v>20</v>
      </c>
      <c r="AM231" s="16">
        <f t="shared" si="405"/>
        <v>766699.70916000009</v>
      </c>
      <c r="AN231" s="16">
        <f>SUM(AN232:AN249)</f>
        <v>49</v>
      </c>
      <c r="AO231" s="16">
        <f t="shared" ref="AO231:BA231" si="406">SUM(AO232:AO249)</f>
        <v>2517483.2782073333</v>
      </c>
      <c r="AP231" s="16">
        <f t="shared" si="406"/>
        <v>130</v>
      </c>
      <c r="AQ231" s="16">
        <f t="shared" si="406"/>
        <v>4186201.168149</v>
      </c>
      <c r="AR231" s="16">
        <f t="shared" si="406"/>
        <v>119</v>
      </c>
      <c r="AS231" s="16">
        <f t="shared" si="406"/>
        <v>3453102.4489499996</v>
      </c>
      <c r="AT231" s="16">
        <f t="shared" si="406"/>
        <v>70</v>
      </c>
      <c r="AU231" s="16">
        <f t="shared" si="406"/>
        <v>2051979.2204912005</v>
      </c>
      <c r="AV231" s="16">
        <f t="shared" si="406"/>
        <v>0</v>
      </c>
      <c r="AW231" s="16">
        <f t="shared" si="406"/>
        <v>0</v>
      </c>
      <c r="AX231" s="16">
        <f t="shared" si="406"/>
        <v>8</v>
      </c>
      <c r="AY231" s="16">
        <f t="shared" si="406"/>
        <v>426040.43522040005</v>
      </c>
      <c r="AZ231" s="16">
        <f t="shared" si="406"/>
        <v>0</v>
      </c>
      <c r="BA231" s="16">
        <f t="shared" si="406"/>
        <v>0</v>
      </c>
      <c r="BB231" s="16">
        <f t="shared" ref="BB231:BC231" si="407">SUM(BB232:BB249)</f>
        <v>47</v>
      </c>
      <c r="BC231" s="16">
        <f t="shared" si="407"/>
        <v>2707976.0925829792</v>
      </c>
      <c r="BD231" s="28"/>
      <c r="BE231" s="28"/>
      <c r="BF231" s="28"/>
      <c r="BG231" s="28"/>
    </row>
    <row r="232" spans="1:59" ht="30" x14ac:dyDescent="0.25">
      <c r="A232" s="30">
        <v>121</v>
      </c>
      <c r="B232" s="17" t="s">
        <v>251</v>
      </c>
      <c r="C232" s="18">
        <v>19007.45</v>
      </c>
      <c r="D232" s="18"/>
      <c r="E232" s="18">
        <v>2.0299999999999998</v>
      </c>
      <c r="F232" s="19">
        <v>1</v>
      </c>
      <c r="G232" s="20"/>
      <c r="H232" s="21">
        <v>0.65</v>
      </c>
      <c r="I232" s="21">
        <v>0.15</v>
      </c>
      <c r="J232" s="21">
        <v>0.04</v>
      </c>
      <c r="K232" s="21">
        <v>0.16</v>
      </c>
      <c r="L232" s="20">
        <v>1</v>
      </c>
      <c r="M232" s="20"/>
      <c r="N232" s="18">
        <v>1.4</v>
      </c>
      <c r="O232" s="18">
        <v>1.68</v>
      </c>
      <c r="P232" s="18">
        <v>2.23</v>
      </c>
      <c r="Q232" s="18">
        <v>2.39</v>
      </c>
      <c r="R232" s="16"/>
      <c r="S232" s="22">
        <f t="shared" ref="S232:S249" si="408">SUM(R232/12*3*C232*E232*F232*N232*$R$6+R232/12*9*C232*E232*F232*$S$6*N232)</f>
        <v>0</v>
      </c>
      <c r="T232" s="16"/>
      <c r="U232" s="22">
        <f t="shared" ref="U232:U249" si="409">T232/12*4*C232*E232*F232*N232*$U$6+T232/12*3*C232*E232*F232*N232*$T$6+T232/12*5*$U$7*C232*E232*L232*N232</f>
        <v>0</v>
      </c>
      <c r="V232" s="22"/>
      <c r="W232" s="22">
        <f t="shared" ref="W232:W249" si="410">SUM($W$6*V232*C232*E232*F232*N232)</f>
        <v>0</v>
      </c>
      <c r="X232" s="16"/>
      <c r="Y232" s="22">
        <f t="shared" ref="Y232:Y249" si="411">X232/12*3*C232*E232*F232*N232*$X$6+X232/12*4*C232*E232*F232*N232*$Y$6+X232/12*5*$Y$7*C232*E232*L232*N232</f>
        <v>0</v>
      </c>
      <c r="Z232" s="16"/>
      <c r="AA232" s="22">
        <f t="shared" ref="AA232:AA249" si="412">Z232*C232*E232*F232*N232*$AA$6</f>
        <v>0</v>
      </c>
      <c r="AB232" s="16">
        <f t="shared" ref="AB232:AB249" si="413">SUM(AC232*$E232)</f>
        <v>0</v>
      </c>
      <c r="AC232" s="16"/>
      <c r="AD232" s="22">
        <f t="shared" ref="AD232:AD249" si="414">AC232*C232*E232*F232*N232*$AD$6</f>
        <v>0</v>
      </c>
      <c r="AE232" s="16">
        <f t="shared" ref="AE232:AE249" si="415">SUM(AF232*$E232)</f>
        <v>0</v>
      </c>
      <c r="AF232" s="22"/>
      <c r="AG232" s="22">
        <f t="shared" ref="AG232:AG249" si="416">SUM(AF232*$AG$6*C232*E232*F232*N232)</f>
        <v>0</v>
      </c>
      <c r="AH232" s="22"/>
      <c r="AI232" s="22">
        <f t="shared" ref="AI232:AI249" si="417">(AH232/12*3*C232*E232*F232*N232*$AH$6)+(AH232/12*4*C232*E232*F232*N232*$AI$6)+(AH232/12*5*$AI$7*C232*E232*L232*N232)</f>
        <v>0</v>
      </c>
      <c r="AJ232" s="16"/>
      <c r="AK232" s="22">
        <f t="shared" ref="AK232:AK249" si="418">AJ232/12*9*C232*E232*F232*N232*$AK$6+AJ232/12*3*C232*E232*F232*N232*$AJ$6</f>
        <v>0</v>
      </c>
      <c r="AL232" s="16"/>
      <c r="AM232" s="22">
        <f t="shared" ref="AM232:AM249" si="419">AL232/12*4*C232*E232*F232*O232*$AM$6+AL232/12*3*C232*E232*F232*O232*$AL$6+AL232/12*5*$AM$7*C232*E232*L232*O232</f>
        <v>0</v>
      </c>
      <c r="AN232" s="22"/>
      <c r="AO232" s="22">
        <f t="shared" ref="AO232:AO249" si="420">SUM(AN232/9*4*C232*E232*F232*O232*$AO$6+AN232/9*5*$AO$7*C232*E232*L232*O232)</f>
        <v>0</v>
      </c>
      <c r="AP232" s="16"/>
      <c r="AQ232" s="22">
        <f t="shared" ref="AQ232:AQ249" si="421">AP232/12*9*C232*E232*F232*O232*$AQ$6+AP232/12*3*C232*E232*F232*O232*$AP$6</f>
        <v>0</v>
      </c>
      <c r="AR232" s="16"/>
      <c r="AS232" s="22">
        <f t="shared" ref="AS232:AS249" si="422">AR232/12*9*C232*E232*F232*O232*$AS$6+AR232/12*3*C232*E232*F232*O232*$AR$6</f>
        <v>0</v>
      </c>
      <c r="AT232" s="22"/>
      <c r="AU232" s="22">
        <f t="shared" ref="AU232:AU249" si="423">(AT232/12*2*C232*E232*F232*O232*$AT$6)+(AT232/12*9*C232*E232*F232*O232*$AU$6)</f>
        <v>0</v>
      </c>
      <c r="AV232" s="16"/>
      <c r="AW232" s="22">
        <f t="shared" ref="AW232:AW249" si="424">AV232/12*9*C232*E232*F232*O232*$AW$6+AV232/12*3*C232*E232*F232*O232*$AV$6</f>
        <v>0</v>
      </c>
      <c r="AX232" s="72"/>
      <c r="AY232" s="71">
        <f t="shared" ref="AY232:AY249" si="425">AX232/12*9*C232*E232*F232*O232*$AY$6+AX232/12*3*C232*E232*F232*O232*$AX$6</f>
        <v>0</v>
      </c>
      <c r="AZ232" s="16"/>
      <c r="BA232" s="22">
        <f t="shared" ref="BA232:BA249" si="426">AZ232/12*9*C232*E232*F232*O232*$BA$6+AZ232/12*3*C232*E232*F232*O232*$AZ$6</f>
        <v>0</v>
      </c>
      <c r="BB232" s="16"/>
      <c r="BC232" s="22">
        <f t="shared" ref="BC232:BC249" si="427">BB232/12*4*C232*E232*F232*Q232*$BC$6+BB232/12*3*C232*E232*F232*Q232*$BB$6+BB232/12*5*$BC$7*C232*E232*L232*Q232</f>
        <v>0</v>
      </c>
    </row>
    <row r="233" spans="1:59" ht="30" x14ac:dyDescent="0.25">
      <c r="A233" s="30">
        <v>229</v>
      </c>
      <c r="B233" s="17" t="s">
        <v>252</v>
      </c>
      <c r="C233" s="18">
        <v>19007.45</v>
      </c>
      <c r="D233" s="18">
        <f>C233*(H233+I233+J233)</f>
        <v>15966.258000000002</v>
      </c>
      <c r="E233" s="45">
        <v>1.29</v>
      </c>
      <c r="F233" s="19">
        <v>1</v>
      </c>
      <c r="G233" s="20"/>
      <c r="H233" s="21">
        <v>0.65</v>
      </c>
      <c r="I233" s="21">
        <v>0.15</v>
      </c>
      <c r="J233" s="21">
        <v>0.04</v>
      </c>
      <c r="K233" s="21">
        <v>0.16</v>
      </c>
      <c r="L233" s="20">
        <v>1</v>
      </c>
      <c r="M233" s="20"/>
      <c r="N233" s="18">
        <v>1.4</v>
      </c>
      <c r="O233" s="18">
        <v>1.68</v>
      </c>
      <c r="P233" s="18">
        <v>2.23</v>
      </c>
      <c r="Q233" s="18">
        <v>2.39</v>
      </c>
      <c r="R233" s="22">
        <v>0</v>
      </c>
      <c r="S233" s="22">
        <f t="shared" si="408"/>
        <v>0</v>
      </c>
      <c r="T233" s="22">
        <v>0</v>
      </c>
      <c r="U233" s="22">
        <f t="shared" si="409"/>
        <v>0</v>
      </c>
      <c r="V233" s="22"/>
      <c r="W233" s="22">
        <f t="shared" si="410"/>
        <v>0</v>
      </c>
      <c r="X233" s="22">
        <v>0</v>
      </c>
      <c r="Y233" s="22">
        <f t="shared" si="411"/>
        <v>0</v>
      </c>
      <c r="Z233" s="22">
        <v>0</v>
      </c>
      <c r="AA233" s="22">
        <f t="shared" si="412"/>
        <v>0</v>
      </c>
      <c r="AB233" s="16">
        <f t="shared" si="413"/>
        <v>0</v>
      </c>
      <c r="AC233" s="22">
        <v>0</v>
      </c>
      <c r="AD233" s="22">
        <f t="shared" si="414"/>
        <v>0</v>
      </c>
      <c r="AE233" s="16">
        <f t="shared" si="415"/>
        <v>0</v>
      </c>
      <c r="AF233" s="16"/>
      <c r="AG233" s="22">
        <f t="shared" si="416"/>
        <v>0</v>
      </c>
      <c r="AH233" s="16">
        <v>10</v>
      </c>
      <c r="AI233" s="22">
        <f t="shared" si="417"/>
        <v>360438.27435000002</v>
      </c>
      <c r="AJ233" s="22">
        <v>123</v>
      </c>
      <c r="AK233" s="22">
        <f t="shared" si="418"/>
        <v>4528392.0053872494</v>
      </c>
      <c r="AL233" s="22">
        <v>0</v>
      </c>
      <c r="AM233" s="22">
        <f t="shared" si="419"/>
        <v>0</v>
      </c>
      <c r="AN233" s="22">
        <v>10</v>
      </c>
      <c r="AO233" s="22">
        <f t="shared" si="420"/>
        <v>578989.73594000004</v>
      </c>
      <c r="AP233" s="22">
        <v>18</v>
      </c>
      <c r="AQ233" s="22">
        <f t="shared" si="421"/>
        <v>715521.4657668001</v>
      </c>
      <c r="AR233" s="22"/>
      <c r="AS233" s="22">
        <f t="shared" si="422"/>
        <v>0</v>
      </c>
      <c r="AT233" s="22">
        <v>5</v>
      </c>
      <c r="AU233" s="22">
        <f t="shared" si="423"/>
        <v>194293.39360200003</v>
      </c>
      <c r="AV233" s="22">
        <v>0</v>
      </c>
      <c r="AW233" s="22">
        <f t="shared" si="424"/>
        <v>0</v>
      </c>
      <c r="AX233" s="71">
        <v>0</v>
      </c>
      <c r="AY233" s="71">
        <f t="shared" si="425"/>
        <v>0</v>
      </c>
      <c r="AZ233" s="22">
        <v>0</v>
      </c>
      <c r="BA233" s="22">
        <f t="shared" si="426"/>
        <v>0</v>
      </c>
      <c r="BB233" s="22"/>
      <c r="BC233" s="22">
        <f t="shared" si="427"/>
        <v>0</v>
      </c>
    </row>
    <row r="234" spans="1:59" ht="30" x14ac:dyDescent="0.25">
      <c r="A234" s="30">
        <v>230</v>
      </c>
      <c r="B234" s="17" t="s">
        <v>253</v>
      </c>
      <c r="C234" s="18">
        <v>19007.45</v>
      </c>
      <c r="D234" s="18">
        <f>C234*(H234+I234+J234)</f>
        <v>16726.556000000004</v>
      </c>
      <c r="E234" s="45">
        <v>1.57</v>
      </c>
      <c r="F234" s="19">
        <v>1</v>
      </c>
      <c r="G234" s="20"/>
      <c r="H234" s="21">
        <v>0.68</v>
      </c>
      <c r="I234" s="21">
        <v>0.17</v>
      </c>
      <c r="J234" s="21">
        <v>0.03</v>
      </c>
      <c r="K234" s="21">
        <v>0.12</v>
      </c>
      <c r="L234" s="20">
        <v>1</v>
      </c>
      <c r="M234" s="20"/>
      <c r="N234" s="18">
        <v>1.4</v>
      </c>
      <c r="O234" s="18">
        <v>1.68</v>
      </c>
      <c r="P234" s="18">
        <v>2.23</v>
      </c>
      <c r="Q234" s="18">
        <v>2.39</v>
      </c>
      <c r="R234" s="22">
        <v>0</v>
      </c>
      <c r="S234" s="22">
        <f t="shared" si="408"/>
        <v>0</v>
      </c>
      <c r="T234" s="22">
        <v>0</v>
      </c>
      <c r="U234" s="22">
        <f t="shared" si="409"/>
        <v>0</v>
      </c>
      <c r="V234" s="22"/>
      <c r="W234" s="22">
        <f t="shared" si="410"/>
        <v>0</v>
      </c>
      <c r="X234" s="22">
        <v>6</v>
      </c>
      <c r="Y234" s="22">
        <f t="shared" si="411"/>
        <v>256519.22311399999</v>
      </c>
      <c r="Z234" s="22">
        <v>0</v>
      </c>
      <c r="AA234" s="22">
        <f t="shared" si="412"/>
        <v>0</v>
      </c>
      <c r="AB234" s="16">
        <f t="shared" si="413"/>
        <v>0</v>
      </c>
      <c r="AC234" s="22">
        <v>0</v>
      </c>
      <c r="AD234" s="22">
        <f t="shared" si="414"/>
        <v>0</v>
      </c>
      <c r="AE234" s="16">
        <f t="shared" si="415"/>
        <v>0</v>
      </c>
      <c r="AF234" s="22"/>
      <c r="AG234" s="22">
        <f t="shared" si="416"/>
        <v>0</v>
      </c>
      <c r="AH234" s="22"/>
      <c r="AI234" s="22">
        <f t="shared" si="417"/>
        <v>0</v>
      </c>
      <c r="AJ234" s="22">
        <v>60</v>
      </c>
      <c r="AK234" s="22">
        <f t="shared" si="418"/>
        <v>2688438.4376849998</v>
      </c>
      <c r="AL234" s="22">
        <v>0</v>
      </c>
      <c r="AM234" s="22">
        <f t="shared" si="419"/>
        <v>0</v>
      </c>
      <c r="AN234" s="22"/>
      <c r="AO234" s="22">
        <f t="shared" si="420"/>
        <v>0</v>
      </c>
      <c r="AP234" s="22">
        <v>1</v>
      </c>
      <c r="AQ234" s="22">
        <f t="shared" si="421"/>
        <v>48379.358365800006</v>
      </c>
      <c r="AR234" s="22">
        <v>2</v>
      </c>
      <c r="AS234" s="22">
        <f t="shared" si="422"/>
        <v>102774.80274600002</v>
      </c>
      <c r="AT234" s="22"/>
      <c r="AU234" s="22">
        <f t="shared" si="423"/>
        <v>0</v>
      </c>
      <c r="AV234" s="22">
        <v>0</v>
      </c>
      <c r="AW234" s="22">
        <f t="shared" si="424"/>
        <v>0</v>
      </c>
      <c r="AX234" s="71">
        <v>0</v>
      </c>
      <c r="AY234" s="71">
        <f t="shared" si="425"/>
        <v>0</v>
      </c>
      <c r="AZ234" s="22">
        <v>0</v>
      </c>
      <c r="BA234" s="22">
        <f t="shared" si="426"/>
        <v>0</v>
      </c>
      <c r="BB234" s="22">
        <v>0</v>
      </c>
      <c r="BC234" s="22">
        <f t="shared" si="427"/>
        <v>0</v>
      </c>
    </row>
    <row r="235" spans="1:59" ht="30" x14ac:dyDescent="0.25">
      <c r="A235" s="30">
        <v>231</v>
      </c>
      <c r="B235" s="17" t="s">
        <v>254</v>
      </c>
      <c r="C235" s="18">
        <v>19007.45</v>
      </c>
      <c r="D235" s="18">
        <f>C235*(H235+I235+J235)</f>
        <v>15396.034500000002</v>
      </c>
      <c r="E235" s="45">
        <v>2.42</v>
      </c>
      <c r="F235" s="19">
        <v>1</v>
      </c>
      <c r="G235" s="20"/>
      <c r="H235" s="21">
        <v>0.44</v>
      </c>
      <c r="I235" s="21">
        <v>0.33</v>
      </c>
      <c r="J235" s="21">
        <v>0.04</v>
      </c>
      <c r="K235" s="21">
        <v>0.19</v>
      </c>
      <c r="L235" s="20">
        <v>1</v>
      </c>
      <c r="M235" s="20"/>
      <c r="N235" s="18">
        <v>1.4</v>
      </c>
      <c r="O235" s="18">
        <v>1.68</v>
      </c>
      <c r="P235" s="18">
        <v>2.23</v>
      </c>
      <c r="Q235" s="18">
        <v>2.39</v>
      </c>
      <c r="R235" s="22">
        <v>0</v>
      </c>
      <c r="S235" s="22">
        <f t="shared" si="408"/>
        <v>0</v>
      </c>
      <c r="T235" s="22">
        <v>0</v>
      </c>
      <c r="U235" s="22">
        <f t="shared" si="409"/>
        <v>0</v>
      </c>
      <c r="V235" s="22"/>
      <c r="W235" s="22">
        <f t="shared" si="410"/>
        <v>0</v>
      </c>
      <c r="X235" s="22">
        <v>0</v>
      </c>
      <c r="Y235" s="22">
        <f t="shared" si="411"/>
        <v>0</v>
      </c>
      <c r="Z235" s="22">
        <v>0</v>
      </c>
      <c r="AA235" s="22">
        <f t="shared" si="412"/>
        <v>0</v>
      </c>
      <c r="AB235" s="16">
        <f t="shared" si="413"/>
        <v>0</v>
      </c>
      <c r="AC235" s="22">
        <v>0</v>
      </c>
      <c r="AD235" s="22">
        <f t="shared" si="414"/>
        <v>0</v>
      </c>
      <c r="AE235" s="16">
        <f t="shared" si="415"/>
        <v>0</v>
      </c>
      <c r="AF235" s="22"/>
      <c r="AG235" s="22">
        <f t="shared" si="416"/>
        <v>0</v>
      </c>
      <c r="AH235" s="22"/>
      <c r="AI235" s="22">
        <f t="shared" si="417"/>
        <v>0</v>
      </c>
      <c r="AJ235" s="22">
        <v>17</v>
      </c>
      <c r="AK235" s="22">
        <f t="shared" si="418"/>
        <v>1174122.6892395001</v>
      </c>
      <c r="AL235" s="22">
        <v>0</v>
      </c>
      <c r="AM235" s="22">
        <f t="shared" si="419"/>
        <v>0</v>
      </c>
      <c r="AN235" s="22"/>
      <c r="AO235" s="22">
        <f t="shared" si="420"/>
        <v>0</v>
      </c>
      <c r="AP235" s="22">
        <v>1</v>
      </c>
      <c r="AQ235" s="22">
        <f t="shared" si="421"/>
        <v>74572.004614799996</v>
      </c>
      <c r="AR235" s="22">
        <v>0</v>
      </c>
      <c r="AS235" s="22">
        <f t="shared" si="422"/>
        <v>0</v>
      </c>
      <c r="AT235" s="22"/>
      <c r="AU235" s="22">
        <f t="shared" si="423"/>
        <v>0</v>
      </c>
      <c r="AV235" s="22">
        <v>0</v>
      </c>
      <c r="AW235" s="22">
        <f t="shared" si="424"/>
        <v>0</v>
      </c>
      <c r="AX235" s="71">
        <v>0</v>
      </c>
      <c r="AY235" s="71">
        <f t="shared" si="425"/>
        <v>0</v>
      </c>
      <c r="AZ235" s="22">
        <v>0</v>
      </c>
      <c r="BA235" s="22">
        <f t="shared" si="426"/>
        <v>0</v>
      </c>
      <c r="BB235" s="22">
        <v>0</v>
      </c>
      <c r="BC235" s="22">
        <f t="shared" si="427"/>
        <v>0</v>
      </c>
    </row>
    <row r="236" spans="1:59" ht="30" x14ac:dyDescent="0.25">
      <c r="A236" s="30">
        <v>232</v>
      </c>
      <c r="B236" s="17" t="s">
        <v>255</v>
      </c>
      <c r="C236" s="18">
        <v>19007.45</v>
      </c>
      <c r="D236" s="18">
        <f>C236*(H236+I236+J236)</f>
        <v>15776.183500000003</v>
      </c>
      <c r="E236" s="45">
        <v>2.69</v>
      </c>
      <c r="F236" s="19">
        <v>1</v>
      </c>
      <c r="G236" s="20"/>
      <c r="H236" s="21">
        <v>0.45</v>
      </c>
      <c r="I236" s="21">
        <v>0.34</v>
      </c>
      <c r="J236" s="21">
        <v>0.04</v>
      </c>
      <c r="K236" s="21">
        <v>0.17</v>
      </c>
      <c r="L236" s="20">
        <v>1</v>
      </c>
      <c r="M236" s="20"/>
      <c r="N236" s="18">
        <v>1.4</v>
      </c>
      <c r="O236" s="18">
        <v>1.68</v>
      </c>
      <c r="P236" s="18">
        <v>2.23</v>
      </c>
      <c r="Q236" s="18">
        <v>2.39</v>
      </c>
      <c r="R236" s="22">
        <v>0</v>
      </c>
      <c r="S236" s="22">
        <f t="shared" si="408"/>
        <v>0</v>
      </c>
      <c r="T236" s="22">
        <v>0</v>
      </c>
      <c r="U236" s="22">
        <f t="shared" si="409"/>
        <v>0</v>
      </c>
      <c r="V236" s="22"/>
      <c r="W236" s="22">
        <f t="shared" si="410"/>
        <v>0</v>
      </c>
      <c r="X236" s="22"/>
      <c r="Y236" s="22">
        <f t="shared" si="411"/>
        <v>0</v>
      </c>
      <c r="Z236" s="22">
        <v>0</v>
      </c>
      <c r="AA236" s="22">
        <f t="shared" si="412"/>
        <v>0</v>
      </c>
      <c r="AB236" s="16">
        <f t="shared" si="413"/>
        <v>0</v>
      </c>
      <c r="AC236" s="22">
        <v>0</v>
      </c>
      <c r="AD236" s="22">
        <f t="shared" si="414"/>
        <v>0</v>
      </c>
      <c r="AE236" s="16">
        <f t="shared" si="415"/>
        <v>0</v>
      </c>
      <c r="AF236" s="16"/>
      <c r="AG236" s="22">
        <f t="shared" si="416"/>
        <v>0</v>
      </c>
      <c r="AH236" s="16"/>
      <c r="AI236" s="22">
        <f t="shared" si="417"/>
        <v>0</v>
      </c>
      <c r="AJ236" s="22">
        <v>24</v>
      </c>
      <c r="AK236" s="22">
        <f t="shared" si="418"/>
        <v>1842522.1394580002</v>
      </c>
      <c r="AL236" s="22">
        <v>0</v>
      </c>
      <c r="AM236" s="22">
        <f t="shared" si="419"/>
        <v>0</v>
      </c>
      <c r="AN236" s="16"/>
      <c r="AO236" s="22">
        <f t="shared" si="420"/>
        <v>0</v>
      </c>
      <c r="AP236" s="22">
        <v>1</v>
      </c>
      <c r="AQ236" s="22">
        <f t="shared" si="421"/>
        <v>82892.021658600002</v>
      </c>
      <c r="AR236" s="22">
        <v>0</v>
      </c>
      <c r="AS236" s="22">
        <f t="shared" si="422"/>
        <v>0</v>
      </c>
      <c r="AT236" s="16"/>
      <c r="AU236" s="22">
        <f t="shared" si="423"/>
        <v>0</v>
      </c>
      <c r="AV236" s="22">
        <v>0</v>
      </c>
      <c r="AW236" s="22">
        <f t="shared" si="424"/>
        <v>0</v>
      </c>
      <c r="AX236" s="71">
        <v>0</v>
      </c>
      <c r="AY236" s="71">
        <f t="shared" si="425"/>
        <v>0</v>
      </c>
      <c r="AZ236" s="22">
        <v>0</v>
      </c>
      <c r="BA236" s="22">
        <f t="shared" si="426"/>
        <v>0</v>
      </c>
      <c r="BB236" s="22">
        <v>0</v>
      </c>
      <c r="BC236" s="22">
        <f t="shared" si="427"/>
        <v>0</v>
      </c>
    </row>
    <row r="237" spans="1:59" ht="30" x14ac:dyDescent="0.25">
      <c r="A237" s="30">
        <v>122</v>
      </c>
      <c r="B237" s="17" t="s">
        <v>256</v>
      </c>
      <c r="C237" s="18">
        <v>19007.45</v>
      </c>
      <c r="D237" s="18"/>
      <c r="E237" s="45">
        <v>2.57</v>
      </c>
      <c r="F237" s="19">
        <v>1</v>
      </c>
      <c r="G237" s="20"/>
      <c r="H237" s="21">
        <v>0.64</v>
      </c>
      <c r="I237" s="21">
        <v>0.23</v>
      </c>
      <c r="J237" s="21">
        <v>0.02</v>
      </c>
      <c r="K237" s="21">
        <v>0.11</v>
      </c>
      <c r="L237" s="20">
        <v>1</v>
      </c>
      <c r="M237" s="20"/>
      <c r="N237" s="18">
        <v>1.4</v>
      </c>
      <c r="O237" s="18">
        <v>1.68</v>
      </c>
      <c r="P237" s="18">
        <v>2.23</v>
      </c>
      <c r="Q237" s="18">
        <v>2.39</v>
      </c>
      <c r="R237" s="22"/>
      <c r="S237" s="22">
        <f t="shared" si="408"/>
        <v>0</v>
      </c>
      <c r="T237" s="22"/>
      <c r="U237" s="22">
        <f t="shared" si="409"/>
        <v>0</v>
      </c>
      <c r="V237" s="22"/>
      <c r="W237" s="22">
        <f t="shared" si="410"/>
        <v>0</v>
      </c>
      <c r="X237" s="22"/>
      <c r="Y237" s="22">
        <f t="shared" si="411"/>
        <v>0</v>
      </c>
      <c r="Z237" s="22"/>
      <c r="AA237" s="22">
        <f t="shared" si="412"/>
        <v>0</v>
      </c>
      <c r="AB237" s="16">
        <f t="shared" si="413"/>
        <v>0</v>
      </c>
      <c r="AC237" s="22"/>
      <c r="AD237" s="22">
        <f t="shared" si="414"/>
        <v>0</v>
      </c>
      <c r="AE237" s="16">
        <f t="shared" si="415"/>
        <v>0</v>
      </c>
      <c r="AF237" s="22"/>
      <c r="AG237" s="22">
        <f t="shared" si="416"/>
        <v>0</v>
      </c>
      <c r="AH237" s="22"/>
      <c r="AI237" s="22">
        <f t="shared" si="417"/>
        <v>0</v>
      </c>
      <c r="AJ237" s="22">
        <v>8</v>
      </c>
      <c r="AK237" s="22">
        <f t="shared" si="418"/>
        <v>586775.94775799999</v>
      </c>
      <c r="AL237" s="22"/>
      <c r="AM237" s="22">
        <f t="shared" si="419"/>
        <v>0</v>
      </c>
      <c r="AN237" s="22"/>
      <c r="AO237" s="22">
        <f t="shared" si="420"/>
        <v>0</v>
      </c>
      <c r="AP237" s="22"/>
      <c r="AQ237" s="22">
        <f t="shared" si="421"/>
        <v>0</v>
      </c>
      <c r="AR237" s="22"/>
      <c r="AS237" s="22">
        <f t="shared" si="422"/>
        <v>0</v>
      </c>
      <c r="AT237" s="22"/>
      <c r="AU237" s="22">
        <f t="shared" si="423"/>
        <v>0</v>
      </c>
      <c r="AV237" s="22"/>
      <c r="AW237" s="22">
        <f t="shared" si="424"/>
        <v>0</v>
      </c>
      <c r="AX237" s="71"/>
      <c r="AY237" s="71">
        <f t="shared" si="425"/>
        <v>0</v>
      </c>
      <c r="AZ237" s="22"/>
      <c r="BA237" s="22">
        <f t="shared" si="426"/>
        <v>0</v>
      </c>
      <c r="BB237" s="22">
        <v>1</v>
      </c>
      <c r="BC237" s="22">
        <f t="shared" si="427"/>
        <v>166854.43677627083</v>
      </c>
    </row>
    <row r="238" spans="1:59" ht="30" x14ac:dyDescent="0.25">
      <c r="A238" s="30">
        <v>233</v>
      </c>
      <c r="B238" s="17" t="s">
        <v>257</v>
      </c>
      <c r="C238" s="18">
        <v>19007.45</v>
      </c>
      <c r="D238" s="18">
        <f>C238*(H238+I238+J238)</f>
        <v>15586.109000000002</v>
      </c>
      <c r="E238" s="45">
        <v>1.1599999999999999</v>
      </c>
      <c r="F238" s="19">
        <v>1</v>
      </c>
      <c r="G238" s="20"/>
      <c r="H238" s="21">
        <v>0.62</v>
      </c>
      <c r="I238" s="21">
        <v>0.16</v>
      </c>
      <c r="J238" s="21">
        <v>0.04</v>
      </c>
      <c r="K238" s="21">
        <v>0.18</v>
      </c>
      <c r="L238" s="20">
        <v>1</v>
      </c>
      <c r="M238" s="20"/>
      <c r="N238" s="18">
        <v>1.4</v>
      </c>
      <c r="O238" s="18">
        <v>1.68</v>
      </c>
      <c r="P238" s="18">
        <v>2.23</v>
      </c>
      <c r="Q238" s="18">
        <v>2.39</v>
      </c>
      <c r="R238" s="22">
        <v>0</v>
      </c>
      <c r="S238" s="22">
        <f t="shared" si="408"/>
        <v>0</v>
      </c>
      <c r="T238" s="22">
        <v>0</v>
      </c>
      <c r="U238" s="22">
        <f t="shared" si="409"/>
        <v>0</v>
      </c>
      <c r="V238" s="22"/>
      <c r="W238" s="22">
        <f t="shared" si="410"/>
        <v>0</v>
      </c>
      <c r="X238" s="22">
        <v>10</v>
      </c>
      <c r="Y238" s="22">
        <f t="shared" si="411"/>
        <v>315883.54438666662</v>
      </c>
      <c r="Z238" s="22">
        <v>0</v>
      </c>
      <c r="AA238" s="22">
        <f t="shared" si="412"/>
        <v>0</v>
      </c>
      <c r="AB238" s="16">
        <f t="shared" si="413"/>
        <v>0</v>
      </c>
      <c r="AC238" s="22">
        <v>0</v>
      </c>
      <c r="AD238" s="22">
        <f t="shared" si="414"/>
        <v>0</v>
      </c>
      <c r="AE238" s="16">
        <f t="shared" si="415"/>
        <v>0</v>
      </c>
      <c r="AF238" s="22"/>
      <c r="AG238" s="22">
        <f t="shared" si="416"/>
        <v>0</v>
      </c>
      <c r="AH238" s="22">
        <v>15</v>
      </c>
      <c r="AI238" s="22">
        <f t="shared" si="417"/>
        <v>486172.55610000005</v>
      </c>
      <c r="AJ238" s="22">
        <v>30</v>
      </c>
      <c r="AK238" s="22">
        <f t="shared" si="418"/>
        <v>993181.07888999989</v>
      </c>
      <c r="AL238" s="22">
        <v>0</v>
      </c>
      <c r="AM238" s="22">
        <f t="shared" si="419"/>
        <v>0</v>
      </c>
      <c r="AN238" s="22">
        <v>5</v>
      </c>
      <c r="AO238" s="22">
        <f t="shared" si="420"/>
        <v>260320.96654666663</v>
      </c>
      <c r="AP238" s="22">
        <v>6</v>
      </c>
      <c r="AQ238" s="22">
        <f t="shared" si="421"/>
        <v>214471.55046240002</v>
      </c>
      <c r="AR238" s="22">
        <v>3</v>
      </c>
      <c r="AS238" s="22">
        <f t="shared" si="422"/>
        <v>113903.284572</v>
      </c>
      <c r="AT238" s="22">
        <v>8</v>
      </c>
      <c r="AU238" s="22">
        <f t="shared" si="423"/>
        <v>279541.50273280003</v>
      </c>
      <c r="AV238" s="22">
        <v>0</v>
      </c>
      <c r="AW238" s="22">
        <f t="shared" si="424"/>
        <v>0</v>
      </c>
      <c r="AX238" s="71">
        <v>4</v>
      </c>
      <c r="AY238" s="71">
        <f t="shared" si="425"/>
        <v>158908.97262240003</v>
      </c>
      <c r="AZ238" s="22">
        <v>0</v>
      </c>
      <c r="BA238" s="22">
        <f t="shared" si="426"/>
        <v>0</v>
      </c>
      <c r="BB238" s="22">
        <v>3</v>
      </c>
      <c r="BC238" s="22">
        <f t="shared" si="427"/>
        <v>225935.19065425004</v>
      </c>
    </row>
    <row r="239" spans="1:59" ht="30" x14ac:dyDescent="0.25">
      <c r="A239" s="30">
        <v>234</v>
      </c>
      <c r="B239" s="17" t="s">
        <v>258</v>
      </c>
      <c r="C239" s="18">
        <v>19007.45</v>
      </c>
      <c r="D239" s="18">
        <f>C239*(H239+I239+J239)</f>
        <v>15966.258</v>
      </c>
      <c r="E239" s="45">
        <v>1.95</v>
      </c>
      <c r="F239" s="19">
        <v>1</v>
      </c>
      <c r="G239" s="20"/>
      <c r="H239" s="21">
        <v>0.56999999999999995</v>
      </c>
      <c r="I239" s="21">
        <v>0.23</v>
      </c>
      <c r="J239" s="21">
        <v>0.04</v>
      </c>
      <c r="K239" s="21">
        <v>0.16</v>
      </c>
      <c r="L239" s="20">
        <v>1</v>
      </c>
      <c r="M239" s="20"/>
      <c r="N239" s="18">
        <v>1.4</v>
      </c>
      <c r="O239" s="18">
        <v>1.68</v>
      </c>
      <c r="P239" s="18">
        <v>2.23</v>
      </c>
      <c r="Q239" s="18">
        <v>2.39</v>
      </c>
      <c r="R239" s="22">
        <v>0</v>
      </c>
      <c r="S239" s="22">
        <f t="shared" si="408"/>
        <v>0</v>
      </c>
      <c r="T239" s="22">
        <v>0</v>
      </c>
      <c r="U239" s="22">
        <f t="shared" si="409"/>
        <v>0</v>
      </c>
      <c r="V239" s="22"/>
      <c r="W239" s="22">
        <f t="shared" si="410"/>
        <v>0</v>
      </c>
      <c r="X239" s="22">
        <v>6</v>
      </c>
      <c r="Y239" s="22">
        <f t="shared" si="411"/>
        <v>318606.67839000002</v>
      </c>
      <c r="Z239" s="22">
        <v>0</v>
      </c>
      <c r="AA239" s="22">
        <f t="shared" si="412"/>
        <v>0</v>
      </c>
      <c r="AB239" s="16">
        <f t="shared" si="413"/>
        <v>0</v>
      </c>
      <c r="AC239" s="22">
        <v>0</v>
      </c>
      <c r="AD239" s="22">
        <f t="shared" si="414"/>
        <v>0</v>
      </c>
      <c r="AE239" s="16">
        <f t="shared" si="415"/>
        <v>0</v>
      </c>
      <c r="AF239" s="22"/>
      <c r="AG239" s="22">
        <f t="shared" si="416"/>
        <v>0</v>
      </c>
      <c r="AH239" s="22"/>
      <c r="AI239" s="22">
        <f t="shared" si="417"/>
        <v>0</v>
      </c>
      <c r="AJ239" s="22">
        <v>13</v>
      </c>
      <c r="AK239" s="22">
        <f t="shared" si="418"/>
        <v>723481.04453624994</v>
      </c>
      <c r="AL239" s="22">
        <v>0</v>
      </c>
      <c r="AM239" s="22">
        <f t="shared" si="419"/>
        <v>0</v>
      </c>
      <c r="AN239" s="22">
        <v>5</v>
      </c>
      <c r="AO239" s="22">
        <f t="shared" si="420"/>
        <v>437608.52135</v>
      </c>
      <c r="AP239" s="22">
        <v>2</v>
      </c>
      <c r="AQ239" s="22">
        <f t="shared" si="421"/>
        <v>120178.02396599999</v>
      </c>
      <c r="AR239" s="22">
        <v>2</v>
      </c>
      <c r="AS239" s="22">
        <f t="shared" si="422"/>
        <v>127650.23271</v>
      </c>
      <c r="AT239" s="22"/>
      <c r="AU239" s="22">
        <f t="shared" si="423"/>
        <v>0</v>
      </c>
      <c r="AV239" s="22">
        <v>0</v>
      </c>
      <c r="AW239" s="22">
        <f t="shared" si="424"/>
        <v>0</v>
      </c>
      <c r="AX239" s="71">
        <v>4</v>
      </c>
      <c r="AY239" s="71">
        <f t="shared" si="425"/>
        <v>267131.46259800001</v>
      </c>
      <c r="AZ239" s="22">
        <v>0</v>
      </c>
      <c r="BA239" s="22">
        <f t="shared" si="426"/>
        <v>0</v>
      </c>
      <c r="BB239" s="22">
        <v>0</v>
      </c>
      <c r="BC239" s="22">
        <f t="shared" si="427"/>
        <v>0</v>
      </c>
    </row>
    <row r="240" spans="1:59" ht="30" x14ac:dyDescent="0.25">
      <c r="A240" s="30">
        <v>235</v>
      </c>
      <c r="B240" s="17" t="s">
        <v>259</v>
      </c>
      <c r="C240" s="18">
        <v>19007.45</v>
      </c>
      <c r="D240" s="18">
        <f>C240*(H240+I240+J240)</f>
        <v>16916.630499999999</v>
      </c>
      <c r="E240" s="45">
        <v>2.46</v>
      </c>
      <c r="F240" s="19">
        <v>1</v>
      </c>
      <c r="G240" s="20"/>
      <c r="H240" s="21">
        <v>0.64</v>
      </c>
      <c r="I240" s="21">
        <v>0.23</v>
      </c>
      <c r="J240" s="21">
        <v>0.02</v>
      </c>
      <c r="K240" s="21">
        <v>0.11</v>
      </c>
      <c r="L240" s="20">
        <v>1</v>
      </c>
      <c r="M240" s="20"/>
      <c r="N240" s="18">
        <v>1.4</v>
      </c>
      <c r="O240" s="18">
        <v>1.68</v>
      </c>
      <c r="P240" s="18">
        <v>2.23</v>
      </c>
      <c r="Q240" s="18">
        <v>2.39</v>
      </c>
      <c r="R240" s="22">
        <v>0</v>
      </c>
      <c r="S240" s="22">
        <f t="shared" si="408"/>
        <v>0</v>
      </c>
      <c r="T240" s="22">
        <v>0</v>
      </c>
      <c r="U240" s="22">
        <f t="shared" si="409"/>
        <v>0</v>
      </c>
      <c r="V240" s="22"/>
      <c r="W240" s="22">
        <f t="shared" si="410"/>
        <v>0</v>
      </c>
      <c r="X240" s="22">
        <v>2</v>
      </c>
      <c r="Y240" s="22">
        <f t="shared" si="411"/>
        <v>133978.19296399999</v>
      </c>
      <c r="Z240" s="22"/>
      <c r="AA240" s="22">
        <f t="shared" si="412"/>
        <v>0</v>
      </c>
      <c r="AB240" s="16">
        <f t="shared" si="413"/>
        <v>0</v>
      </c>
      <c r="AC240" s="22">
        <v>0</v>
      </c>
      <c r="AD240" s="22">
        <f t="shared" si="414"/>
        <v>0</v>
      </c>
      <c r="AE240" s="16">
        <f t="shared" si="415"/>
        <v>0</v>
      </c>
      <c r="AF240" s="22"/>
      <c r="AG240" s="22">
        <f t="shared" si="416"/>
        <v>0</v>
      </c>
      <c r="AH240" s="22"/>
      <c r="AI240" s="22">
        <f t="shared" si="417"/>
        <v>0</v>
      </c>
      <c r="AJ240" s="22"/>
      <c r="AK240" s="22">
        <f t="shared" si="418"/>
        <v>0</v>
      </c>
      <c r="AL240" s="22">
        <v>0</v>
      </c>
      <c r="AM240" s="22">
        <f t="shared" si="419"/>
        <v>0</v>
      </c>
      <c r="AN240" s="22"/>
      <c r="AO240" s="22">
        <f t="shared" si="420"/>
        <v>0</v>
      </c>
      <c r="AP240" s="22"/>
      <c r="AQ240" s="22">
        <f t="shared" si="421"/>
        <v>0</v>
      </c>
      <c r="AR240" s="22">
        <v>0</v>
      </c>
      <c r="AS240" s="22">
        <f t="shared" si="422"/>
        <v>0</v>
      </c>
      <c r="AT240" s="22"/>
      <c r="AU240" s="22">
        <f t="shared" si="423"/>
        <v>0</v>
      </c>
      <c r="AV240" s="22">
        <v>0</v>
      </c>
      <c r="AW240" s="22">
        <f t="shared" si="424"/>
        <v>0</v>
      </c>
      <c r="AX240" s="71">
        <v>0</v>
      </c>
      <c r="AY240" s="71">
        <f t="shared" si="425"/>
        <v>0</v>
      </c>
      <c r="AZ240" s="22">
        <v>0</v>
      </c>
      <c r="BA240" s="22">
        <f t="shared" si="426"/>
        <v>0</v>
      </c>
      <c r="BB240" s="22">
        <v>0</v>
      </c>
      <c r="BC240" s="22">
        <f t="shared" si="427"/>
        <v>0</v>
      </c>
    </row>
    <row r="241" spans="1:59" x14ac:dyDescent="0.25">
      <c r="A241" s="30">
        <v>236</v>
      </c>
      <c r="B241" s="17" t="s">
        <v>260</v>
      </c>
      <c r="C241" s="18">
        <v>19007.45</v>
      </c>
      <c r="D241" s="18">
        <f>C241*(H241+I241+J241)</f>
        <v>15205.960000000001</v>
      </c>
      <c r="E241" s="45">
        <v>0.82</v>
      </c>
      <c r="F241" s="19">
        <v>1</v>
      </c>
      <c r="G241" s="20"/>
      <c r="H241" s="21">
        <v>0.63</v>
      </c>
      <c r="I241" s="21">
        <v>0.13</v>
      </c>
      <c r="J241" s="21">
        <v>0.04</v>
      </c>
      <c r="K241" s="21">
        <v>0.2</v>
      </c>
      <c r="L241" s="20">
        <v>1</v>
      </c>
      <c r="M241" s="20"/>
      <c r="N241" s="18">
        <v>1.4</v>
      </c>
      <c r="O241" s="18">
        <v>1.68</v>
      </c>
      <c r="P241" s="18">
        <v>2.23</v>
      </c>
      <c r="Q241" s="18">
        <v>2.39</v>
      </c>
      <c r="R241" s="22">
        <v>0</v>
      </c>
      <c r="S241" s="22">
        <f t="shared" si="408"/>
        <v>0</v>
      </c>
      <c r="T241" s="22">
        <v>30</v>
      </c>
      <c r="U241" s="22">
        <f t="shared" si="409"/>
        <v>669890.96481999999</v>
      </c>
      <c r="V241" s="22"/>
      <c r="W241" s="22">
        <f t="shared" si="410"/>
        <v>0</v>
      </c>
      <c r="X241" s="22">
        <v>14</v>
      </c>
      <c r="Y241" s="22">
        <f t="shared" si="411"/>
        <v>312615.78358266666</v>
      </c>
      <c r="Z241" s="22"/>
      <c r="AA241" s="22">
        <f t="shared" si="412"/>
        <v>0</v>
      </c>
      <c r="AB241" s="16">
        <f t="shared" si="413"/>
        <v>0</v>
      </c>
      <c r="AC241" s="22">
        <v>0</v>
      </c>
      <c r="AD241" s="22">
        <f t="shared" si="414"/>
        <v>0</v>
      </c>
      <c r="AE241" s="16">
        <f t="shared" si="415"/>
        <v>0</v>
      </c>
      <c r="AF241" s="22"/>
      <c r="AG241" s="22">
        <f t="shared" si="416"/>
        <v>0</v>
      </c>
      <c r="AH241" s="22">
        <v>45</v>
      </c>
      <c r="AI241" s="22">
        <f t="shared" si="417"/>
        <v>1031021.1103499999</v>
      </c>
      <c r="AJ241" s="22">
        <v>114</v>
      </c>
      <c r="AK241" s="22">
        <f t="shared" si="418"/>
        <v>2667889.8636389999</v>
      </c>
      <c r="AL241" s="22">
        <v>10</v>
      </c>
      <c r="AM241" s="22">
        <f t="shared" si="419"/>
        <v>374222.47709</v>
      </c>
      <c r="AN241" s="22">
        <v>10</v>
      </c>
      <c r="AO241" s="22">
        <f t="shared" si="420"/>
        <v>368039.98718666664</v>
      </c>
      <c r="AP241" s="22">
        <v>32</v>
      </c>
      <c r="AQ241" s="22">
        <f t="shared" si="421"/>
        <v>808582.39714560006</v>
      </c>
      <c r="AR241" s="22">
        <v>50</v>
      </c>
      <c r="AS241" s="22">
        <f t="shared" si="422"/>
        <v>1341963.9849</v>
      </c>
      <c r="AT241" s="22">
        <v>12</v>
      </c>
      <c r="AU241" s="22">
        <f t="shared" si="423"/>
        <v>296410.38651839999</v>
      </c>
      <c r="AV241" s="22">
        <v>0</v>
      </c>
      <c r="AW241" s="22">
        <f t="shared" si="424"/>
        <v>0</v>
      </c>
      <c r="AX241" s="71">
        <v>0</v>
      </c>
      <c r="AY241" s="71">
        <f t="shared" si="425"/>
        <v>0</v>
      </c>
      <c r="AZ241" s="22">
        <v>0</v>
      </c>
      <c r="BA241" s="22">
        <f t="shared" si="426"/>
        <v>0</v>
      </c>
      <c r="BB241" s="22">
        <v>33</v>
      </c>
      <c r="BC241" s="22">
        <f t="shared" si="427"/>
        <v>1756840.8790528751</v>
      </c>
    </row>
    <row r="242" spans="1:59" x14ac:dyDescent="0.25">
      <c r="A242" s="30">
        <v>45</v>
      </c>
      <c r="B242" s="17" t="s">
        <v>261</v>
      </c>
      <c r="C242" s="18">
        <v>19007.45</v>
      </c>
      <c r="D242" s="18"/>
      <c r="E242" s="45">
        <v>0.87</v>
      </c>
      <c r="F242" s="19">
        <v>1</v>
      </c>
      <c r="G242" s="20"/>
      <c r="H242" s="21"/>
      <c r="I242" s="21"/>
      <c r="J242" s="21"/>
      <c r="K242" s="21"/>
      <c r="L242" s="20">
        <v>1</v>
      </c>
      <c r="M242" s="20"/>
      <c r="N242" s="18">
        <v>1.4</v>
      </c>
      <c r="O242" s="18">
        <v>1.68</v>
      </c>
      <c r="P242" s="18">
        <v>2.23</v>
      </c>
      <c r="Q242" s="18">
        <v>2.39</v>
      </c>
      <c r="R242" s="22"/>
      <c r="S242" s="22">
        <f t="shared" si="408"/>
        <v>0</v>
      </c>
      <c r="T242" s="22"/>
      <c r="U242" s="22">
        <f t="shared" si="409"/>
        <v>0</v>
      </c>
      <c r="V242" s="22"/>
      <c r="W242" s="22">
        <f t="shared" si="410"/>
        <v>0</v>
      </c>
      <c r="X242" s="22">
        <v>3</v>
      </c>
      <c r="Y242" s="22">
        <f t="shared" si="411"/>
        <v>71073.797487000003</v>
      </c>
      <c r="Z242" s="22"/>
      <c r="AA242" s="22">
        <f t="shared" si="412"/>
        <v>0</v>
      </c>
      <c r="AB242" s="16">
        <f t="shared" si="413"/>
        <v>0</v>
      </c>
      <c r="AC242" s="22"/>
      <c r="AD242" s="22">
        <f t="shared" si="414"/>
        <v>0</v>
      </c>
      <c r="AE242" s="16">
        <f t="shared" si="415"/>
        <v>0</v>
      </c>
      <c r="AF242" s="22"/>
      <c r="AG242" s="22">
        <f t="shared" si="416"/>
        <v>0</v>
      </c>
      <c r="AH242" s="22">
        <v>12</v>
      </c>
      <c r="AI242" s="22">
        <f t="shared" si="417"/>
        <v>291703.53366000002</v>
      </c>
      <c r="AJ242" s="22">
        <v>10</v>
      </c>
      <c r="AK242" s="22">
        <f t="shared" si="418"/>
        <v>248295.2697225</v>
      </c>
      <c r="AL242" s="22"/>
      <c r="AM242" s="22">
        <f t="shared" si="419"/>
        <v>0</v>
      </c>
      <c r="AN242" s="22"/>
      <c r="AO242" s="22">
        <f t="shared" si="420"/>
        <v>0</v>
      </c>
      <c r="AP242" s="22"/>
      <c r="AQ242" s="22">
        <f t="shared" si="421"/>
        <v>0</v>
      </c>
      <c r="AR242" s="22"/>
      <c r="AS242" s="22">
        <f t="shared" si="422"/>
        <v>0</v>
      </c>
      <c r="AT242" s="22">
        <v>11</v>
      </c>
      <c r="AU242" s="22">
        <f t="shared" si="423"/>
        <v>288277.17469319998</v>
      </c>
      <c r="AV242" s="22"/>
      <c r="AW242" s="22">
        <f t="shared" si="424"/>
        <v>0</v>
      </c>
      <c r="AX242" s="71"/>
      <c r="AY242" s="71">
        <f t="shared" si="425"/>
        <v>0</v>
      </c>
      <c r="AZ242" s="22"/>
      <c r="BA242" s="22">
        <f t="shared" si="426"/>
        <v>0</v>
      </c>
      <c r="BB242" s="22"/>
      <c r="BC242" s="22">
        <f t="shared" si="427"/>
        <v>0</v>
      </c>
    </row>
    <row r="243" spans="1:59" ht="30" customHeight="1" x14ac:dyDescent="0.25">
      <c r="A243" s="30">
        <v>237</v>
      </c>
      <c r="B243" s="17" t="s">
        <v>262</v>
      </c>
      <c r="C243" s="18">
        <v>19007.45</v>
      </c>
      <c r="D243" s="18">
        <f>C243*(H243+I243+J243)</f>
        <v>15776.183500000003</v>
      </c>
      <c r="E243" s="45">
        <v>0.86</v>
      </c>
      <c r="F243" s="19">
        <v>1</v>
      </c>
      <c r="G243" s="20"/>
      <c r="H243" s="21">
        <v>0.66</v>
      </c>
      <c r="I243" s="21">
        <v>0.13</v>
      </c>
      <c r="J243" s="21">
        <v>0.04</v>
      </c>
      <c r="K243" s="21">
        <v>0.17</v>
      </c>
      <c r="L243" s="20">
        <v>1</v>
      </c>
      <c r="M243" s="20"/>
      <c r="N243" s="18">
        <v>1.4</v>
      </c>
      <c r="O243" s="18">
        <v>1.68</v>
      </c>
      <c r="P243" s="18">
        <v>2.23</v>
      </c>
      <c r="Q243" s="18">
        <v>2.39</v>
      </c>
      <c r="R243" s="22">
        <v>0</v>
      </c>
      <c r="S243" s="22">
        <f t="shared" si="408"/>
        <v>0</v>
      </c>
      <c r="T243" s="22"/>
      <c r="U243" s="22">
        <f t="shared" si="409"/>
        <v>0</v>
      </c>
      <c r="V243" s="22"/>
      <c r="W243" s="22">
        <f t="shared" si="410"/>
        <v>0</v>
      </c>
      <c r="X243" s="22">
        <v>4</v>
      </c>
      <c r="Y243" s="22">
        <f t="shared" si="411"/>
        <v>93675.809714666655</v>
      </c>
      <c r="Z243" s="22"/>
      <c r="AA243" s="22">
        <f t="shared" si="412"/>
        <v>0</v>
      </c>
      <c r="AB243" s="16">
        <f t="shared" si="413"/>
        <v>0</v>
      </c>
      <c r="AC243" s="22">
        <v>0</v>
      </c>
      <c r="AD243" s="22">
        <f t="shared" si="414"/>
        <v>0</v>
      </c>
      <c r="AE243" s="16">
        <f t="shared" si="415"/>
        <v>0</v>
      </c>
      <c r="AF243" s="16"/>
      <c r="AG243" s="22">
        <f t="shared" si="416"/>
        <v>0</v>
      </c>
      <c r="AH243" s="22">
        <v>46</v>
      </c>
      <c r="AI243" s="22">
        <f t="shared" si="417"/>
        <v>1105344.04134</v>
      </c>
      <c r="AJ243" s="22">
        <v>95</v>
      </c>
      <c r="AK243" s="22">
        <f t="shared" si="418"/>
        <v>2331692.3604975003</v>
      </c>
      <c r="AL243" s="22">
        <v>10</v>
      </c>
      <c r="AM243" s="22">
        <f t="shared" si="419"/>
        <v>392477.23207000003</v>
      </c>
      <c r="AN243" s="22">
        <v>10</v>
      </c>
      <c r="AO243" s="22">
        <f t="shared" si="420"/>
        <v>385993.15729333332</v>
      </c>
      <c r="AP243" s="22">
        <v>38</v>
      </c>
      <c r="AQ243" s="22">
        <f t="shared" si="421"/>
        <v>1007030.2110792</v>
      </c>
      <c r="AR243" s="22">
        <v>60</v>
      </c>
      <c r="AS243" s="22">
        <f t="shared" si="422"/>
        <v>1688910.7712399999</v>
      </c>
      <c r="AT243" s="22">
        <v>14</v>
      </c>
      <c r="AU243" s="22">
        <f t="shared" si="423"/>
        <v>362681.00139040005</v>
      </c>
      <c r="AV243" s="22">
        <v>0</v>
      </c>
      <c r="AW243" s="22">
        <f t="shared" si="424"/>
        <v>0</v>
      </c>
      <c r="AX243" s="71">
        <v>0</v>
      </c>
      <c r="AY243" s="71">
        <f t="shared" si="425"/>
        <v>0</v>
      </c>
      <c r="AZ243" s="22">
        <v>0</v>
      </c>
      <c r="BA243" s="22">
        <f t="shared" si="426"/>
        <v>0</v>
      </c>
      <c r="BB243" s="22">
        <v>10</v>
      </c>
      <c r="BC243" s="22">
        <f t="shared" si="427"/>
        <v>558345.58609958342</v>
      </c>
    </row>
    <row r="244" spans="1:59" ht="36" customHeight="1" x14ac:dyDescent="0.25">
      <c r="A244" s="30">
        <v>238</v>
      </c>
      <c r="B244" s="17" t="s">
        <v>263</v>
      </c>
      <c r="C244" s="18">
        <v>19007.45</v>
      </c>
      <c r="D244" s="18">
        <f>C244*(H244+I244+J244)</f>
        <v>15966.258000000002</v>
      </c>
      <c r="E244" s="45">
        <v>1.24</v>
      </c>
      <c r="F244" s="19">
        <v>1</v>
      </c>
      <c r="G244" s="20"/>
      <c r="H244" s="21">
        <v>0.62</v>
      </c>
      <c r="I244" s="21">
        <v>0.18</v>
      </c>
      <c r="J244" s="21">
        <v>0.04</v>
      </c>
      <c r="K244" s="21">
        <v>0.16</v>
      </c>
      <c r="L244" s="20">
        <v>1</v>
      </c>
      <c r="M244" s="20"/>
      <c r="N244" s="18">
        <v>1.4</v>
      </c>
      <c r="O244" s="18">
        <v>1.68</v>
      </c>
      <c r="P244" s="18">
        <v>2.23</v>
      </c>
      <c r="Q244" s="18">
        <v>2.39</v>
      </c>
      <c r="R244" s="22">
        <v>0</v>
      </c>
      <c r="S244" s="22">
        <f t="shared" si="408"/>
        <v>0</v>
      </c>
      <c r="T244" s="22">
        <v>0</v>
      </c>
      <c r="U244" s="22">
        <f t="shared" si="409"/>
        <v>0</v>
      </c>
      <c r="V244" s="22"/>
      <c r="W244" s="22">
        <f t="shared" si="410"/>
        <v>0</v>
      </c>
      <c r="X244" s="22">
        <v>6</v>
      </c>
      <c r="Y244" s="22">
        <f t="shared" si="411"/>
        <v>202601.16984799999</v>
      </c>
      <c r="Z244" s="22"/>
      <c r="AA244" s="22">
        <f t="shared" si="412"/>
        <v>0</v>
      </c>
      <c r="AB244" s="16">
        <f t="shared" si="413"/>
        <v>0</v>
      </c>
      <c r="AC244" s="22">
        <v>0</v>
      </c>
      <c r="AD244" s="22">
        <f t="shared" si="414"/>
        <v>0</v>
      </c>
      <c r="AE244" s="16">
        <f t="shared" si="415"/>
        <v>0</v>
      </c>
      <c r="AF244" s="22"/>
      <c r="AG244" s="22">
        <f t="shared" si="416"/>
        <v>0</v>
      </c>
      <c r="AH244" s="22"/>
      <c r="AI244" s="22">
        <f t="shared" si="417"/>
        <v>0</v>
      </c>
      <c r="AJ244" s="22">
        <v>99</v>
      </c>
      <c r="AK244" s="22">
        <f t="shared" si="418"/>
        <v>3503531.874843</v>
      </c>
      <c r="AL244" s="22">
        <v>0</v>
      </c>
      <c r="AM244" s="22">
        <f t="shared" si="419"/>
        <v>0</v>
      </c>
      <c r="AN244" s="22">
        <v>5</v>
      </c>
      <c r="AO244" s="22">
        <f t="shared" si="420"/>
        <v>278274.13665333332</v>
      </c>
      <c r="AP244" s="22">
        <v>6</v>
      </c>
      <c r="AQ244" s="22">
        <f t="shared" si="421"/>
        <v>229262.69187360001</v>
      </c>
      <c r="AR244" s="22"/>
      <c r="AS244" s="22">
        <f t="shared" si="422"/>
        <v>0</v>
      </c>
      <c r="AT244" s="22">
        <v>2</v>
      </c>
      <c r="AU244" s="22">
        <f t="shared" si="423"/>
        <v>74705.0567648</v>
      </c>
      <c r="AV244" s="22">
        <v>0</v>
      </c>
      <c r="AW244" s="22">
        <f t="shared" si="424"/>
        <v>0</v>
      </c>
      <c r="AX244" s="71">
        <v>0</v>
      </c>
      <c r="AY244" s="71">
        <f t="shared" si="425"/>
        <v>0</v>
      </c>
      <c r="AZ244" s="22">
        <v>0</v>
      </c>
      <c r="BA244" s="22">
        <f t="shared" si="426"/>
        <v>0</v>
      </c>
      <c r="BB244" s="22"/>
      <c r="BC244" s="22">
        <f t="shared" si="427"/>
        <v>0</v>
      </c>
    </row>
    <row r="245" spans="1:59" ht="36" customHeight="1" x14ac:dyDescent="0.25">
      <c r="A245" s="30">
        <v>46</v>
      </c>
      <c r="B245" s="17" t="s">
        <v>264</v>
      </c>
      <c r="C245" s="18">
        <v>19007.45</v>
      </c>
      <c r="D245" s="18"/>
      <c r="E245" s="45">
        <v>0.88</v>
      </c>
      <c r="F245" s="19">
        <v>1</v>
      </c>
      <c r="G245" s="20"/>
      <c r="H245" s="21">
        <v>0.66</v>
      </c>
      <c r="I245" s="21">
        <v>0.13</v>
      </c>
      <c r="J245" s="21">
        <v>0.04</v>
      </c>
      <c r="K245" s="21">
        <v>0.17</v>
      </c>
      <c r="L245" s="20">
        <v>1</v>
      </c>
      <c r="M245" s="20"/>
      <c r="N245" s="18">
        <v>1.4</v>
      </c>
      <c r="O245" s="18">
        <v>1.68</v>
      </c>
      <c r="P245" s="18">
        <v>2.23</v>
      </c>
      <c r="Q245" s="18">
        <v>2.39</v>
      </c>
      <c r="R245" s="22"/>
      <c r="S245" s="22">
        <f t="shared" si="408"/>
        <v>0</v>
      </c>
      <c r="T245" s="22"/>
      <c r="U245" s="22">
        <f t="shared" si="409"/>
        <v>0</v>
      </c>
      <c r="V245" s="22"/>
      <c r="W245" s="22">
        <f t="shared" si="410"/>
        <v>0</v>
      </c>
      <c r="X245" s="22"/>
      <c r="Y245" s="22">
        <f t="shared" si="411"/>
        <v>0</v>
      </c>
      <c r="Z245" s="22"/>
      <c r="AA245" s="22">
        <f t="shared" si="412"/>
        <v>0</v>
      </c>
      <c r="AB245" s="16">
        <f t="shared" si="413"/>
        <v>0</v>
      </c>
      <c r="AC245" s="22"/>
      <c r="AD245" s="22">
        <f t="shared" si="414"/>
        <v>0</v>
      </c>
      <c r="AE245" s="16">
        <f t="shared" si="415"/>
        <v>0</v>
      </c>
      <c r="AF245" s="22"/>
      <c r="AG245" s="22">
        <f t="shared" si="416"/>
        <v>0</v>
      </c>
      <c r="AH245" s="22"/>
      <c r="AI245" s="22">
        <f t="shared" si="417"/>
        <v>0</v>
      </c>
      <c r="AJ245" s="22"/>
      <c r="AK245" s="22">
        <f t="shared" si="418"/>
        <v>0</v>
      </c>
      <c r="AL245" s="22"/>
      <c r="AM245" s="22">
        <f t="shared" si="419"/>
        <v>0</v>
      </c>
      <c r="AN245" s="22"/>
      <c r="AO245" s="22">
        <f t="shared" si="420"/>
        <v>0</v>
      </c>
      <c r="AP245" s="22"/>
      <c r="AQ245" s="22">
        <f t="shared" si="421"/>
        <v>0</v>
      </c>
      <c r="AR245" s="22"/>
      <c r="AS245" s="22">
        <f t="shared" si="422"/>
        <v>0</v>
      </c>
      <c r="AT245" s="22">
        <v>8</v>
      </c>
      <c r="AU245" s="22">
        <f t="shared" si="423"/>
        <v>212065.96759040002</v>
      </c>
      <c r="AV245" s="22"/>
      <c r="AW245" s="22">
        <f t="shared" si="424"/>
        <v>0</v>
      </c>
      <c r="AX245" s="71"/>
      <c r="AY245" s="71">
        <f t="shared" si="425"/>
        <v>0</v>
      </c>
      <c r="AZ245" s="22"/>
      <c r="BA245" s="22">
        <f t="shared" si="426"/>
        <v>0</v>
      </c>
      <c r="BB245" s="22"/>
      <c r="BC245" s="22">
        <f t="shared" si="427"/>
        <v>0</v>
      </c>
    </row>
    <row r="246" spans="1:59" ht="36" customHeight="1" x14ac:dyDescent="0.25">
      <c r="A246" s="30">
        <v>47</v>
      </c>
      <c r="B246" s="17" t="s">
        <v>265</v>
      </c>
      <c r="C246" s="18">
        <v>19007.45</v>
      </c>
      <c r="D246" s="18"/>
      <c r="E246" s="45">
        <v>1.27</v>
      </c>
      <c r="F246" s="19">
        <v>1</v>
      </c>
      <c r="G246" s="20"/>
      <c r="H246" s="21">
        <v>0.62</v>
      </c>
      <c r="I246" s="21">
        <v>0.18</v>
      </c>
      <c r="J246" s="21">
        <v>0.04</v>
      </c>
      <c r="K246" s="21">
        <v>0.16</v>
      </c>
      <c r="L246" s="20">
        <v>1</v>
      </c>
      <c r="M246" s="20"/>
      <c r="N246" s="18">
        <v>1.4</v>
      </c>
      <c r="O246" s="18">
        <v>1.68</v>
      </c>
      <c r="P246" s="18">
        <v>2.23</v>
      </c>
      <c r="Q246" s="18">
        <v>2.39</v>
      </c>
      <c r="R246" s="22"/>
      <c r="S246" s="22">
        <f t="shared" si="408"/>
        <v>0</v>
      </c>
      <c r="T246" s="22"/>
      <c r="U246" s="22">
        <f t="shared" si="409"/>
        <v>0</v>
      </c>
      <c r="V246" s="22"/>
      <c r="W246" s="22">
        <f t="shared" si="410"/>
        <v>0</v>
      </c>
      <c r="X246" s="22"/>
      <c r="Y246" s="22">
        <f t="shared" si="411"/>
        <v>0</v>
      </c>
      <c r="Z246" s="22"/>
      <c r="AA246" s="22">
        <f t="shared" si="412"/>
        <v>0</v>
      </c>
      <c r="AB246" s="16">
        <f t="shared" si="413"/>
        <v>0</v>
      </c>
      <c r="AC246" s="22"/>
      <c r="AD246" s="22">
        <f t="shared" si="414"/>
        <v>0</v>
      </c>
      <c r="AE246" s="16">
        <f t="shared" si="415"/>
        <v>0</v>
      </c>
      <c r="AF246" s="22"/>
      <c r="AG246" s="22">
        <f t="shared" si="416"/>
        <v>0</v>
      </c>
      <c r="AH246" s="22"/>
      <c r="AI246" s="22">
        <f t="shared" si="417"/>
        <v>0</v>
      </c>
      <c r="AJ246" s="22"/>
      <c r="AK246" s="22">
        <f t="shared" si="418"/>
        <v>0</v>
      </c>
      <c r="AL246" s="22"/>
      <c r="AM246" s="22">
        <f t="shared" si="419"/>
        <v>0</v>
      </c>
      <c r="AN246" s="22"/>
      <c r="AO246" s="22">
        <f t="shared" si="420"/>
        <v>0</v>
      </c>
      <c r="AP246" s="22"/>
      <c r="AQ246" s="22">
        <f t="shared" si="421"/>
        <v>0</v>
      </c>
      <c r="AR246" s="22"/>
      <c r="AS246" s="22">
        <f t="shared" si="422"/>
        <v>0</v>
      </c>
      <c r="AT246" s="22"/>
      <c r="AU246" s="22">
        <f t="shared" si="423"/>
        <v>0</v>
      </c>
      <c r="AV246" s="22"/>
      <c r="AW246" s="22">
        <f t="shared" si="424"/>
        <v>0</v>
      </c>
      <c r="AX246" s="71"/>
      <c r="AY246" s="71">
        <f t="shared" si="425"/>
        <v>0</v>
      </c>
      <c r="AZ246" s="22"/>
      <c r="BA246" s="22">
        <f t="shared" si="426"/>
        <v>0</v>
      </c>
      <c r="BB246" s="22"/>
      <c r="BC246" s="22">
        <f t="shared" si="427"/>
        <v>0</v>
      </c>
    </row>
    <row r="247" spans="1:59" ht="30" x14ac:dyDescent="0.25">
      <c r="A247" s="30">
        <v>239</v>
      </c>
      <c r="B247" s="17" t="s">
        <v>266</v>
      </c>
      <c r="C247" s="18">
        <v>19007.45</v>
      </c>
      <c r="D247" s="18">
        <f t="shared" ref="D247:D254" si="428">C247*(H247+I247+J247)</f>
        <v>15586.109000000002</v>
      </c>
      <c r="E247" s="45">
        <v>1.1299999999999999</v>
      </c>
      <c r="F247" s="19">
        <v>1</v>
      </c>
      <c r="G247" s="20"/>
      <c r="H247" s="21">
        <v>0.6</v>
      </c>
      <c r="I247" s="21">
        <v>0.18</v>
      </c>
      <c r="J247" s="21">
        <v>0.04</v>
      </c>
      <c r="K247" s="21">
        <v>0.18</v>
      </c>
      <c r="L247" s="20">
        <v>1</v>
      </c>
      <c r="M247" s="20"/>
      <c r="N247" s="18">
        <v>1.4</v>
      </c>
      <c r="O247" s="18">
        <v>1.68</v>
      </c>
      <c r="P247" s="18">
        <v>2.23</v>
      </c>
      <c r="Q247" s="18">
        <v>2.39</v>
      </c>
      <c r="R247" s="22">
        <v>0</v>
      </c>
      <c r="S247" s="22">
        <f t="shared" si="408"/>
        <v>0</v>
      </c>
      <c r="T247" s="22">
        <v>0</v>
      </c>
      <c r="U247" s="22">
        <f t="shared" si="409"/>
        <v>0</v>
      </c>
      <c r="V247" s="22"/>
      <c r="W247" s="22">
        <f t="shared" si="410"/>
        <v>0</v>
      </c>
      <c r="X247" s="22">
        <v>0</v>
      </c>
      <c r="Y247" s="22">
        <f t="shared" si="411"/>
        <v>0</v>
      </c>
      <c r="Z247" s="22">
        <v>0</v>
      </c>
      <c r="AA247" s="22">
        <f t="shared" si="412"/>
        <v>0</v>
      </c>
      <c r="AB247" s="16">
        <f t="shared" si="413"/>
        <v>0</v>
      </c>
      <c r="AC247" s="22">
        <v>0</v>
      </c>
      <c r="AD247" s="22">
        <f t="shared" si="414"/>
        <v>0</v>
      </c>
      <c r="AE247" s="16">
        <f t="shared" si="415"/>
        <v>0</v>
      </c>
      <c r="AF247" s="22"/>
      <c r="AG247" s="22">
        <f t="shared" si="416"/>
        <v>0</v>
      </c>
      <c r="AH247" s="22">
        <v>1</v>
      </c>
      <c r="AI247" s="22">
        <f t="shared" si="417"/>
        <v>31573.275194999995</v>
      </c>
      <c r="AJ247" s="22">
        <v>20</v>
      </c>
      <c r="AK247" s="22">
        <f t="shared" si="418"/>
        <v>644996.90755499993</v>
      </c>
      <c r="AL247" s="22"/>
      <c r="AM247" s="22">
        <f t="shared" si="419"/>
        <v>0</v>
      </c>
      <c r="AN247" s="22">
        <v>2</v>
      </c>
      <c r="AO247" s="22">
        <f t="shared" si="420"/>
        <v>101435.41110266667</v>
      </c>
      <c r="AP247" s="22">
        <v>17</v>
      </c>
      <c r="AQ247" s="22">
        <f t="shared" si="421"/>
        <v>591953.80522739992</v>
      </c>
      <c r="AR247" s="22"/>
      <c r="AS247" s="22">
        <f t="shared" si="422"/>
        <v>0</v>
      </c>
      <c r="AT247" s="22">
        <v>8</v>
      </c>
      <c r="AU247" s="22">
        <f t="shared" si="423"/>
        <v>272311.9811104</v>
      </c>
      <c r="AV247" s="22">
        <v>0</v>
      </c>
      <c r="AW247" s="22">
        <f t="shared" si="424"/>
        <v>0</v>
      </c>
      <c r="AX247" s="71">
        <v>0</v>
      </c>
      <c r="AY247" s="71">
        <f t="shared" si="425"/>
        <v>0</v>
      </c>
      <c r="AZ247" s="22">
        <v>0</v>
      </c>
      <c r="BA247" s="22">
        <f t="shared" si="426"/>
        <v>0</v>
      </c>
      <c r="BB247" s="22"/>
      <c r="BC247" s="22">
        <f t="shared" si="427"/>
        <v>0</v>
      </c>
    </row>
    <row r="248" spans="1:59" ht="30" x14ac:dyDescent="0.25">
      <c r="A248" s="30">
        <v>240</v>
      </c>
      <c r="B248" s="17" t="s">
        <v>267</v>
      </c>
      <c r="C248" s="18">
        <v>19007.45</v>
      </c>
      <c r="D248" s="18">
        <f t="shared" si="428"/>
        <v>15396.034500000002</v>
      </c>
      <c r="E248" s="45">
        <v>1.19</v>
      </c>
      <c r="F248" s="19">
        <v>1</v>
      </c>
      <c r="G248" s="20"/>
      <c r="H248" s="21">
        <v>0.59</v>
      </c>
      <c r="I248" s="21">
        <v>0.18</v>
      </c>
      <c r="J248" s="21">
        <v>0.04</v>
      </c>
      <c r="K248" s="21">
        <v>0.19</v>
      </c>
      <c r="L248" s="20">
        <v>1</v>
      </c>
      <c r="M248" s="20"/>
      <c r="N248" s="18">
        <v>1.4</v>
      </c>
      <c r="O248" s="18">
        <v>1.68</v>
      </c>
      <c r="P248" s="18">
        <v>2.23</v>
      </c>
      <c r="Q248" s="18">
        <v>2.39</v>
      </c>
      <c r="R248" s="22">
        <v>0</v>
      </c>
      <c r="S248" s="22">
        <f t="shared" si="408"/>
        <v>0</v>
      </c>
      <c r="T248" s="22">
        <v>0</v>
      </c>
      <c r="U248" s="22">
        <f t="shared" si="409"/>
        <v>0</v>
      </c>
      <c r="V248" s="22"/>
      <c r="W248" s="22">
        <f t="shared" si="410"/>
        <v>0</v>
      </c>
      <c r="X248" s="22">
        <v>1</v>
      </c>
      <c r="Y248" s="22">
        <f t="shared" si="411"/>
        <v>32405.294639666659</v>
      </c>
      <c r="Z248" s="22">
        <v>0</v>
      </c>
      <c r="AA248" s="22">
        <f t="shared" si="412"/>
        <v>0</v>
      </c>
      <c r="AB248" s="16">
        <f t="shared" si="413"/>
        <v>0</v>
      </c>
      <c r="AC248" s="22">
        <v>0</v>
      </c>
      <c r="AD248" s="22">
        <f t="shared" si="414"/>
        <v>0</v>
      </c>
      <c r="AE248" s="16">
        <f t="shared" si="415"/>
        <v>0</v>
      </c>
      <c r="AF248" s="22"/>
      <c r="AG248" s="22">
        <f t="shared" si="416"/>
        <v>0</v>
      </c>
      <c r="AH248" s="22">
        <v>2</v>
      </c>
      <c r="AI248" s="22">
        <f t="shared" si="417"/>
        <v>66499.464569999996</v>
      </c>
      <c r="AJ248" s="22">
        <v>90</v>
      </c>
      <c r="AK248" s="22">
        <f t="shared" si="418"/>
        <v>3056600.3893424999</v>
      </c>
      <c r="AL248" s="22">
        <v>0</v>
      </c>
      <c r="AM248" s="22">
        <f t="shared" si="419"/>
        <v>0</v>
      </c>
      <c r="AN248" s="22">
        <v>2</v>
      </c>
      <c r="AO248" s="22">
        <f t="shared" si="420"/>
        <v>106821.36213466668</v>
      </c>
      <c r="AP248" s="22">
        <v>8</v>
      </c>
      <c r="AQ248" s="22">
        <f t="shared" si="421"/>
        <v>293357.63798879995</v>
      </c>
      <c r="AR248" s="22">
        <v>2</v>
      </c>
      <c r="AS248" s="22">
        <f t="shared" si="422"/>
        <v>77899.372781999991</v>
      </c>
      <c r="AT248" s="22">
        <v>2</v>
      </c>
      <c r="AU248" s="22">
        <f t="shared" si="423"/>
        <v>71692.756088800001</v>
      </c>
      <c r="AV248" s="22">
        <v>0</v>
      </c>
      <c r="AW248" s="22">
        <f t="shared" si="424"/>
        <v>0</v>
      </c>
      <c r="AX248" s="71">
        <v>0</v>
      </c>
      <c r="AY248" s="71">
        <f t="shared" si="425"/>
        <v>0</v>
      </c>
      <c r="AZ248" s="22">
        <v>0</v>
      </c>
      <c r="BA248" s="22">
        <f t="shared" si="426"/>
        <v>0</v>
      </c>
      <c r="BB248" s="22">
        <v>0</v>
      </c>
      <c r="BC248" s="22">
        <f t="shared" si="427"/>
        <v>0</v>
      </c>
    </row>
    <row r="249" spans="1:59" ht="30" x14ac:dyDescent="0.25">
      <c r="A249" s="30">
        <v>241</v>
      </c>
      <c r="B249" s="17" t="s">
        <v>268</v>
      </c>
      <c r="C249" s="18">
        <v>19007.45</v>
      </c>
      <c r="D249" s="18">
        <f t="shared" si="428"/>
        <v>15776.183500000003</v>
      </c>
      <c r="E249" s="45">
        <v>2.13</v>
      </c>
      <c r="F249" s="19">
        <v>1</v>
      </c>
      <c r="G249" s="20"/>
      <c r="H249" s="21">
        <v>0.49</v>
      </c>
      <c r="I249" s="21">
        <v>0.3</v>
      </c>
      <c r="J249" s="21">
        <v>0.04</v>
      </c>
      <c r="K249" s="21">
        <v>0.17</v>
      </c>
      <c r="L249" s="20">
        <v>1</v>
      </c>
      <c r="M249" s="20"/>
      <c r="N249" s="18">
        <v>1.4</v>
      </c>
      <c r="O249" s="18">
        <v>1.68</v>
      </c>
      <c r="P249" s="18">
        <v>2.23</v>
      </c>
      <c r="Q249" s="18">
        <v>2.39</v>
      </c>
      <c r="R249" s="22">
        <v>0</v>
      </c>
      <c r="S249" s="22">
        <f t="shared" si="408"/>
        <v>0</v>
      </c>
      <c r="T249" s="22">
        <v>0</v>
      </c>
      <c r="U249" s="22">
        <f t="shared" si="409"/>
        <v>0</v>
      </c>
      <c r="V249" s="22"/>
      <c r="W249" s="22">
        <f t="shared" si="410"/>
        <v>0</v>
      </c>
      <c r="X249" s="22">
        <v>0</v>
      </c>
      <c r="Y249" s="22">
        <f t="shared" si="411"/>
        <v>0</v>
      </c>
      <c r="Z249" s="22">
        <v>0</v>
      </c>
      <c r="AA249" s="22">
        <f t="shared" si="412"/>
        <v>0</v>
      </c>
      <c r="AB249" s="16">
        <f t="shared" si="413"/>
        <v>0</v>
      </c>
      <c r="AC249" s="22">
        <v>0</v>
      </c>
      <c r="AD249" s="22">
        <f t="shared" si="414"/>
        <v>0</v>
      </c>
      <c r="AE249" s="16">
        <f t="shared" si="415"/>
        <v>0</v>
      </c>
      <c r="AF249" s="22"/>
      <c r="AG249" s="22">
        <f t="shared" si="416"/>
        <v>0</v>
      </c>
      <c r="AH249" s="22"/>
      <c r="AI249" s="22">
        <f t="shared" si="417"/>
        <v>0</v>
      </c>
      <c r="AJ249" s="22">
        <v>95</v>
      </c>
      <c r="AK249" s="22">
        <f t="shared" si="418"/>
        <v>5775005.497511249</v>
      </c>
      <c r="AL249" s="22">
        <v>0</v>
      </c>
      <c r="AM249" s="22">
        <f t="shared" si="419"/>
        <v>0</v>
      </c>
      <c r="AN249" s="22"/>
      <c r="AO249" s="22">
        <f t="shared" si="420"/>
        <v>0</v>
      </c>
      <c r="AP249" s="22">
        <v>0</v>
      </c>
      <c r="AQ249" s="22">
        <f t="shared" si="421"/>
        <v>0</v>
      </c>
      <c r="AR249" s="22">
        <v>0</v>
      </c>
      <c r="AS249" s="22">
        <f t="shared" si="422"/>
        <v>0</v>
      </c>
      <c r="AT249" s="22"/>
      <c r="AU249" s="22">
        <f t="shared" si="423"/>
        <v>0</v>
      </c>
      <c r="AV249" s="22">
        <v>0</v>
      </c>
      <c r="AW249" s="22">
        <f t="shared" si="424"/>
        <v>0</v>
      </c>
      <c r="AX249" s="71">
        <v>0</v>
      </c>
      <c r="AY249" s="71">
        <f t="shared" si="425"/>
        <v>0</v>
      </c>
      <c r="AZ249" s="22">
        <v>0</v>
      </c>
      <c r="BA249" s="22">
        <f t="shared" si="426"/>
        <v>0</v>
      </c>
      <c r="BB249" s="22">
        <v>0</v>
      </c>
      <c r="BC249" s="22">
        <f t="shared" si="427"/>
        <v>0</v>
      </c>
    </row>
    <row r="250" spans="1:59" s="29" customFormat="1" x14ac:dyDescent="0.25">
      <c r="A250" s="74">
        <v>33</v>
      </c>
      <c r="B250" s="15" t="s">
        <v>269</v>
      </c>
      <c r="C250" s="18">
        <v>19007.45</v>
      </c>
      <c r="D250" s="24">
        <f t="shared" si="428"/>
        <v>0</v>
      </c>
      <c r="E250" s="24">
        <v>1.9</v>
      </c>
      <c r="F250" s="25"/>
      <c r="G250" s="26"/>
      <c r="H250" s="27"/>
      <c r="I250" s="27"/>
      <c r="J250" s="27"/>
      <c r="K250" s="27"/>
      <c r="L250" s="26"/>
      <c r="M250" s="26"/>
      <c r="N250" s="18">
        <v>1.4</v>
      </c>
      <c r="O250" s="18">
        <v>1.68</v>
      </c>
      <c r="P250" s="18">
        <v>2.23</v>
      </c>
      <c r="Q250" s="18">
        <v>2.39</v>
      </c>
      <c r="R250" s="16">
        <f t="shared" ref="R250:S250" si="429">SUM(R251:R252)</f>
        <v>0</v>
      </c>
      <c r="S250" s="16">
        <f t="shared" si="429"/>
        <v>0</v>
      </c>
      <c r="T250" s="16">
        <f t="shared" ref="T250:AM250" si="430">SUM(T251:T252)</f>
        <v>48</v>
      </c>
      <c r="U250" s="16">
        <f t="shared" si="430"/>
        <v>2225072.7941236664</v>
      </c>
      <c r="V250" s="16">
        <f t="shared" si="430"/>
        <v>0</v>
      </c>
      <c r="W250" s="16">
        <f t="shared" si="430"/>
        <v>0</v>
      </c>
      <c r="X250" s="16">
        <f t="shared" si="430"/>
        <v>60</v>
      </c>
      <c r="Y250" s="16">
        <f t="shared" si="430"/>
        <v>2627279.6864160001</v>
      </c>
      <c r="Z250" s="16">
        <f t="shared" si="430"/>
        <v>0</v>
      </c>
      <c r="AA250" s="16">
        <f t="shared" si="430"/>
        <v>0</v>
      </c>
      <c r="AB250" s="16">
        <f t="shared" si="430"/>
        <v>0</v>
      </c>
      <c r="AC250" s="16">
        <f t="shared" si="430"/>
        <v>0</v>
      </c>
      <c r="AD250" s="16">
        <f t="shared" si="430"/>
        <v>0</v>
      </c>
      <c r="AE250" s="16">
        <f t="shared" si="430"/>
        <v>0</v>
      </c>
      <c r="AF250" s="16">
        <f t="shared" si="430"/>
        <v>0</v>
      </c>
      <c r="AG250" s="16">
        <f t="shared" si="430"/>
        <v>0</v>
      </c>
      <c r="AH250" s="16">
        <f t="shared" si="430"/>
        <v>42</v>
      </c>
      <c r="AI250" s="16">
        <f t="shared" si="430"/>
        <v>2168497.2459149999</v>
      </c>
      <c r="AJ250" s="16">
        <f t="shared" si="430"/>
        <v>32</v>
      </c>
      <c r="AK250" s="16">
        <f t="shared" si="430"/>
        <v>1526873.2103625</v>
      </c>
      <c r="AL250" s="16">
        <f t="shared" si="430"/>
        <v>13</v>
      </c>
      <c r="AM250" s="16">
        <f t="shared" si="430"/>
        <v>1027286.3364995001</v>
      </c>
      <c r="AN250" s="16">
        <f>SUM(AN251:AN252)</f>
        <v>23</v>
      </c>
      <c r="AO250" s="16">
        <f t="shared" ref="AO250:BA250" si="431">SUM(AO251:AO252)</f>
        <v>1633738.4797066667</v>
      </c>
      <c r="AP250" s="16">
        <f t="shared" si="431"/>
        <v>33</v>
      </c>
      <c r="AQ250" s="16">
        <f t="shared" si="431"/>
        <v>1864608.2641493997</v>
      </c>
      <c r="AR250" s="16">
        <f t="shared" si="431"/>
        <v>26</v>
      </c>
      <c r="AS250" s="16">
        <f t="shared" si="431"/>
        <v>1162926.350817</v>
      </c>
      <c r="AT250" s="16">
        <f t="shared" si="431"/>
        <v>15</v>
      </c>
      <c r="AU250" s="16">
        <f t="shared" si="431"/>
        <v>748556.717986</v>
      </c>
      <c r="AV250" s="16">
        <f t="shared" si="431"/>
        <v>0</v>
      </c>
      <c r="AW250" s="16">
        <f t="shared" si="431"/>
        <v>0</v>
      </c>
      <c r="AX250" s="16">
        <f t="shared" si="431"/>
        <v>0</v>
      </c>
      <c r="AY250" s="16">
        <f t="shared" si="431"/>
        <v>0</v>
      </c>
      <c r="AZ250" s="16">
        <f t="shared" si="431"/>
        <v>0</v>
      </c>
      <c r="BA250" s="16">
        <f t="shared" si="431"/>
        <v>0</v>
      </c>
      <c r="BB250" s="16">
        <f t="shared" ref="BB250:BC250" si="432">SUM(BB251:BB252)</f>
        <v>18</v>
      </c>
      <c r="BC250" s="16">
        <f t="shared" si="432"/>
        <v>1841241.9560214167</v>
      </c>
      <c r="BD250" s="28"/>
      <c r="BE250" s="28"/>
      <c r="BF250" s="28"/>
      <c r="BG250" s="28"/>
    </row>
    <row r="251" spans="1:59" x14ac:dyDescent="0.25">
      <c r="A251" s="30">
        <v>242</v>
      </c>
      <c r="B251" s="17" t="s">
        <v>270</v>
      </c>
      <c r="C251" s="18">
        <v>19007.45</v>
      </c>
      <c r="D251" s="18">
        <f t="shared" si="428"/>
        <v>15205.960000000001</v>
      </c>
      <c r="E251" s="45">
        <v>1.17</v>
      </c>
      <c r="F251" s="19">
        <v>1</v>
      </c>
      <c r="G251" s="20"/>
      <c r="H251" s="21">
        <v>0.53</v>
      </c>
      <c r="I251" s="21">
        <v>0.23</v>
      </c>
      <c r="J251" s="21">
        <v>0.04</v>
      </c>
      <c r="K251" s="21">
        <v>0.2</v>
      </c>
      <c r="L251" s="20">
        <v>1</v>
      </c>
      <c r="M251" s="20"/>
      <c r="N251" s="18">
        <v>1.4</v>
      </c>
      <c r="O251" s="18">
        <v>1.68</v>
      </c>
      <c r="P251" s="18">
        <v>2.23</v>
      </c>
      <c r="Q251" s="18">
        <v>2.39</v>
      </c>
      <c r="R251" s="22">
        <v>0</v>
      </c>
      <c r="S251" s="22">
        <f t="shared" ref="S251:S252" si="433">SUM(R251/12*3*C251*E251*F251*N251*$R$6+R251/12*9*C251*E251*F251*$S$6*N251)</f>
        <v>0</v>
      </c>
      <c r="T251" s="22">
        <v>13</v>
      </c>
      <c r="U251" s="22">
        <f>T251/12*4*C251*E251*F251*N251*$U$6+T251/12*3*C251*E251*F251*N251*$T$6+T251/12*5*$U$7*C251*E251*L251*N251</f>
        <v>414188.68190699996</v>
      </c>
      <c r="V251" s="22"/>
      <c r="W251" s="22">
        <f>SUM($W$6*V251*C251*E251*F251*N251)</f>
        <v>0</v>
      </c>
      <c r="X251" s="22">
        <v>24</v>
      </c>
      <c r="Y251" s="22">
        <f>X251/12*3*C251*E251*F251*N251*$X$6+X251/12*4*C251*E251*F251*N251*$Y$6+X251/12*5*$Y$7*C251*E251*L251*N251</f>
        <v>764656.0281359998</v>
      </c>
      <c r="Z251" s="22">
        <v>0</v>
      </c>
      <c r="AA251" s="22">
        <f>Z251*C251*E251*F251*N251*$AA$6</f>
        <v>0</v>
      </c>
      <c r="AB251" s="16">
        <f t="shared" ref="AB251:AB252" si="434">SUM(AC251*$E251)</f>
        <v>0</v>
      </c>
      <c r="AC251" s="22">
        <v>0</v>
      </c>
      <c r="AD251" s="22">
        <f>AC251*C251*E251*F251*N251*$AD$6</f>
        <v>0</v>
      </c>
      <c r="AE251" s="16">
        <f t="shared" ref="AE251:AE252" si="435">SUM(AF251*$E251)</f>
        <v>0</v>
      </c>
      <c r="AF251" s="16"/>
      <c r="AG251" s="22">
        <f>SUM(AF251*$AG$6*C251*E251*F251*N251)</f>
        <v>0</v>
      </c>
      <c r="AH251" s="22">
        <v>3</v>
      </c>
      <c r="AI251" s="22">
        <f>(AH251/12*3*C251*E251*F251*N251*$AH$6)+(AH251/12*4*C251*E251*F251*N251*$AI$6)+(AH251/12*5*$AI$7*C251*E251*L251*N251)</f>
        <v>98072.739764999977</v>
      </c>
      <c r="AJ251" s="22">
        <v>10</v>
      </c>
      <c r="AK251" s="22">
        <f>AJ251/12*9*C251*E251*F251*N251*$AK$6+AJ251/12*3*C251*E251*F251*N251*$AJ$6</f>
        <v>333914.3282475</v>
      </c>
      <c r="AL251" s="22">
        <v>3</v>
      </c>
      <c r="AM251" s="22">
        <f>AL251/12*4*C251*E251*F251*O251*$AM$6+AL251/12*3*C251*E251*F251*O251*$AL$6+AL251/12*5*$AM$7*C251*E251*L251*O251</f>
        <v>160185.4749495</v>
      </c>
      <c r="AN251" s="22">
        <v>10</v>
      </c>
      <c r="AO251" s="22">
        <f>SUM(AN251/9*4*C251*E251*F251*O251*$AO$6+AN251/9*5*$AO$7*C251*E251*L251*O251)</f>
        <v>525130.22561999992</v>
      </c>
      <c r="AP251" s="22">
        <v>3</v>
      </c>
      <c r="AQ251" s="22">
        <f>AP251/12*9*C251*E251*F251*O251*$AQ$6+AP251/12*3*C251*E251*F251*O251*$AP$6</f>
        <v>108160.22156939999</v>
      </c>
      <c r="AR251" s="22">
        <v>19</v>
      </c>
      <c r="AS251" s="22">
        <f>AR251/12*9*C251*E251*F251*O251*$AS$6+AR251/12*3*C251*E251*F251*O251*$AR$6</f>
        <v>727606.32644700003</v>
      </c>
      <c r="AT251" s="22">
        <v>5</v>
      </c>
      <c r="AU251" s="22">
        <f>(AT251/12*2*C251*E251*F251*O251*$AT$6)+(AT251/12*9*C251*E251*F251*O251*$AU$6)</f>
        <v>176219.589546</v>
      </c>
      <c r="AV251" s="22">
        <v>0</v>
      </c>
      <c r="AW251" s="22">
        <f>AV251/12*9*C251*E251*F251*O251*$AW$6+AV251/12*3*C251*E251*F251*O251*$AV$6</f>
        <v>0</v>
      </c>
      <c r="AX251" s="71">
        <v>0</v>
      </c>
      <c r="AY251" s="71">
        <f>AX251/12*9*C251*E251*F251*O251*$AY$6+AX251/12*3*C251*E251*F251*O251*$AX$6</f>
        <v>0</v>
      </c>
      <c r="AZ251" s="22">
        <v>0</v>
      </c>
      <c r="BA251" s="22">
        <f>AZ251/12*9*C251*E251*F251*O251*$BA$6+AZ251/12*3*C251*E251*F251*O251*$AZ$6</f>
        <v>0</v>
      </c>
      <c r="BB251" s="22">
        <v>8</v>
      </c>
      <c r="BC251" s="22">
        <f>BB251/12*4*C251*E251*F251*Q251*$BC$6+BB251/12*3*C251*E251*F251*Q251*$BB$6+BB251/12*5*$BC$7*C251*E251*L251*Q251</f>
        <v>607687.7541735</v>
      </c>
    </row>
    <row r="252" spans="1:59" x14ac:dyDescent="0.25">
      <c r="A252" s="30">
        <v>243</v>
      </c>
      <c r="B252" s="17" t="s">
        <v>271</v>
      </c>
      <c r="C252" s="18">
        <v>19007.45</v>
      </c>
      <c r="D252" s="18">
        <f t="shared" si="428"/>
        <v>15205.960000000001</v>
      </c>
      <c r="E252" s="45">
        <v>1.9</v>
      </c>
      <c r="F252" s="19">
        <v>1</v>
      </c>
      <c r="G252" s="20"/>
      <c r="H252" s="21">
        <v>0.53</v>
      </c>
      <c r="I252" s="21">
        <v>0.23</v>
      </c>
      <c r="J252" s="21">
        <v>0.04</v>
      </c>
      <c r="K252" s="21">
        <v>0.2</v>
      </c>
      <c r="L252" s="20">
        <v>1</v>
      </c>
      <c r="M252" s="20"/>
      <c r="N252" s="18">
        <v>1.4</v>
      </c>
      <c r="O252" s="18">
        <v>1.68</v>
      </c>
      <c r="P252" s="18">
        <v>2.23</v>
      </c>
      <c r="Q252" s="18">
        <v>2.39</v>
      </c>
      <c r="R252" s="22">
        <v>0</v>
      </c>
      <c r="S252" s="22">
        <f t="shared" si="433"/>
        <v>0</v>
      </c>
      <c r="T252" s="22">
        <v>35</v>
      </c>
      <c r="U252" s="22">
        <f>T252/12*4*C252*E252*F252*N252*$U$6+T252/12*3*C252*E252*F252*N252*$T$6+T252/12*5*$U$7*C252*E252*L252*N252</f>
        <v>1810884.1122166666</v>
      </c>
      <c r="V252" s="22"/>
      <c r="W252" s="22">
        <f>SUM($W$6*V252*C252*E252*F252*N252)</f>
        <v>0</v>
      </c>
      <c r="X252" s="22">
        <v>36</v>
      </c>
      <c r="Y252" s="22">
        <f>X252/12*3*C252*E252*F252*N252*$X$6+X252/12*4*C252*E252*F252*N252*$Y$6+X252/12*5*$Y$7*C252*E252*L252*N252</f>
        <v>1862623.6582800001</v>
      </c>
      <c r="Z252" s="22">
        <v>0</v>
      </c>
      <c r="AA252" s="22">
        <f>Z252*C252*E252*F252*N252*$AA$6</f>
        <v>0</v>
      </c>
      <c r="AB252" s="16">
        <f t="shared" si="434"/>
        <v>0</v>
      </c>
      <c r="AC252" s="22">
        <v>0</v>
      </c>
      <c r="AD252" s="22">
        <f>AC252*C252*E252*F252*N252*$AD$6</f>
        <v>0</v>
      </c>
      <c r="AE252" s="16">
        <f t="shared" si="435"/>
        <v>0</v>
      </c>
      <c r="AF252" s="22"/>
      <c r="AG252" s="22">
        <f>SUM(AF252*$AG$6*C252*E252*F252*N252)</f>
        <v>0</v>
      </c>
      <c r="AH252" s="22">
        <v>39</v>
      </c>
      <c r="AI252" s="22">
        <f>(AH252/12*3*C252*E252*F252*N252*$AH$6)+(AH252/12*4*C252*E252*F252*N252*$AI$6)+(AH252/12*5*$AI$7*C252*E252*L252*N252)</f>
        <v>2070424.5061499998</v>
      </c>
      <c r="AJ252" s="22">
        <v>22</v>
      </c>
      <c r="AK252" s="22">
        <f>AJ252/12*9*C252*E252*F252*N252*$AK$6+AJ252/12*3*C252*E252*F252*N252*$AJ$6</f>
        <v>1192958.8821149999</v>
      </c>
      <c r="AL252" s="22">
        <v>10</v>
      </c>
      <c r="AM252" s="22">
        <f>AL252/12*4*C252*E252*F252*O252*$AM$6+AL252/12*3*C252*E252*F252*O252*$AL$6+AL252/12*5*$AM$7*C252*E252*L252*O252</f>
        <v>867100.86155000003</v>
      </c>
      <c r="AN252" s="22">
        <v>13</v>
      </c>
      <c r="AO252" s="22">
        <f>SUM(AN252/9*4*C252*E252*F252*O252*$AO$6+AN252/9*5*$AO$7*C252*E252*L252*O252)</f>
        <v>1108608.2540866667</v>
      </c>
      <c r="AP252" s="22">
        <v>30</v>
      </c>
      <c r="AQ252" s="22">
        <f>AP252/12*9*C252*E252*F252*O252*$AQ$6+AP252/12*3*C252*E252*F252*O252*$AP$6</f>
        <v>1756448.0425799997</v>
      </c>
      <c r="AR252" s="22">
        <v>7</v>
      </c>
      <c r="AS252" s="22">
        <f>AR252/12*9*C252*E252*F252*O252*$AS$6+AR252/12*3*C252*E252*F252*O252*$AR$6</f>
        <v>435320.02437</v>
      </c>
      <c r="AT252" s="22">
        <v>10</v>
      </c>
      <c r="AU252" s="22">
        <f>(AT252/12*2*C252*E252*F252*O252*$AT$6)+(AT252/12*9*C252*E252*F252*O252*$AU$6)</f>
        <v>572337.12844</v>
      </c>
      <c r="AV252" s="22">
        <v>0</v>
      </c>
      <c r="AW252" s="22">
        <f>AV252/12*9*C252*E252*F252*O252*$AW$6+AV252/12*3*C252*E252*F252*O252*$AV$6</f>
        <v>0</v>
      </c>
      <c r="AX252" s="71">
        <v>0</v>
      </c>
      <c r="AY252" s="71">
        <f>AX252/12*9*C252*E252*F252*O252*$AY$6+AX252/12*3*C252*E252*F252*O252*$AX$6</f>
        <v>0</v>
      </c>
      <c r="AZ252" s="22">
        <v>0</v>
      </c>
      <c r="BA252" s="22">
        <f>AZ252/12*9*C252*E252*F252*O252*$BA$6+AZ252/12*3*C252*E252*F252*O252*$AZ$6</f>
        <v>0</v>
      </c>
      <c r="BB252" s="22">
        <v>10</v>
      </c>
      <c r="BC252" s="22">
        <f>BB252/12*4*C252*E252*F252*Q252*$BC$6+BB252/12*3*C252*E252*F252*Q252*$BB$6+BB252/12*5*$BC$7*C252*E252*L252*Q252</f>
        <v>1233554.2018479167</v>
      </c>
    </row>
    <row r="253" spans="1:59" s="29" customFormat="1" ht="18" customHeight="1" x14ac:dyDescent="0.25">
      <c r="A253" s="74">
        <v>34</v>
      </c>
      <c r="B253" s="15" t="s">
        <v>272</v>
      </c>
      <c r="C253" s="18">
        <v>19007.45</v>
      </c>
      <c r="D253" s="24">
        <f t="shared" si="428"/>
        <v>0</v>
      </c>
      <c r="E253" s="24">
        <v>1.18</v>
      </c>
      <c r="F253" s="25"/>
      <c r="G253" s="26"/>
      <c r="H253" s="27"/>
      <c r="I253" s="27"/>
      <c r="J253" s="27"/>
      <c r="K253" s="27"/>
      <c r="L253" s="26"/>
      <c r="M253" s="26"/>
      <c r="N253" s="18">
        <v>1.4</v>
      </c>
      <c r="O253" s="18">
        <v>1.68</v>
      </c>
      <c r="P253" s="18">
        <v>2.23</v>
      </c>
      <c r="Q253" s="18">
        <v>2.39</v>
      </c>
      <c r="R253" s="16">
        <f t="shared" ref="R253:S253" si="436">SUM(R254:R259)</f>
        <v>0</v>
      </c>
      <c r="S253" s="16">
        <f t="shared" si="436"/>
        <v>0</v>
      </c>
      <c r="T253" s="16">
        <f t="shared" ref="T253:AM253" si="437">SUM(T254:T259)</f>
        <v>1</v>
      </c>
      <c r="U253" s="16">
        <f t="shared" si="437"/>
        <v>19388.714103733331</v>
      </c>
      <c r="V253" s="16">
        <f t="shared" si="437"/>
        <v>0</v>
      </c>
      <c r="W253" s="16">
        <f t="shared" si="437"/>
        <v>0</v>
      </c>
      <c r="X253" s="16">
        <f t="shared" si="437"/>
        <v>0</v>
      </c>
      <c r="Y253" s="16">
        <f t="shared" si="437"/>
        <v>0</v>
      </c>
      <c r="Z253" s="16">
        <f t="shared" si="437"/>
        <v>0</v>
      </c>
      <c r="AA253" s="16">
        <f t="shared" si="437"/>
        <v>0</v>
      </c>
      <c r="AB253" s="16">
        <f t="shared" si="437"/>
        <v>0</v>
      </c>
      <c r="AC253" s="16">
        <f t="shared" si="437"/>
        <v>0</v>
      </c>
      <c r="AD253" s="16">
        <f t="shared" si="437"/>
        <v>0</v>
      </c>
      <c r="AE253" s="16">
        <f t="shared" si="437"/>
        <v>0</v>
      </c>
      <c r="AF253" s="16">
        <f t="shared" si="437"/>
        <v>0</v>
      </c>
      <c r="AG253" s="16">
        <f t="shared" si="437"/>
        <v>0</v>
      </c>
      <c r="AH253" s="16">
        <f t="shared" si="437"/>
        <v>1</v>
      </c>
      <c r="AI253" s="16">
        <f t="shared" si="437"/>
        <v>19893.957468000001</v>
      </c>
      <c r="AJ253" s="16">
        <f t="shared" si="437"/>
        <v>0</v>
      </c>
      <c r="AK253" s="16">
        <f t="shared" si="437"/>
        <v>0</v>
      </c>
      <c r="AL253" s="16">
        <f t="shared" si="437"/>
        <v>5</v>
      </c>
      <c r="AM253" s="16">
        <f t="shared" si="437"/>
        <v>162467.31932200002</v>
      </c>
      <c r="AN253" s="16">
        <f>SUM(AN254:AN259)</f>
        <v>0</v>
      </c>
      <c r="AO253" s="16">
        <f t="shared" ref="AO253:BA253" si="438">SUM(AO254:AO259)</f>
        <v>0</v>
      </c>
      <c r="AP253" s="16">
        <f t="shared" si="438"/>
        <v>15</v>
      </c>
      <c r="AQ253" s="16">
        <f t="shared" si="438"/>
        <v>329102.89639920002</v>
      </c>
      <c r="AR253" s="16">
        <f t="shared" si="438"/>
        <v>0</v>
      </c>
      <c r="AS253" s="16">
        <f t="shared" si="438"/>
        <v>0</v>
      </c>
      <c r="AT253" s="16">
        <v>0</v>
      </c>
      <c r="AU253" s="16">
        <f t="shared" si="438"/>
        <v>0</v>
      </c>
      <c r="AV253" s="16">
        <f t="shared" si="438"/>
        <v>0</v>
      </c>
      <c r="AW253" s="16">
        <f t="shared" si="438"/>
        <v>0</v>
      </c>
      <c r="AX253" s="16">
        <f t="shared" si="438"/>
        <v>0</v>
      </c>
      <c r="AY253" s="16">
        <f t="shared" si="438"/>
        <v>0</v>
      </c>
      <c r="AZ253" s="16">
        <f t="shared" si="438"/>
        <v>0</v>
      </c>
      <c r="BA253" s="16">
        <f t="shared" si="438"/>
        <v>0</v>
      </c>
      <c r="BB253" s="16">
        <f t="shared" ref="BB253:BC253" si="439">SUM(BB254:BB259)</f>
        <v>10</v>
      </c>
      <c r="BC253" s="16">
        <f t="shared" si="439"/>
        <v>462258.20616616681</v>
      </c>
      <c r="BD253" s="28"/>
      <c r="BE253" s="28"/>
      <c r="BF253" s="28"/>
      <c r="BG253" s="28"/>
    </row>
    <row r="254" spans="1:59" ht="30" x14ac:dyDescent="0.25">
      <c r="A254" s="30">
        <v>244</v>
      </c>
      <c r="B254" s="31" t="s">
        <v>273</v>
      </c>
      <c r="C254" s="18">
        <v>19007.45</v>
      </c>
      <c r="D254" s="18">
        <f t="shared" si="428"/>
        <v>16156.3325</v>
      </c>
      <c r="E254" s="45">
        <v>0.89</v>
      </c>
      <c r="F254" s="19">
        <v>0.8</v>
      </c>
      <c r="G254" s="20"/>
      <c r="H254" s="21">
        <v>0.69</v>
      </c>
      <c r="I254" s="21">
        <v>0.13</v>
      </c>
      <c r="J254" s="21">
        <v>0.03</v>
      </c>
      <c r="K254" s="21">
        <v>0.15</v>
      </c>
      <c r="L254" s="20">
        <v>0.8</v>
      </c>
      <c r="M254" s="20"/>
      <c r="N254" s="18">
        <v>1.4</v>
      </c>
      <c r="O254" s="18">
        <v>1.68</v>
      </c>
      <c r="P254" s="18">
        <v>2.23</v>
      </c>
      <c r="Q254" s="18">
        <v>2.39</v>
      </c>
      <c r="R254" s="22">
        <v>0</v>
      </c>
      <c r="S254" s="22">
        <f t="shared" ref="S254:S289" si="440">SUM(R254/12*3*C254*E254*F254*N254*$R$6+R254/12*9*C254*E254*F254*$S$6*N254)</f>
        <v>0</v>
      </c>
      <c r="T254" s="22">
        <v>1</v>
      </c>
      <c r="U254" s="22">
        <f t="shared" ref="U254:U259" si="441">T254/12*4*C254*E254*F254*N254*$U$6+T254/12*3*C254*E254*F254*N254*$T$6+T254/12*5*$U$7*C254*E254*L254*N254</f>
        <v>19388.714103733331</v>
      </c>
      <c r="V254" s="22"/>
      <c r="W254" s="22">
        <f t="shared" ref="W254:W259" si="442">SUM($W$6*V254*C254*E254*F254*N254)</f>
        <v>0</v>
      </c>
      <c r="X254" s="22">
        <v>0</v>
      </c>
      <c r="Y254" s="22">
        <f t="shared" ref="Y254:Y259" si="443">X254/12*3*C254*E254*F254*N254*$X$6+X254/12*4*C254*E254*F254*N254*$Y$6+X254/12*5*$Y$7*C254*E254*L254*N254</f>
        <v>0</v>
      </c>
      <c r="Z254" s="22">
        <v>0</v>
      </c>
      <c r="AA254" s="22">
        <f t="shared" ref="AA254:AA259" si="444">Z254*C254*E254*F254*N254*$AA$6</f>
        <v>0</v>
      </c>
      <c r="AB254" s="16">
        <f t="shared" ref="AB254:AB259" si="445">SUM(AC254*$E254)</f>
        <v>0</v>
      </c>
      <c r="AC254" s="22">
        <v>0</v>
      </c>
      <c r="AD254" s="22">
        <f t="shared" ref="AD254:AD259" si="446">AC254*C254*E254*F254*N254*$AD$6</f>
        <v>0</v>
      </c>
      <c r="AE254" s="16">
        <f t="shared" ref="AE254:AE259" si="447">SUM(AF254*$E254)</f>
        <v>0</v>
      </c>
      <c r="AF254" s="22"/>
      <c r="AG254" s="22">
        <f t="shared" ref="AG254:AG259" si="448">SUM(AF254*$AG$6*C254*E254*F254*N254)</f>
        <v>0</v>
      </c>
      <c r="AH254" s="22">
        <v>1</v>
      </c>
      <c r="AI254" s="22">
        <f t="shared" ref="AI254:AI259" si="449">(AH254/12*3*C254*E254*F254*N254*$AH$6)+(AH254/12*4*C254*E254*F254*N254*$AI$6)+(AH254/12*5*$AI$7*C254*E254*L254*N254)</f>
        <v>19893.957468000001</v>
      </c>
      <c r="AJ254" s="22">
        <v>0</v>
      </c>
      <c r="AK254" s="22">
        <f t="shared" ref="AK254:AK259" si="450">AJ254/12*9*C254*E254*F254*N254*$AK$6+AJ254/12*3*C254*E254*F254*N254*$AJ$6</f>
        <v>0</v>
      </c>
      <c r="AL254" s="22">
        <v>5</v>
      </c>
      <c r="AM254" s="22">
        <f t="shared" ref="AM254:AM259" si="451">AL254/12*4*C254*E254*F254*O254*$AM$6+AL254/12*3*C254*E254*F254*O254*$AL$6+AL254/12*5*$AM$7*C254*E254*L254*O254</f>
        <v>162467.31932200002</v>
      </c>
      <c r="AN254" s="22"/>
      <c r="AO254" s="22">
        <f t="shared" ref="AO254:AO259" si="452">SUM(AN254/9*4*C254*E254*F254*O254*$AO$6+AN254/9*5*$AO$7*C254*E254*L254*O254)</f>
        <v>0</v>
      </c>
      <c r="AP254" s="22">
        <v>15</v>
      </c>
      <c r="AQ254" s="22">
        <f t="shared" ref="AQ254:AQ259" si="453">AP254/12*9*C254*E254*F254*O254*$AQ$6+AP254/12*3*C254*E254*F254*O254*$AP$6</f>
        <v>329102.89639920002</v>
      </c>
      <c r="AR254" s="22">
        <v>0</v>
      </c>
      <c r="AS254" s="22">
        <f t="shared" ref="AS254:AS259" si="454">AR254/12*9*C254*E254*F254*O254*$AS$6+AR254/12*3*C254*E254*F254*O254*$AR$6</f>
        <v>0</v>
      </c>
      <c r="AT254" s="22"/>
      <c r="AU254" s="22">
        <f t="shared" ref="AU254:AU259" si="455">(AT254/12*2*C254*E254*F254*O254*$AT$6)+(AT254/12*9*C254*E254*F254*O254*$AU$6)</f>
        <v>0</v>
      </c>
      <c r="AV254" s="22">
        <v>0</v>
      </c>
      <c r="AW254" s="22">
        <f t="shared" ref="AW254:AW259" si="456">AV254/12*9*C254*E254*F254*O254*$AW$6+AV254/12*3*C254*E254*F254*O254*$AV$6</f>
        <v>0</v>
      </c>
      <c r="AX254" s="71">
        <v>0</v>
      </c>
      <c r="AY254" s="71">
        <f t="shared" ref="AY254:AY259" si="457">AX254/12*9*C254*E254*F254*O254*$AY$6+AX254/12*3*C254*E254*F254*O254*$AX$6</f>
        <v>0</v>
      </c>
      <c r="AZ254" s="22">
        <v>0</v>
      </c>
      <c r="BA254" s="22">
        <f t="shared" ref="BA254:BA259" si="458">AZ254/12*9*C254*E254*F254*O254*$BA$6+AZ254/12*3*C254*E254*F254*O254*$AZ$6</f>
        <v>0</v>
      </c>
      <c r="BB254" s="22">
        <v>10</v>
      </c>
      <c r="BC254" s="22">
        <f t="shared" ref="BC254:BC259" si="459">BB254/12*4*C254*E254*F254*Q254*$BC$6+BB254/12*3*C254*E254*F254*Q254*$BB$6+BB254/12*5*$BC$7*C254*E254*L254*Q254</f>
        <v>462258.20616616681</v>
      </c>
    </row>
    <row r="255" spans="1:59" ht="30" x14ac:dyDescent="0.25">
      <c r="A255" s="30">
        <v>166</v>
      </c>
      <c r="B255" s="31" t="s">
        <v>274</v>
      </c>
      <c r="C255" s="18">
        <v>19007.45</v>
      </c>
      <c r="D255" s="18"/>
      <c r="E255" s="45">
        <v>0.99</v>
      </c>
      <c r="F255" s="19">
        <v>0.8</v>
      </c>
      <c r="G255" s="20"/>
      <c r="H255" s="21">
        <v>0.69</v>
      </c>
      <c r="I255" s="21">
        <v>0.13</v>
      </c>
      <c r="J255" s="21">
        <v>0.03</v>
      </c>
      <c r="K255" s="21">
        <v>0.15</v>
      </c>
      <c r="L255" s="20">
        <v>0.8</v>
      </c>
      <c r="M255" s="20"/>
      <c r="N255" s="18">
        <v>1.4</v>
      </c>
      <c r="O255" s="18">
        <v>1.68</v>
      </c>
      <c r="P255" s="18">
        <v>2.23</v>
      </c>
      <c r="Q255" s="18">
        <v>2.39</v>
      </c>
      <c r="R255" s="22"/>
      <c r="S255" s="22">
        <f t="shared" si="440"/>
        <v>0</v>
      </c>
      <c r="T255" s="22"/>
      <c r="U255" s="22">
        <f t="shared" si="441"/>
        <v>0</v>
      </c>
      <c r="V255" s="22"/>
      <c r="W255" s="22">
        <f t="shared" si="442"/>
        <v>0</v>
      </c>
      <c r="X255" s="22"/>
      <c r="Y255" s="22">
        <f t="shared" si="443"/>
        <v>0</v>
      </c>
      <c r="Z255" s="22"/>
      <c r="AA255" s="22">
        <f t="shared" si="444"/>
        <v>0</v>
      </c>
      <c r="AB255" s="16">
        <f t="shared" si="445"/>
        <v>0</v>
      </c>
      <c r="AC255" s="22"/>
      <c r="AD255" s="22">
        <f t="shared" si="446"/>
        <v>0</v>
      </c>
      <c r="AE255" s="16">
        <f t="shared" si="447"/>
        <v>0</v>
      </c>
      <c r="AF255" s="22"/>
      <c r="AG255" s="22">
        <f t="shared" si="448"/>
        <v>0</v>
      </c>
      <c r="AH255" s="22"/>
      <c r="AI255" s="22">
        <f t="shared" si="449"/>
        <v>0</v>
      </c>
      <c r="AJ255" s="22"/>
      <c r="AK255" s="22">
        <f t="shared" si="450"/>
        <v>0</v>
      </c>
      <c r="AL255" s="22"/>
      <c r="AM255" s="22">
        <f t="shared" si="451"/>
        <v>0</v>
      </c>
      <c r="AN255" s="22"/>
      <c r="AO255" s="22">
        <f t="shared" si="452"/>
        <v>0</v>
      </c>
      <c r="AP255" s="22"/>
      <c r="AQ255" s="22">
        <f t="shared" si="453"/>
        <v>0</v>
      </c>
      <c r="AR255" s="22"/>
      <c r="AS255" s="22">
        <f t="shared" si="454"/>
        <v>0</v>
      </c>
      <c r="AT255" s="22"/>
      <c r="AU255" s="22">
        <f t="shared" si="455"/>
        <v>0</v>
      </c>
      <c r="AV255" s="22"/>
      <c r="AW255" s="22">
        <f t="shared" si="456"/>
        <v>0</v>
      </c>
      <c r="AX255" s="71"/>
      <c r="AY255" s="71">
        <f t="shared" si="457"/>
        <v>0</v>
      </c>
      <c r="AZ255" s="22"/>
      <c r="BA255" s="22">
        <f t="shared" si="458"/>
        <v>0</v>
      </c>
      <c r="BB255" s="22"/>
      <c r="BC255" s="22">
        <f t="shared" si="459"/>
        <v>0</v>
      </c>
    </row>
    <row r="256" spans="1:59" x14ac:dyDescent="0.25">
      <c r="A256" s="30">
        <v>245</v>
      </c>
      <c r="B256" s="17" t="s">
        <v>275</v>
      </c>
      <c r="C256" s="18">
        <v>19007.45</v>
      </c>
      <c r="D256" s="18">
        <f t="shared" ref="D256:D261" si="460">C256*(H256+I256+J256)</f>
        <v>16156.3325</v>
      </c>
      <c r="E256" s="45">
        <v>0.74</v>
      </c>
      <c r="F256" s="19">
        <v>0.8</v>
      </c>
      <c r="G256" s="20"/>
      <c r="H256" s="21">
        <v>0.71</v>
      </c>
      <c r="I256" s="21">
        <v>0.11</v>
      </c>
      <c r="J256" s="21">
        <v>0.03</v>
      </c>
      <c r="K256" s="21">
        <v>0.15</v>
      </c>
      <c r="L256" s="20">
        <v>0.8</v>
      </c>
      <c r="M256" s="20"/>
      <c r="N256" s="18">
        <v>1.4</v>
      </c>
      <c r="O256" s="18">
        <v>1.68</v>
      </c>
      <c r="P256" s="18">
        <v>2.23</v>
      </c>
      <c r="Q256" s="18">
        <v>2.39</v>
      </c>
      <c r="R256" s="22">
        <v>0</v>
      </c>
      <c r="S256" s="22">
        <f t="shared" si="440"/>
        <v>0</v>
      </c>
      <c r="T256" s="22">
        <v>0</v>
      </c>
      <c r="U256" s="22">
        <f t="shared" si="441"/>
        <v>0</v>
      </c>
      <c r="V256" s="22"/>
      <c r="W256" s="22">
        <f t="shared" si="442"/>
        <v>0</v>
      </c>
      <c r="X256" s="22">
        <v>0</v>
      </c>
      <c r="Y256" s="22">
        <f t="shared" si="443"/>
        <v>0</v>
      </c>
      <c r="Z256" s="22">
        <v>0</v>
      </c>
      <c r="AA256" s="22">
        <f t="shared" si="444"/>
        <v>0</v>
      </c>
      <c r="AB256" s="16">
        <f t="shared" si="445"/>
        <v>0</v>
      </c>
      <c r="AC256" s="22">
        <v>0</v>
      </c>
      <c r="AD256" s="22">
        <f t="shared" si="446"/>
        <v>0</v>
      </c>
      <c r="AE256" s="16">
        <f t="shared" si="447"/>
        <v>0</v>
      </c>
      <c r="AF256" s="22"/>
      <c r="AG256" s="22">
        <f t="shared" si="448"/>
        <v>0</v>
      </c>
      <c r="AH256" s="22"/>
      <c r="AI256" s="22">
        <f t="shared" si="449"/>
        <v>0</v>
      </c>
      <c r="AJ256" s="22">
        <v>0</v>
      </c>
      <c r="AK256" s="22">
        <f t="shared" si="450"/>
        <v>0</v>
      </c>
      <c r="AL256" s="22">
        <v>0</v>
      </c>
      <c r="AM256" s="22">
        <f t="shared" si="451"/>
        <v>0</v>
      </c>
      <c r="AN256" s="22"/>
      <c r="AO256" s="22">
        <f t="shared" si="452"/>
        <v>0</v>
      </c>
      <c r="AP256" s="22">
        <v>0</v>
      </c>
      <c r="AQ256" s="22">
        <f t="shared" si="453"/>
        <v>0</v>
      </c>
      <c r="AR256" s="22">
        <v>0</v>
      </c>
      <c r="AS256" s="22">
        <f t="shared" si="454"/>
        <v>0</v>
      </c>
      <c r="AT256" s="22"/>
      <c r="AU256" s="22">
        <f t="shared" si="455"/>
        <v>0</v>
      </c>
      <c r="AV256" s="22">
        <v>0</v>
      </c>
      <c r="AW256" s="22">
        <f t="shared" si="456"/>
        <v>0</v>
      </c>
      <c r="AX256" s="71">
        <v>0</v>
      </c>
      <c r="AY256" s="71">
        <f t="shared" si="457"/>
        <v>0</v>
      </c>
      <c r="AZ256" s="22">
        <v>0</v>
      </c>
      <c r="BA256" s="22">
        <f t="shared" si="458"/>
        <v>0</v>
      </c>
      <c r="BB256" s="22">
        <v>0</v>
      </c>
      <c r="BC256" s="22">
        <f t="shared" si="459"/>
        <v>0</v>
      </c>
    </row>
    <row r="257" spans="1:59" x14ac:dyDescent="0.25">
      <c r="A257" s="30">
        <v>246</v>
      </c>
      <c r="B257" s="17" t="s">
        <v>276</v>
      </c>
      <c r="C257" s="18">
        <v>19007.45</v>
      </c>
      <c r="D257" s="18">
        <f t="shared" si="460"/>
        <v>16726.556</v>
      </c>
      <c r="E257" s="45">
        <v>1.27</v>
      </c>
      <c r="F257" s="19">
        <v>0.8</v>
      </c>
      <c r="G257" s="20"/>
      <c r="H257" s="21">
        <v>0.71</v>
      </c>
      <c r="I257" s="21">
        <v>0.14000000000000001</v>
      </c>
      <c r="J257" s="21">
        <v>0.03</v>
      </c>
      <c r="K257" s="21">
        <v>0.12</v>
      </c>
      <c r="L257" s="20">
        <v>0.8</v>
      </c>
      <c r="M257" s="20"/>
      <c r="N257" s="18">
        <v>1.4</v>
      </c>
      <c r="O257" s="18">
        <v>1.68</v>
      </c>
      <c r="P257" s="18">
        <v>2.23</v>
      </c>
      <c r="Q257" s="18">
        <v>2.39</v>
      </c>
      <c r="R257" s="22">
        <v>0</v>
      </c>
      <c r="S257" s="22">
        <f t="shared" si="440"/>
        <v>0</v>
      </c>
      <c r="T257" s="22">
        <v>0</v>
      </c>
      <c r="U257" s="22">
        <f t="shared" si="441"/>
        <v>0</v>
      </c>
      <c r="V257" s="22"/>
      <c r="W257" s="22">
        <f t="shared" si="442"/>
        <v>0</v>
      </c>
      <c r="X257" s="22">
        <v>0</v>
      </c>
      <c r="Y257" s="22">
        <f t="shared" si="443"/>
        <v>0</v>
      </c>
      <c r="Z257" s="22">
        <v>0</v>
      </c>
      <c r="AA257" s="22">
        <f t="shared" si="444"/>
        <v>0</v>
      </c>
      <c r="AB257" s="16">
        <f t="shared" si="445"/>
        <v>0</v>
      </c>
      <c r="AC257" s="22">
        <v>0</v>
      </c>
      <c r="AD257" s="22">
        <f t="shared" si="446"/>
        <v>0</v>
      </c>
      <c r="AE257" s="16">
        <f t="shared" si="447"/>
        <v>0</v>
      </c>
      <c r="AF257" s="22"/>
      <c r="AG257" s="22">
        <f t="shared" si="448"/>
        <v>0</v>
      </c>
      <c r="AH257" s="22"/>
      <c r="AI257" s="22">
        <f t="shared" si="449"/>
        <v>0</v>
      </c>
      <c r="AJ257" s="22">
        <v>0</v>
      </c>
      <c r="AK257" s="22">
        <f t="shared" si="450"/>
        <v>0</v>
      </c>
      <c r="AL257" s="22">
        <v>0</v>
      </c>
      <c r="AM257" s="22">
        <f t="shared" si="451"/>
        <v>0</v>
      </c>
      <c r="AN257" s="22"/>
      <c r="AO257" s="22">
        <f t="shared" si="452"/>
        <v>0</v>
      </c>
      <c r="AP257" s="22">
        <v>0</v>
      </c>
      <c r="AQ257" s="22">
        <f t="shared" si="453"/>
        <v>0</v>
      </c>
      <c r="AR257" s="22">
        <v>0</v>
      </c>
      <c r="AS257" s="22">
        <f t="shared" si="454"/>
        <v>0</v>
      </c>
      <c r="AT257" s="22"/>
      <c r="AU257" s="22">
        <f t="shared" si="455"/>
        <v>0</v>
      </c>
      <c r="AV257" s="22">
        <v>0</v>
      </c>
      <c r="AW257" s="22">
        <f t="shared" si="456"/>
        <v>0</v>
      </c>
      <c r="AX257" s="71">
        <v>0</v>
      </c>
      <c r="AY257" s="71">
        <f t="shared" si="457"/>
        <v>0</v>
      </c>
      <c r="AZ257" s="22">
        <v>0</v>
      </c>
      <c r="BA257" s="22">
        <f t="shared" si="458"/>
        <v>0</v>
      </c>
      <c r="BB257" s="22">
        <v>0</v>
      </c>
      <c r="BC257" s="22">
        <f t="shared" si="459"/>
        <v>0</v>
      </c>
    </row>
    <row r="258" spans="1:59" x14ac:dyDescent="0.25">
      <c r="A258" s="30">
        <v>247</v>
      </c>
      <c r="B258" s="17" t="s">
        <v>277</v>
      </c>
      <c r="C258" s="18">
        <v>19007.45</v>
      </c>
      <c r="D258" s="18">
        <f t="shared" si="460"/>
        <v>16726.556000000004</v>
      </c>
      <c r="E258" s="45">
        <v>1.63</v>
      </c>
      <c r="F258" s="19">
        <v>0.8</v>
      </c>
      <c r="G258" s="20"/>
      <c r="H258" s="21">
        <v>0.67</v>
      </c>
      <c r="I258" s="21">
        <v>0.18</v>
      </c>
      <c r="J258" s="21">
        <v>0.03</v>
      </c>
      <c r="K258" s="21">
        <v>0.12</v>
      </c>
      <c r="L258" s="20">
        <v>0.8</v>
      </c>
      <c r="M258" s="20"/>
      <c r="N258" s="18">
        <v>1.4</v>
      </c>
      <c r="O258" s="18">
        <v>1.68</v>
      </c>
      <c r="P258" s="18">
        <v>2.23</v>
      </c>
      <c r="Q258" s="18">
        <v>2.39</v>
      </c>
      <c r="R258" s="22">
        <v>0</v>
      </c>
      <c r="S258" s="22">
        <f t="shared" si="440"/>
        <v>0</v>
      </c>
      <c r="T258" s="22">
        <v>0</v>
      </c>
      <c r="U258" s="22">
        <f t="shared" si="441"/>
        <v>0</v>
      </c>
      <c r="V258" s="22"/>
      <c r="W258" s="22">
        <f t="shared" si="442"/>
        <v>0</v>
      </c>
      <c r="X258" s="22">
        <v>0</v>
      </c>
      <c r="Y258" s="22">
        <f t="shared" si="443"/>
        <v>0</v>
      </c>
      <c r="Z258" s="22">
        <v>0</v>
      </c>
      <c r="AA258" s="22">
        <f t="shared" si="444"/>
        <v>0</v>
      </c>
      <c r="AB258" s="16">
        <f t="shared" si="445"/>
        <v>0</v>
      </c>
      <c r="AC258" s="22">
        <v>0</v>
      </c>
      <c r="AD258" s="22">
        <f t="shared" si="446"/>
        <v>0</v>
      </c>
      <c r="AE258" s="16">
        <f t="shared" si="447"/>
        <v>0</v>
      </c>
      <c r="AF258" s="16"/>
      <c r="AG258" s="22">
        <f t="shared" si="448"/>
        <v>0</v>
      </c>
      <c r="AH258" s="16"/>
      <c r="AI258" s="22">
        <f t="shared" si="449"/>
        <v>0</v>
      </c>
      <c r="AJ258" s="22">
        <v>0</v>
      </c>
      <c r="AK258" s="22">
        <f t="shared" si="450"/>
        <v>0</v>
      </c>
      <c r="AL258" s="22">
        <v>0</v>
      </c>
      <c r="AM258" s="22">
        <f t="shared" si="451"/>
        <v>0</v>
      </c>
      <c r="AN258" s="16"/>
      <c r="AO258" s="22">
        <f t="shared" si="452"/>
        <v>0</v>
      </c>
      <c r="AP258" s="22">
        <v>0</v>
      </c>
      <c r="AQ258" s="22">
        <f t="shared" si="453"/>
        <v>0</v>
      </c>
      <c r="AR258" s="22">
        <v>0</v>
      </c>
      <c r="AS258" s="22">
        <f t="shared" si="454"/>
        <v>0</v>
      </c>
      <c r="AT258" s="16"/>
      <c r="AU258" s="22">
        <f t="shared" si="455"/>
        <v>0</v>
      </c>
      <c r="AV258" s="22">
        <v>0</v>
      </c>
      <c r="AW258" s="22">
        <f t="shared" si="456"/>
        <v>0</v>
      </c>
      <c r="AX258" s="71"/>
      <c r="AY258" s="71">
        <f t="shared" si="457"/>
        <v>0</v>
      </c>
      <c r="AZ258" s="22">
        <v>0</v>
      </c>
      <c r="BA258" s="22">
        <f t="shared" si="458"/>
        <v>0</v>
      </c>
      <c r="BB258" s="22"/>
      <c r="BC258" s="22">
        <f t="shared" si="459"/>
        <v>0</v>
      </c>
    </row>
    <row r="259" spans="1:59" x14ac:dyDescent="0.25">
      <c r="A259" s="30">
        <v>248</v>
      </c>
      <c r="B259" s="17" t="s">
        <v>278</v>
      </c>
      <c r="C259" s="18">
        <v>19007.45</v>
      </c>
      <c r="D259" s="18">
        <f t="shared" si="460"/>
        <v>16916.630500000003</v>
      </c>
      <c r="E259" s="45">
        <v>1.9</v>
      </c>
      <c r="F259" s="19">
        <v>1</v>
      </c>
      <c r="G259" s="20"/>
      <c r="H259" s="21">
        <v>0.68</v>
      </c>
      <c r="I259" s="21">
        <v>0.18</v>
      </c>
      <c r="J259" s="21">
        <v>0.03</v>
      </c>
      <c r="K259" s="21">
        <v>0.11</v>
      </c>
      <c r="L259" s="20">
        <v>1</v>
      </c>
      <c r="M259" s="20"/>
      <c r="N259" s="18">
        <v>1.4</v>
      </c>
      <c r="O259" s="18">
        <v>1.68</v>
      </c>
      <c r="P259" s="18">
        <v>2.23</v>
      </c>
      <c r="Q259" s="18">
        <v>2.39</v>
      </c>
      <c r="R259" s="22">
        <v>0</v>
      </c>
      <c r="S259" s="22">
        <f t="shared" si="440"/>
        <v>0</v>
      </c>
      <c r="T259" s="22">
        <v>0</v>
      </c>
      <c r="U259" s="22">
        <f t="shared" si="441"/>
        <v>0</v>
      </c>
      <c r="V259" s="22"/>
      <c r="W259" s="22">
        <f t="shared" si="442"/>
        <v>0</v>
      </c>
      <c r="X259" s="22">
        <v>0</v>
      </c>
      <c r="Y259" s="22">
        <f t="shared" si="443"/>
        <v>0</v>
      </c>
      <c r="Z259" s="22">
        <v>0</v>
      </c>
      <c r="AA259" s="22">
        <f t="shared" si="444"/>
        <v>0</v>
      </c>
      <c r="AB259" s="16">
        <f t="shared" si="445"/>
        <v>0</v>
      </c>
      <c r="AC259" s="22">
        <v>0</v>
      </c>
      <c r="AD259" s="22">
        <f t="shared" si="446"/>
        <v>0</v>
      </c>
      <c r="AE259" s="16">
        <f t="shared" si="447"/>
        <v>0</v>
      </c>
      <c r="AF259" s="22"/>
      <c r="AG259" s="22">
        <f t="shared" si="448"/>
        <v>0</v>
      </c>
      <c r="AH259" s="22"/>
      <c r="AI259" s="22">
        <f t="shared" si="449"/>
        <v>0</v>
      </c>
      <c r="AJ259" s="22">
        <v>0</v>
      </c>
      <c r="AK259" s="22">
        <f t="shared" si="450"/>
        <v>0</v>
      </c>
      <c r="AL259" s="22">
        <v>0</v>
      </c>
      <c r="AM259" s="22">
        <f t="shared" si="451"/>
        <v>0</v>
      </c>
      <c r="AN259" s="22"/>
      <c r="AO259" s="22">
        <f t="shared" si="452"/>
        <v>0</v>
      </c>
      <c r="AP259" s="22">
        <v>0</v>
      </c>
      <c r="AQ259" s="22">
        <f t="shared" si="453"/>
        <v>0</v>
      </c>
      <c r="AR259" s="22">
        <v>0</v>
      </c>
      <c r="AS259" s="22">
        <f t="shared" si="454"/>
        <v>0</v>
      </c>
      <c r="AT259" s="22"/>
      <c r="AU259" s="22">
        <f t="shared" si="455"/>
        <v>0</v>
      </c>
      <c r="AV259" s="22">
        <v>0</v>
      </c>
      <c r="AW259" s="22">
        <f t="shared" si="456"/>
        <v>0</v>
      </c>
      <c r="AX259" s="71"/>
      <c r="AY259" s="71">
        <f t="shared" si="457"/>
        <v>0</v>
      </c>
      <c r="AZ259" s="22">
        <v>0</v>
      </c>
      <c r="BA259" s="22">
        <f t="shared" si="458"/>
        <v>0</v>
      </c>
      <c r="BB259" s="22">
        <v>0</v>
      </c>
      <c r="BC259" s="22">
        <f t="shared" si="459"/>
        <v>0</v>
      </c>
    </row>
    <row r="260" spans="1:59" s="29" customFormat="1" x14ac:dyDescent="0.25">
      <c r="A260" s="74">
        <v>35</v>
      </c>
      <c r="B260" s="15" t="s">
        <v>279</v>
      </c>
      <c r="C260" s="18">
        <v>19007.45</v>
      </c>
      <c r="D260" s="24">
        <f t="shared" si="460"/>
        <v>0</v>
      </c>
      <c r="E260" s="24">
        <v>1.4</v>
      </c>
      <c r="F260" s="25"/>
      <c r="G260" s="26"/>
      <c r="H260" s="27"/>
      <c r="I260" s="27"/>
      <c r="J260" s="27"/>
      <c r="K260" s="27"/>
      <c r="L260" s="26"/>
      <c r="M260" s="26"/>
      <c r="N260" s="18">
        <v>1.4</v>
      </c>
      <c r="O260" s="18">
        <v>1.68</v>
      </c>
      <c r="P260" s="18">
        <v>2.23</v>
      </c>
      <c r="Q260" s="18">
        <v>2.39</v>
      </c>
      <c r="R260" s="16">
        <f t="shared" ref="R260:S260" si="461">SUM(R261:R269)</f>
        <v>60</v>
      </c>
      <c r="S260" s="16">
        <f t="shared" si="461"/>
        <v>1728669.4147030001</v>
      </c>
      <c r="T260" s="16">
        <f t="shared" ref="T260:AM260" si="462">SUM(T261:T269)</f>
        <v>36</v>
      </c>
      <c r="U260" s="16">
        <f t="shared" si="462"/>
        <v>1230311.9427060001</v>
      </c>
      <c r="V260" s="16">
        <f t="shared" si="462"/>
        <v>0</v>
      </c>
      <c r="W260" s="16">
        <f t="shared" si="462"/>
        <v>0</v>
      </c>
      <c r="X260" s="16">
        <f t="shared" si="462"/>
        <v>7</v>
      </c>
      <c r="Y260" s="16">
        <f t="shared" si="462"/>
        <v>258425.41691633334</v>
      </c>
      <c r="Z260" s="16">
        <f t="shared" si="462"/>
        <v>0</v>
      </c>
      <c r="AA260" s="16">
        <f t="shared" si="462"/>
        <v>0</v>
      </c>
      <c r="AB260" s="16">
        <f t="shared" si="462"/>
        <v>0</v>
      </c>
      <c r="AC260" s="16">
        <f t="shared" si="462"/>
        <v>0</v>
      </c>
      <c r="AD260" s="16">
        <f t="shared" si="462"/>
        <v>0</v>
      </c>
      <c r="AE260" s="16">
        <f t="shared" si="462"/>
        <v>0</v>
      </c>
      <c r="AF260" s="16">
        <f t="shared" si="462"/>
        <v>0</v>
      </c>
      <c r="AG260" s="16">
        <f t="shared" si="462"/>
        <v>0</v>
      </c>
      <c r="AH260" s="16">
        <f t="shared" si="462"/>
        <v>63</v>
      </c>
      <c r="AI260" s="16">
        <f t="shared" si="462"/>
        <v>2504626.8924600007</v>
      </c>
      <c r="AJ260" s="16">
        <f t="shared" si="462"/>
        <v>99</v>
      </c>
      <c r="AK260" s="16">
        <f t="shared" si="462"/>
        <v>3224699.1409132499</v>
      </c>
      <c r="AL260" s="16">
        <f t="shared" si="462"/>
        <v>26</v>
      </c>
      <c r="AM260" s="16">
        <f t="shared" si="462"/>
        <v>1553479.6487980001</v>
      </c>
      <c r="AN260" s="16">
        <f>SUM(AN261:AN269)</f>
        <v>68</v>
      </c>
      <c r="AO260" s="16">
        <f t="shared" ref="AO260:BA260" si="463">SUM(AO261:AO269)</f>
        <v>4489190.1851720009</v>
      </c>
      <c r="AP260" s="16">
        <f t="shared" si="463"/>
        <v>161</v>
      </c>
      <c r="AQ260" s="16">
        <f t="shared" si="463"/>
        <v>7114230.8700077999</v>
      </c>
      <c r="AR260" s="16">
        <f t="shared" si="463"/>
        <v>73</v>
      </c>
      <c r="AS260" s="16">
        <f t="shared" si="463"/>
        <v>3467831.3219550001</v>
      </c>
      <c r="AT260" s="16">
        <f t="shared" si="463"/>
        <v>102</v>
      </c>
      <c r="AU260" s="16">
        <f t="shared" si="463"/>
        <v>4412418.0302048</v>
      </c>
      <c r="AV260" s="16">
        <f t="shared" si="463"/>
        <v>2</v>
      </c>
      <c r="AW260" s="16">
        <f t="shared" si="463"/>
        <v>79454.486311200017</v>
      </c>
      <c r="AX260" s="16">
        <f t="shared" si="463"/>
        <v>0</v>
      </c>
      <c r="AY260" s="16">
        <f t="shared" si="463"/>
        <v>0</v>
      </c>
      <c r="AZ260" s="16">
        <f t="shared" ref="AZ260" si="464">SUM(AZ261:AZ269)</f>
        <v>112</v>
      </c>
      <c r="BA260" s="16">
        <f t="shared" si="463"/>
        <v>4980974.3487503994</v>
      </c>
      <c r="BB260" s="16">
        <f t="shared" ref="BB260:BC260" si="465">SUM(BB261:BB269)</f>
        <v>50</v>
      </c>
      <c r="BC260" s="16">
        <f t="shared" si="465"/>
        <v>4117474.0779576255</v>
      </c>
      <c r="BD260" s="28"/>
      <c r="BE260" s="28"/>
      <c r="BF260" s="28"/>
      <c r="BG260" s="28"/>
    </row>
    <row r="261" spans="1:59" x14ac:dyDescent="0.25">
      <c r="A261" s="30">
        <v>249</v>
      </c>
      <c r="B261" s="17" t="s">
        <v>280</v>
      </c>
      <c r="C261" s="18">
        <v>19007.45</v>
      </c>
      <c r="D261" s="18">
        <f t="shared" si="460"/>
        <v>14825.811000000002</v>
      </c>
      <c r="E261" s="45">
        <v>1.02</v>
      </c>
      <c r="F261" s="19">
        <v>1</v>
      </c>
      <c r="G261" s="20"/>
      <c r="H261" s="21">
        <v>0.52</v>
      </c>
      <c r="I261" s="21">
        <v>0.21</v>
      </c>
      <c r="J261" s="21">
        <v>0.05</v>
      </c>
      <c r="K261" s="21">
        <v>0.22</v>
      </c>
      <c r="L261" s="20">
        <v>1</v>
      </c>
      <c r="M261" s="20"/>
      <c r="N261" s="18">
        <v>1.4</v>
      </c>
      <c r="O261" s="18">
        <v>1.68</v>
      </c>
      <c r="P261" s="18">
        <v>2.23</v>
      </c>
      <c r="Q261" s="18">
        <v>2.39</v>
      </c>
      <c r="R261" s="22">
        <v>0</v>
      </c>
      <c r="S261" s="22">
        <f t="shared" si="440"/>
        <v>0</v>
      </c>
      <c r="T261" s="22">
        <v>18</v>
      </c>
      <c r="U261" s="22">
        <f t="shared" ref="U261:U269" si="466">T261/12*4*C261*E261*F261*N261*$U$6+T261/12*3*C261*E261*F261*N261*$T$6+T261/12*5*$U$7*C261*E261*L261*N261</f>
        <v>499967.40301199997</v>
      </c>
      <c r="V261" s="22"/>
      <c r="W261" s="22">
        <f t="shared" ref="W261:W269" si="467">SUM($W$6*V261*C261*E261*F261*N261)</f>
        <v>0</v>
      </c>
      <c r="X261" s="22">
        <v>2</v>
      </c>
      <c r="Y261" s="22">
        <f t="shared" ref="Y261:Y269" si="468">X261/12*3*C261*E261*F261*N261*$X$6+X261/12*4*C261*E261*F261*N261*$Y$6+X261/12*5*$Y$7*C261*E261*L261*N261</f>
        <v>55551.933668000005</v>
      </c>
      <c r="Z261" s="22">
        <v>0</v>
      </c>
      <c r="AA261" s="22">
        <f t="shared" ref="AA261:AA269" si="469">Z261*C261*E261*F261*N261*$AA$6</f>
        <v>0</v>
      </c>
      <c r="AB261" s="16">
        <f t="shared" ref="AB261:AB269" si="470">SUM(AC261*$E261)</f>
        <v>0</v>
      </c>
      <c r="AC261" s="22"/>
      <c r="AD261" s="22">
        <f t="shared" ref="AD261:AD269" si="471">AC261*C261*E261*F261*N261*$AD$6</f>
        <v>0</v>
      </c>
      <c r="AE261" s="16">
        <f t="shared" ref="AE261:AE269" si="472">SUM(AF261*$E261)</f>
        <v>0</v>
      </c>
      <c r="AF261" s="22"/>
      <c r="AG261" s="22">
        <f t="shared" ref="AG261:AG269" si="473">SUM(AF261*$AG$6*C261*E261*F261*N261)</f>
        <v>0</v>
      </c>
      <c r="AH261" s="22">
        <v>9</v>
      </c>
      <c r="AI261" s="22">
        <f t="shared" ref="AI261:AI269" si="474">(AH261/12*3*C261*E261*F261*N261*$AH$6)+(AH261/12*4*C261*E261*F261*N261*$AI$6)+(AH261/12*5*$AI$7*C261*E261*L261*N261)</f>
        <v>256497.93476999999</v>
      </c>
      <c r="AJ261" s="22">
        <v>60</v>
      </c>
      <c r="AK261" s="22">
        <f t="shared" ref="AK261:AK269" si="475">AJ261/12*9*C261*E261*F261*N261*$AK$6+AJ261/12*3*C261*E261*F261*N261*$AJ$6</f>
        <v>1746628.79391</v>
      </c>
      <c r="AL261" s="22">
        <v>10</v>
      </c>
      <c r="AM261" s="22">
        <f t="shared" ref="AM261:AM269" si="476">AL261/12*4*C261*E261*F261*O261*$AM$6+AL261/12*3*C261*E261*F261*O261*$AL$6+AL261/12*5*$AM$7*C261*E261*L261*O261</f>
        <v>465496.25199000002</v>
      </c>
      <c r="AN261" s="22"/>
      <c r="AO261" s="22">
        <f t="shared" ref="AO261:AO269" si="477">SUM(AN261/9*4*C261*E261*F261*O261*$AO$6+AN261/9*5*$AO$7*C261*E261*L261*O261)</f>
        <v>0</v>
      </c>
      <c r="AP261" s="22">
        <v>6</v>
      </c>
      <c r="AQ261" s="22">
        <f t="shared" ref="AQ261:AQ269" si="478">AP261/12*9*C261*E261*F261*O261*$AQ$6+AP261/12*3*C261*E261*F261*O261*$AP$6</f>
        <v>188587.05299280002</v>
      </c>
      <c r="AR261" s="22">
        <v>6</v>
      </c>
      <c r="AS261" s="22">
        <f t="shared" ref="AS261:AS269" si="479">AR261/12*9*C261*E261*F261*O261*$AS$6+AR261/12*3*C261*E261*F261*O261*$AR$6</f>
        <v>200312.67286800005</v>
      </c>
      <c r="AT261" s="22">
        <v>11</v>
      </c>
      <c r="AU261" s="22">
        <f t="shared" ref="AU261:AU269" si="480">(AT261/12*2*C261*E261*F261*O261*$AT$6)+(AT261/12*9*C261*E261*F261*O261*$AU$6)</f>
        <v>337980.1358472</v>
      </c>
      <c r="AV261" s="22">
        <v>0</v>
      </c>
      <c r="AW261" s="22">
        <f t="shared" ref="AW261:AW269" si="481">AV261/12*9*C261*E261*F261*O261*$AW$6+AV261/12*3*C261*E261*F261*O261*$AV$6</f>
        <v>0</v>
      </c>
      <c r="AX261" s="71">
        <v>0</v>
      </c>
      <c r="AY261" s="71">
        <f t="shared" ref="AY261:AY269" si="482">AX261/12*9*C261*E261*F261*O261*$AY$6+AX261/12*3*C261*E261*F261*O261*$AX$6</f>
        <v>0</v>
      </c>
      <c r="AZ261" s="22">
        <v>0</v>
      </c>
      <c r="BA261" s="22">
        <f t="shared" ref="BA261:BA269" si="483">AZ261/12*9*C261*E261*F261*O261*$BA$6+AZ261/12*3*C261*E261*F261*O261*$AZ$6</f>
        <v>0</v>
      </c>
      <c r="BB261" s="22">
        <v>18</v>
      </c>
      <c r="BC261" s="22">
        <f t="shared" ref="BC261:BC269" si="484">BB261/12*4*C261*E261*F261*Q261*$BC$6+BB261/12*3*C261*E261*F261*Q261*$BB$6+BB261/12*5*$BC$7*C261*E261*L261*Q261</f>
        <v>1192002.9024172502</v>
      </c>
    </row>
    <row r="262" spans="1:59" x14ac:dyDescent="0.25">
      <c r="A262" s="30">
        <v>250</v>
      </c>
      <c r="B262" s="17" t="s">
        <v>281</v>
      </c>
      <c r="C262" s="18">
        <v>19007.45</v>
      </c>
      <c r="D262" s="18"/>
      <c r="E262" s="45">
        <v>1.49</v>
      </c>
      <c r="F262" s="19">
        <v>1</v>
      </c>
      <c r="G262" s="20"/>
      <c r="H262" s="21"/>
      <c r="I262" s="21"/>
      <c r="J262" s="21"/>
      <c r="K262" s="21"/>
      <c r="L262" s="20">
        <v>1</v>
      </c>
      <c r="M262" s="20"/>
      <c r="N262" s="18">
        <v>1.4</v>
      </c>
      <c r="O262" s="18">
        <v>1.68</v>
      </c>
      <c r="P262" s="18">
        <v>2.23</v>
      </c>
      <c r="Q262" s="18">
        <v>2.39</v>
      </c>
      <c r="R262" s="22"/>
      <c r="S262" s="22">
        <f t="shared" si="440"/>
        <v>0</v>
      </c>
      <c r="T262" s="22">
        <v>18</v>
      </c>
      <c r="U262" s="22">
        <f t="shared" si="466"/>
        <v>730344.53969400004</v>
      </c>
      <c r="V262" s="22"/>
      <c r="W262" s="22">
        <f t="shared" si="467"/>
        <v>0</v>
      </c>
      <c r="X262" s="22">
        <v>5</v>
      </c>
      <c r="Y262" s="22">
        <f t="shared" si="468"/>
        <v>202873.48324833333</v>
      </c>
      <c r="Z262" s="22">
        <v>0</v>
      </c>
      <c r="AA262" s="22">
        <f t="shared" si="469"/>
        <v>0</v>
      </c>
      <c r="AB262" s="16">
        <f t="shared" si="470"/>
        <v>0</v>
      </c>
      <c r="AC262" s="22"/>
      <c r="AD262" s="22">
        <f t="shared" si="471"/>
        <v>0</v>
      </c>
      <c r="AE262" s="16">
        <f t="shared" si="472"/>
        <v>0</v>
      </c>
      <c r="AF262" s="22"/>
      <c r="AG262" s="22">
        <f t="shared" si="473"/>
        <v>0</v>
      </c>
      <c r="AH262" s="22">
        <v>54</v>
      </c>
      <c r="AI262" s="22">
        <f t="shared" si="474"/>
        <v>2248128.9576900005</v>
      </c>
      <c r="AJ262" s="22">
        <v>15</v>
      </c>
      <c r="AK262" s="22">
        <f t="shared" si="475"/>
        <v>637861.98601124994</v>
      </c>
      <c r="AL262" s="22">
        <v>16</v>
      </c>
      <c r="AM262" s="22">
        <f t="shared" si="476"/>
        <v>1087983.396808</v>
      </c>
      <c r="AN262" s="22">
        <v>62</v>
      </c>
      <c r="AO262" s="22">
        <f t="shared" si="477"/>
        <v>4146284.6361346673</v>
      </c>
      <c r="AP262" s="22">
        <v>131</v>
      </c>
      <c r="AQ262" s="22">
        <f t="shared" si="478"/>
        <v>6014756.0251086</v>
      </c>
      <c r="AR262" s="22">
        <v>67</v>
      </c>
      <c r="AS262" s="22">
        <f t="shared" si="479"/>
        <v>3267518.6490870002</v>
      </c>
      <c r="AT262" s="22">
        <v>85</v>
      </c>
      <c r="AU262" s="22">
        <f t="shared" si="480"/>
        <v>3815078.8061539996</v>
      </c>
      <c r="AV262" s="22"/>
      <c r="AW262" s="22">
        <f t="shared" si="481"/>
        <v>0</v>
      </c>
      <c r="AX262" s="71"/>
      <c r="AY262" s="71">
        <f t="shared" si="482"/>
        <v>0</v>
      </c>
      <c r="AZ262" s="22"/>
      <c r="BA262" s="22">
        <f t="shared" si="483"/>
        <v>0</v>
      </c>
      <c r="BB262" s="22">
        <v>20</v>
      </c>
      <c r="BC262" s="22">
        <f t="shared" si="484"/>
        <v>1934732.379740417</v>
      </c>
    </row>
    <row r="263" spans="1:59" x14ac:dyDescent="0.25">
      <c r="A263" s="30">
        <v>48</v>
      </c>
      <c r="B263" s="17" t="s">
        <v>282</v>
      </c>
      <c r="C263" s="18">
        <v>19007.45</v>
      </c>
      <c r="D263" s="18">
        <f>C263*(H263+I263+J263)</f>
        <v>14825.811000000002</v>
      </c>
      <c r="E263" s="45">
        <v>1.51</v>
      </c>
      <c r="F263" s="19">
        <v>1</v>
      </c>
      <c r="G263" s="20"/>
      <c r="H263" s="21">
        <v>0.52</v>
      </c>
      <c r="I263" s="21">
        <v>0.21</v>
      </c>
      <c r="J263" s="21">
        <v>0.05</v>
      </c>
      <c r="K263" s="21">
        <v>0.22</v>
      </c>
      <c r="L263" s="20">
        <v>1</v>
      </c>
      <c r="M263" s="20"/>
      <c r="N263" s="18">
        <v>1.4</v>
      </c>
      <c r="O263" s="18">
        <v>1.68</v>
      </c>
      <c r="P263" s="18">
        <v>2.23</v>
      </c>
      <c r="Q263" s="18">
        <v>2.39</v>
      </c>
      <c r="R263" s="22">
        <v>0</v>
      </c>
      <c r="S263" s="22">
        <f t="shared" si="440"/>
        <v>0</v>
      </c>
      <c r="T263" s="22">
        <v>0</v>
      </c>
      <c r="U263" s="22">
        <f t="shared" si="466"/>
        <v>0</v>
      </c>
      <c r="V263" s="22"/>
      <c r="W263" s="22">
        <f t="shared" si="467"/>
        <v>0</v>
      </c>
      <c r="X263" s="22">
        <v>0</v>
      </c>
      <c r="Y263" s="22">
        <f t="shared" si="468"/>
        <v>0</v>
      </c>
      <c r="Z263" s="22">
        <v>0</v>
      </c>
      <c r="AA263" s="22">
        <f t="shared" si="469"/>
        <v>0</v>
      </c>
      <c r="AB263" s="16">
        <f t="shared" si="470"/>
        <v>0</v>
      </c>
      <c r="AC263" s="22">
        <v>0</v>
      </c>
      <c r="AD263" s="22">
        <f t="shared" si="471"/>
        <v>0</v>
      </c>
      <c r="AE263" s="16">
        <f t="shared" si="472"/>
        <v>0</v>
      </c>
      <c r="AF263" s="22"/>
      <c r="AG263" s="22">
        <f t="shared" si="473"/>
        <v>0</v>
      </c>
      <c r="AH263" s="22"/>
      <c r="AI263" s="22">
        <f t="shared" si="474"/>
        <v>0</v>
      </c>
      <c r="AJ263" s="22">
        <v>0</v>
      </c>
      <c r="AK263" s="22">
        <f t="shared" si="475"/>
        <v>0</v>
      </c>
      <c r="AL263" s="22">
        <v>0</v>
      </c>
      <c r="AM263" s="22">
        <f t="shared" si="476"/>
        <v>0</v>
      </c>
      <c r="AN263" s="22">
        <v>2</v>
      </c>
      <c r="AO263" s="22">
        <f t="shared" si="477"/>
        <v>135546.43430533336</v>
      </c>
      <c r="AP263" s="22">
        <v>0</v>
      </c>
      <c r="AQ263" s="22">
        <f t="shared" si="478"/>
        <v>0</v>
      </c>
      <c r="AR263" s="22">
        <v>0</v>
      </c>
      <c r="AS263" s="22">
        <f t="shared" si="479"/>
        <v>0</v>
      </c>
      <c r="AT263" s="22">
        <v>5</v>
      </c>
      <c r="AU263" s="22">
        <f t="shared" si="480"/>
        <v>227428.701038</v>
      </c>
      <c r="AV263" s="22">
        <v>0</v>
      </c>
      <c r="AW263" s="22">
        <f t="shared" si="481"/>
        <v>0</v>
      </c>
      <c r="AX263" s="71">
        <v>0</v>
      </c>
      <c r="AY263" s="71">
        <f t="shared" si="482"/>
        <v>0</v>
      </c>
      <c r="AZ263" s="22">
        <v>20</v>
      </c>
      <c r="BA263" s="22">
        <f t="shared" si="483"/>
        <v>1128303.5203439998</v>
      </c>
      <c r="BB263" s="22">
        <v>0</v>
      </c>
      <c r="BC263" s="22">
        <f t="shared" si="484"/>
        <v>0</v>
      </c>
    </row>
    <row r="264" spans="1:59" ht="27.75" customHeight="1" x14ac:dyDescent="0.25">
      <c r="A264" s="30">
        <v>251</v>
      </c>
      <c r="B264" s="17" t="s">
        <v>283</v>
      </c>
      <c r="C264" s="18">
        <v>19007.45</v>
      </c>
      <c r="D264" s="18">
        <f>C264*(H264+I264+J264)</f>
        <v>15776.183500000003</v>
      </c>
      <c r="E264" s="45">
        <v>1.25</v>
      </c>
      <c r="F264" s="19">
        <v>1</v>
      </c>
      <c r="G264" s="20"/>
      <c r="H264" s="21">
        <v>0.59</v>
      </c>
      <c r="I264" s="21">
        <v>0.2</v>
      </c>
      <c r="J264" s="21">
        <v>0.04</v>
      </c>
      <c r="K264" s="21">
        <v>0.17</v>
      </c>
      <c r="L264" s="20">
        <v>1</v>
      </c>
      <c r="M264" s="20"/>
      <c r="N264" s="18">
        <v>1.4</v>
      </c>
      <c r="O264" s="18">
        <v>1.68</v>
      </c>
      <c r="P264" s="18">
        <v>2.23</v>
      </c>
      <c r="Q264" s="18">
        <v>2.39</v>
      </c>
      <c r="R264" s="22"/>
      <c r="S264" s="22">
        <f t="shared" si="440"/>
        <v>0</v>
      </c>
      <c r="T264" s="22">
        <v>0</v>
      </c>
      <c r="U264" s="22">
        <f t="shared" si="466"/>
        <v>0</v>
      </c>
      <c r="V264" s="22"/>
      <c r="W264" s="22">
        <f t="shared" si="467"/>
        <v>0</v>
      </c>
      <c r="X264" s="22">
        <v>0</v>
      </c>
      <c r="Y264" s="22">
        <f t="shared" si="468"/>
        <v>0</v>
      </c>
      <c r="Z264" s="22">
        <v>0</v>
      </c>
      <c r="AA264" s="22">
        <f t="shared" si="469"/>
        <v>0</v>
      </c>
      <c r="AB264" s="16">
        <f t="shared" si="470"/>
        <v>0</v>
      </c>
      <c r="AC264" s="22">
        <v>0</v>
      </c>
      <c r="AD264" s="22">
        <f t="shared" si="471"/>
        <v>0</v>
      </c>
      <c r="AE264" s="16">
        <f t="shared" si="472"/>
        <v>0</v>
      </c>
      <c r="AF264" s="22"/>
      <c r="AG264" s="22">
        <f t="shared" si="473"/>
        <v>0</v>
      </c>
      <c r="AH264" s="22"/>
      <c r="AI264" s="22">
        <f t="shared" si="474"/>
        <v>0</v>
      </c>
      <c r="AJ264" s="22">
        <v>20</v>
      </c>
      <c r="AK264" s="22">
        <f t="shared" si="475"/>
        <v>713492.15437499993</v>
      </c>
      <c r="AL264" s="22"/>
      <c r="AM264" s="22">
        <f t="shared" si="476"/>
        <v>0</v>
      </c>
      <c r="AN264" s="22">
        <v>2</v>
      </c>
      <c r="AO264" s="22">
        <f t="shared" si="477"/>
        <v>112207.31316666669</v>
      </c>
      <c r="AP264" s="22">
        <v>20</v>
      </c>
      <c r="AQ264" s="22">
        <f t="shared" si="478"/>
        <v>770371.94849999994</v>
      </c>
      <c r="AR264" s="22">
        <v>0</v>
      </c>
      <c r="AS264" s="22">
        <f t="shared" si="479"/>
        <v>0</v>
      </c>
      <c r="AT264" s="22"/>
      <c r="AU264" s="22">
        <f t="shared" si="480"/>
        <v>0</v>
      </c>
      <c r="AV264" s="22">
        <v>0</v>
      </c>
      <c r="AW264" s="22">
        <f t="shared" si="481"/>
        <v>0</v>
      </c>
      <c r="AX264" s="71">
        <v>0</v>
      </c>
      <c r="AY264" s="71">
        <f t="shared" si="482"/>
        <v>0</v>
      </c>
      <c r="AZ264" s="22"/>
      <c r="BA264" s="22">
        <f t="shared" si="483"/>
        <v>0</v>
      </c>
      <c r="BB264" s="22">
        <v>10</v>
      </c>
      <c r="BC264" s="22">
        <f t="shared" si="484"/>
        <v>811548.81700520846</v>
      </c>
    </row>
    <row r="265" spans="1:59" ht="27.75" customHeight="1" x14ac:dyDescent="0.25">
      <c r="A265" s="30">
        <v>49</v>
      </c>
      <c r="B265" s="17" t="s">
        <v>284</v>
      </c>
      <c r="C265" s="18">
        <v>19007.45</v>
      </c>
      <c r="D265" s="18"/>
      <c r="E265" s="45">
        <v>1.38</v>
      </c>
      <c r="F265" s="19">
        <v>1</v>
      </c>
      <c r="G265" s="20"/>
      <c r="H265" s="21">
        <v>0.59</v>
      </c>
      <c r="I265" s="21">
        <v>0.2</v>
      </c>
      <c r="J265" s="21">
        <v>0.04</v>
      </c>
      <c r="K265" s="21">
        <v>0.17</v>
      </c>
      <c r="L265" s="20">
        <v>1</v>
      </c>
      <c r="M265" s="20"/>
      <c r="N265" s="18">
        <v>1.4</v>
      </c>
      <c r="O265" s="18">
        <v>1.68</v>
      </c>
      <c r="P265" s="18">
        <v>2.23</v>
      </c>
      <c r="Q265" s="18">
        <v>2.39</v>
      </c>
      <c r="R265" s="22">
        <v>2</v>
      </c>
      <c r="S265" s="22">
        <f t="shared" si="440"/>
        <v>68120.039757000006</v>
      </c>
      <c r="T265" s="22"/>
      <c r="U265" s="22">
        <f t="shared" si="466"/>
        <v>0</v>
      </c>
      <c r="V265" s="22"/>
      <c r="W265" s="22">
        <f t="shared" si="467"/>
        <v>0</v>
      </c>
      <c r="X265" s="22"/>
      <c r="Y265" s="22">
        <f t="shared" si="468"/>
        <v>0</v>
      </c>
      <c r="Z265" s="22"/>
      <c r="AA265" s="22">
        <f t="shared" si="469"/>
        <v>0</v>
      </c>
      <c r="AB265" s="16">
        <f t="shared" si="470"/>
        <v>0</v>
      </c>
      <c r="AC265" s="22"/>
      <c r="AD265" s="22">
        <f t="shared" si="471"/>
        <v>0</v>
      </c>
      <c r="AE265" s="16">
        <f t="shared" si="472"/>
        <v>0</v>
      </c>
      <c r="AF265" s="22"/>
      <c r="AG265" s="22">
        <f t="shared" si="473"/>
        <v>0</v>
      </c>
      <c r="AH265" s="22"/>
      <c r="AI265" s="22">
        <f t="shared" si="474"/>
        <v>0</v>
      </c>
      <c r="AJ265" s="22"/>
      <c r="AK265" s="22">
        <f t="shared" si="475"/>
        <v>0</v>
      </c>
      <c r="AL265" s="22"/>
      <c r="AM265" s="22">
        <f t="shared" si="476"/>
        <v>0</v>
      </c>
      <c r="AN265" s="22"/>
      <c r="AO265" s="22">
        <f t="shared" si="477"/>
        <v>0</v>
      </c>
      <c r="AP265" s="22">
        <v>1</v>
      </c>
      <c r="AQ265" s="22">
        <f t="shared" si="478"/>
        <v>42524.531557199996</v>
      </c>
      <c r="AR265" s="22"/>
      <c r="AS265" s="22">
        <f t="shared" si="479"/>
        <v>0</v>
      </c>
      <c r="AT265" s="22"/>
      <c r="AU265" s="22">
        <f t="shared" si="480"/>
        <v>0</v>
      </c>
      <c r="AV265" s="22"/>
      <c r="AW265" s="22">
        <f t="shared" si="481"/>
        <v>0</v>
      </c>
      <c r="AX265" s="71"/>
      <c r="AY265" s="71">
        <f t="shared" si="482"/>
        <v>0</v>
      </c>
      <c r="AZ265" s="22"/>
      <c r="BA265" s="22">
        <f t="shared" si="483"/>
        <v>0</v>
      </c>
      <c r="BB265" s="22">
        <v>2</v>
      </c>
      <c r="BC265" s="22">
        <f t="shared" si="484"/>
        <v>179189.97879475</v>
      </c>
    </row>
    <row r="266" spans="1:59" ht="30" x14ac:dyDescent="0.25">
      <c r="A266" s="30">
        <v>252</v>
      </c>
      <c r="B266" s="17" t="s">
        <v>285</v>
      </c>
      <c r="C266" s="18">
        <v>19007.45</v>
      </c>
      <c r="D266" s="18">
        <f>C266*(H266+I266+J266)</f>
        <v>15586.109000000002</v>
      </c>
      <c r="E266" s="45">
        <v>0.76</v>
      </c>
      <c r="F266" s="19">
        <v>1</v>
      </c>
      <c r="G266" s="20"/>
      <c r="H266" s="21">
        <v>0.59</v>
      </c>
      <c r="I266" s="21">
        <v>0.19</v>
      </c>
      <c r="J266" s="21">
        <v>0.04</v>
      </c>
      <c r="K266" s="21">
        <v>0.18</v>
      </c>
      <c r="L266" s="20">
        <v>1</v>
      </c>
      <c r="M266" s="20"/>
      <c r="N266" s="18">
        <v>1.4</v>
      </c>
      <c r="O266" s="18">
        <v>1.68</v>
      </c>
      <c r="P266" s="18">
        <v>2.23</v>
      </c>
      <c r="Q266" s="18">
        <v>2.39</v>
      </c>
      <c r="R266" s="22"/>
      <c r="S266" s="22">
        <f t="shared" si="440"/>
        <v>0</v>
      </c>
      <c r="T266" s="22">
        <v>0</v>
      </c>
      <c r="U266" s="22">
        <f t="shared" si="466"/>
        <v>0</v>
      </c>
      <c r="V266" s="22"/>
      <c r="W266" s="22">
        <f t="shared" si="467"/>
        <v>0</v>
      </c>
      <c r="X266" s="22">
        <v>0</v>
      </c>
      <c r="Y266" s="22">
        <f t="shared" si="468"/>
        <v>0</v>
      </c>
      <c r="Z266" s="22">
        <v>0</v>
      </c>
      <c r="AA266" s="22">
        <f t="shared" si="469"/>
        <v>0</v>
      </c>
      <c r="AB266" s="16">
        <f t="shared" si="470"/>
        <v>0</v>
      </c>
      <c r="AC266" s="22">
        <v>0</v>
      </c>
      <c r="AD266" s="22">
        <f t="shared" si="471"/>
        <v>0</v>
      </c>
      <c r="AE266" s="16">
        <f t="shared" si="472"/>
        <v>0</v>
      </c>
      <c r="AF266" s="22"/>
      <c r="AG266" s="22">
        <f t="shared" si="473"/>
        <v>0</v>
      </c>
      <c r="AH266" s="22"/>
      <c r="AI266" s="22">
        <f t="shared" si="474"/>
        <v>0</v>
      </c>
      <c r="AJ266" s="22">
        <v>0</v>
      </c>
      <c r="AK266" s="22">
        <f t="shared" si="475"/>
        <v>0</v>
      </c>
      <c r="AL266" s="22">
        <v>0</v>
      </c>
      <c r="AM266" s="22">
        <f t="shared" si="476"/>
        <v>0</v>
      </c>
      <c r="AN266" s="22"/>
      <c r="AO266" s="22">
        <f t="shared" si="477"/>
        <v>0</v>
      </c>
      <c r="AP266" s="22">
        <v>0</v>
      </c>
      <c r="AQ266" s="22">
        <f t="shared" si="478"/>
        <v>0</v>
      </c>
      <c r="AR266" s="22">
        <v>0</v>
      </c>
      <c r="AS266" s="22">
        <f t="shared" si="479"/>
        <v>0</v>
      </c>
      <c r="AT266" s="22"/>
      <c r="AU266" s="22">
        <f t="shared" si="480"/>
        <v>0</v>
      </c>
      <c r="AV266" s="22">
        <v>0</v>
      </c>
      <c r="AW266" s="22">
        <f t="shared" si="481"/>
        <v>0</v>
      </c>
      <c r="AX266" s="71">
        <v>0</v>
      </c>
      <c r="AY266" s="71">
        <f t="shared" si="482"/>
        <v>0</v>
      </c>
      <c r="AZ266" s="22"/>
      <c r="BA266" s="22">
        <f t="shared" si="483"/>
        <v>0</v>
      </c>
      <c r="BB266" s="22">
        <v>0</v>
      </c>
      <c r="BC266" s="22">
        <f t="shared" si="484"/>
        <v>0</v>
      </c>
    </row>
    <row r="267" spans="1:59" x14ac:dyDescent="0.25">
      <c r="A267" s="30">
        <v>253</v>
      </c>
      <c r="B267" s="17" t="s">
        <v>286</v>
      </c>
      <c r="C267" s="18">
        <v>19007.45</v>
      </c>
      <c r="D267" s="18">
        <f>C267*(H267+I267+J267)</f>
        <v>15205.960000000001</v>
      </c>
      <c r="E267" s="45">
        <v>1.06</v>
      </c>
      <c r="F267" s="19">
        <v>1</v>
      </c>
      <c r="G267" s="20"/>
      <c r="H267" s="21">
        <v>0.56000000000000005</v>
      </c>
      <c r="I267" s="21">
        <v>0.19</v>
      </c>
      <c r="J267" s="21">
        <v>0.05</v>
      </c>
      <c r="K267" s="21">
        <v>0.2</v>
      </c>
      <c r="L267" s="20">
        <v>1</v>
      </c>
      <c r="M267" s="20"/>
      <c r="N267" s="18">
        <v>1.4</v>
      </c>
      <c r="O267" s="18">
        <v>1.68</v>
      </c>
      <c r="P267" s="18">
        <v>2.23</v>
      </c>
      <c r="Q267" s="18">
        <v>2.39</v>
      </c>
      <c r="R267" s="22"/>
      <c r="S267" s="22">
        <f t="shared" si="440"/>
        <v>0</v>
      </c>
      <c r="T267" s="22">
        <v>0</v>
      </c>
      <c r="U267" s="22">
        <f t="shared" si="466"/>
        <v>0</v>
      </c>
      <c r="V267" s="22"/>
      <c r="W267" s="22">
        <f t="shared" si="467"/>
        <v>0</v>
      </c>
      <c r="X267" s="22">
        <v>0</v>
      </c>
      <c r="Y267" s="22">
        <f t="shared" si="468"/>
        <v>0</v>
      </c>
      <c r="Z267" s="22">
        <v>0</v>
      </c>
      <c r="AA267" s="22">
        <f t="shared" si="469"/>
        <v>0</v>
      </c>
      <c r="AB267" s="16">
        <f t="shared" si="470"/>
        <v>0</v>
      </c>
      <c r="AC267" s="22">
        <v>0</v>
      </c>
      <c r="AD267" s="22">
        <f t="shared" si="471"/>
        <v>0</v>
      </c>
      <c r="AE267" s="16">
        <f t="shared" si="472"/>
        <v>0</v>
      </c>
      <c r="AF267" s="22"/>
      <c r="AG267" s="22">
        <f t="shared" si="473"/>
        <v>0</v>
      </c>
      <c r="AH267" s="22"/>
      <c r="AI267" s="22">
        <f t="shared" si="474"/>
        <v>0</v>
      </c>
      <c r="AJ267" s="22">
        <v>2</v>
      </c>
      <c r="AK267" s="22">
        <f t="shared" si="475"/>
        <v>60504.134691000007</v>
      </c>
      <c r="AL267" s="22">
        <v>0</v>
      </c>
      <c r="AM267" s="22">
        <f t="shared" si="476"/>
        <v>0</v>
      </c>
      <c r="AN267" s="22">
        <v>2</v>
      </c>
      <c r="AO267" s="22">
        <f t="shared" si="477"/>
        <v>95151.801565333328</v>
      </c>
      <c r="AP267" s="22">
        <v>3</v>
      </c>
      <c r="AQ267" s="22">
        <f t="shared" si="478"/>
        <v>97991.311849200007</v>
      </c>
      <c r="AR267" s="22">
        <v>0</v>
      </c>
      <c r="AS267" s="22">
        <f t="shared" si="479"/>
        <v>0</v>
      </c>
      <c r="AT267" s="22">
        <v>1</v>
      </c>
      <c r="AU267" s="22">
        <f t="shared" si="480"/>
        <v>31930.387165599997</v>
      </c>
      <c r="AV267" s="22">
        <v>0</v>
      </c>
      <c r="AW267" s="22">
        <f t="shared" si="481"/>
        <v>0</v>
      </c>
      <c r="AX267" s="71">
        <v>0</v>
      </c>
      <c r="AY267" s="71">
        <f t="shared" si="482"/>
        <v>0</v>
      </c>
      <c r="AZ267" s="22">
        <v>36</v>
      </c>
      <c r="BA267" s="22">
        <f t="shared" si="483"/>
        <v>1425697.4283552002</v>
      </c>
      <c r="BB267" s="22"/>
      <c r="BC267" s="22">
        <f t="shared" si="484"/>
        <v>0</v>
      </c>
    </row>
    <row r="268" spans="1:59" x14ac:dyDescent="0.25">
      <c r="A268" s="30">
        <v>254</v>
      </c>
      <c r="B268" s="17" t="s">
        <v>287</v>
      </c>
      <c r="C268" s="18">
        <v>19007.45</v>
      </c>
      <c r="D268" s="18">
        <f>C268*(H268+I268+J268)</f>
        <v>15205.960000000001</v>
      </c>
      <c r="E268" s="45">
        <v>1.1599999999999999</v>
      </c>
      <c r="F268" s="19">
        <v>1</v>
      </c>
      <c r="G268" s="20"/>
      <c r="H268" s="21">
        <v>0.59</v>
      </c>
      <c r="I268" s="21">
        <v>0.17</v>
      </c>
      <c r="J268" s="21">
        <v>0.04</v>
      </c>
      <c r="K268" s="21">
        <v>0.2</v>
      </c>
      <c r="L268" s="20">
        <v>1</v>
      </c>
      <c r="M268" s="20"/>
      <c r="N268" s="18">
        <v>1.4</v>
      </c>
      <c r="O268" s="18">
        <v>1.68</v>
      </c>
      <c r="P268" s="18">
        <v>2.23</v>
      </c>
      <c r="Q268" s="18">
        <v>2.39</v>
      </c>
      <c r="R268" s="22">
        <v>58</v>
      </c>
      <c r="S268" s="22">
        <f t="shared" si="440"/>
        <v>1660549.3749460001</v>
      </c>
      <c r="T268" s="22">
        <v>0</v>
      </c>
      <c r="U268" s="22">
        <f t="shared" si="466"/>
        <v>0</v>
      </c>
      <c r="V268" s="22"/>
      <c r="W268" s="22">
        <f t="shared" si="467"/>
        <v>0</v>
      </c>
      <c r="X268" s="22">
        <v>0</v>
      </c>
      <c r="Y268" s="22">
        <f t="shared" si="468"/>
        <v>0</v>
      </c>
      <c r="Z268" s="22">
        <v>0</v>
      </c>
      <c r="AA268" s="22">
        <f t="shared" si="469"/>
        <v>0</v>
      </c>
      <c r="AB268" s="16">
        <f t="shared" si="470"/>
        <v>0</v>
      </c>
      <c r="AC268" s="22">
        <v>0</v>
      </c>
      <c r="AD268" s="22">
        <f t="shared" si="471"/>
        <v>0</v>
      </c>
      <c r="AE268" s="16">
        <f t="shared" si="472"/>
        <v>0</v>
      </c>
      <c r="AF268" s="22"/>
      <c r="AG268" s="22">
        <f t="shared" si="473"/>
        <v>0</v>
      </c>
      <c r="AH268" s="22"/>
      <c r="AI268" s="22">
        <f t="shared" si="474"/>
        <v>0</v>
      </c>
      <c r="AJ268" s="22">
        <v>2</v>
      </c>
      <c r="AK268" s="22">
        <f t="shared" si="475"/>
        <v>66212.071926000004</v>
      </c>
      <c r="AL268" s="22">
        <v>0</v>
      </c>
      <c r="AM268" s="22">
        <f t="shared" si="476"/>
        <v>0</v>
      </c>
      <c r="AN268" s="22"/>
      <c r="AO268" s="22">
        <f t="shared" si="477"/>
        <v>0</v>
      </c>
      <c r="AP268" s="22">
        <v>0</v>
      </c>
      <c r="AQ268" s="22">
        <f t="shared" si="478"/>
        <v>0</v>
      </c>
      <c r="AR268" s="22">
        <v>0</v>
      </c>
      <c r="AS268" s="22">
        <f t="shared" si="479"/>
        <v>0</v>
      </c>
      <c r="AT268" s="22"/>
      <c r="AU268" s="22">
        <f t="shared" si="480"/>
        <v>0</v>
      </c>
      <c r="AV268" s="22">
        <v>2</v>
      </c>
      <c r="AW268" s="22">
        <f t="shared" si="481"/>
        <v>79454.486311200017</v>
      </c>
      <c r="AX268" s="71">
        <v>0</v>
      </c>
      <c r="AY268" s="71">
        <f t="shared" si="482"/>
        <v>0</v>
      </c>
      <c r="AZ268" s="22">
        <v>56</v>
      </c>
      <c r="BA268" s="22">
        <f t="shared" si="483"/>
        <v>2426973.4000511998</v>
      </c>
      <c r="BB268" s="22">
        <v>0</v>
      </c>
      <c r="BC268" s="22">
        <f t="shared" si="484"/>
        <v>0</v>
      </c>
    </row>
    <row r="269" spans="1:59" x14ac:dyDescent="0.25">
      <c r="A269" s="30">
        <v>255</v>
      </c>
      <c r="B269" s="17" t="s">
        <v>288</v>
      </c>
      <c r="C269" s="18">
        <v>19007.45</v>
      </c>
      <c r="D269" s="18"/>
      <c r="E269" s="46">
        <v>2.62</v>
      </c>
      <c r="F269" s="19">
        <v>1</v>
      </c>
      <c r="G269" s="20"/>
      <c r="H269" s="21">
        <v>0.59</v>
      </c>
      <c r="I269" s="21">
        <v>0.17</v>
      </c>
      <c r="J269" s="21">
        <v>0.04</v>
      </c>
      <c r="K269" s="21">
        <v>0.2</v>
      </c>
      <c r="L269" s="20">
        <v>1</v>
      </c>
      <c r="M269" s="20"/>
      <c r="N269" s="18">
        <v>1.4</v>
      </c>
      <c r="O269" s="18">
        <v>1.68</v>
      </c>
      <c r="P269" s="18">
        <v>2.23</v>
      </c>
      <c r="Q269" s="18">
        <v>2.39</v>
      </c>
      <c r="R269" s="22"/>
      <c r="S269" s="22">
        <f t="shared" si="440"/>
        <v>0</v>
      </c>
      <c r="T269" s="22"/>
      <c r="U269" s="22">
        <f t="shared" si="466"/>
        <v>0</v>
      </c>
      <c r="V269" s="22"/>
      <c r="W269" s="22">
        <f t="shared" si="467"/>
        <v>0</v>
      </c>
      <c r="X269" s="22"/>
      <c r="Y269" s="22">
        <f t="shared" si="468"/>
        <v>0</v>
      </c>
      <c r="Z269" s="22"/>
      <c r="AA269" s="22">
        <f t="shared" si="469"/>
        <v>0</v>
      </c>
      <c r="AB269" s="16">
        <f t="shared" si="470"/>
        <v>0</v>
      </c>
      <c r="AC269" s="22"/>
      <c r="AD269" s="22">
        <f t="shared" si="471"/>
        <v>0</v>
      </c>
      <c r="AE269" s="16">
        <f t="shared" si="472"/>
        <v>0</v>
      </c>
      <c r="AF269" s="62"/>
      <c r="AG269" s="22">
        <f t="shared" si="473"/>
        <v>0</v>
      </c>
      <c r="AH269" s="62"/>
      <c r="AI269" s="22">
        <f t="shared" si="474"/>
        <v>0</v>
      </c>
      <c r="AJ269" s="22"/>
      <c r="AK269" s="22">
        <f t="shared" si="475"/>
        <v>0</v>
      </c>
      <c r="AL269" s="22"/>
      <c r="AM269" s="22">
        <f t="shared" si="476"/>
        <v>0</v>
      </c>
      <c r="AN269" s="2"/>
      <c r="AO269" s="22">
        <f t="shared" si="477"/>
        <v>0</v>
      </c>
      <c r="AP269" s="22"/>
      <c r="AQ269" s="22">
        <f t="shared" si="478"/>
        <v>0</v>
      </c>
      <c r="AR269" s="22"/>
      <c r="AS269" s="22">
        <f t="shared" si="479"/>
        <v>0</v>
      </c>
      <c r="AT269" s="2"/>
      <c r="AU269" s="22">
        <f t="shared" si="480"/>
        <v>0</v>
      </c>
      <c r="AV269" s="22"/>
      <c r="AW269" s="22">
        <f t="shared" si="481"/>
        <v>0</v>
      </c>
      <c r="AX269" s="71"/>
      <c r="AY269" s="71">
        <f t="shared" si="482"/>
        <v>0</v>
      </c>
      <c r="AZ269" s="22"/>
      <c r="BA269" s="22">
        <f t="shared" si="483"/>
        <v>0</v>
      </c>
      <c r="BB269" s="22"/>
      <c r="BC269" s="22">
        <f t="shared" si="484"/>
        <v>0</v>
      </c>
    </row>
    <row r="270" spans="1:59" s="29" customFormat="1" x14ac:dyDescent="0.25">
      <c r="A270" s="74">
        <v>36</v>
      </c>
      <c r="B270" s="15" t="s">
        <v>289</v>
      </c>
      <c r="C270" s="18">
        <v>19007.45</v>
      </c>
      <c r="D270" s="24">
        <f>C270*(H270+I270+J270)</f>
        <v>0</v>
      </c>
      <c r="E270" s="24">
        <v>0.57999999999999996</v>
      </c>
      <c r="F270" s="25"/>
      <c r="G270" s="26"/>
      <c r="H270" s="27"/>
      <c r="I270" s="27"/>
      <c r="J270" s="27"/>
      <c r="K270" s="27"/>
      <c r="L270" s="26"/>
      <c r="M270" s="26"/>
      <c r="N270" s="18">
        <v>1.4</v>
      </c>
      <c r="O270" s="18">
        <v>1.68</v>
      </c>
      <c r="P270" s="18">
        <v>2.23</v>
      </c>
      <c r="Q270" s="18">
        <v>2.39</v>
      </c>
      <c r="R270" s="16">
        <f t="shared" ref="R270:S270" si="485">SUM(R271:R276)</f>
        <v>6</v>
      </c>
      <c r="S270" s="16">
        <f t="shared" si="485"/>
        <v>47684.027829899991</v>
      </c>
      <c r="T270" s="16">
        <f t="shared" ref="T270:AM270" si="486">SUM(T271:T276)</f>
        <v>0</v>
      </c>
      <c r="U270" s="16">
        <f t="shared" si="486"/>
        <v>0</v>
      </c>
      <c r="V270" s="16">
        <f t="shared" si="486"/>
        <v>0</v>
      </c>
      <c r="W270" s="16">
        <f t="shared" si="486"/>
        <v>0</v>
      </c>
      <c r="X270" s="16">
        <f t="shared" si="486"/>
        <v>3</v>
      </c>
      <c r="Y270" s="16">
        <f t="shared" si="486"/>
        <v>22057.385427000001</v>
      </c>
      <c r="Z270" s="16">
        <f t="shared" si="486"/>
        <v>0</v>
      </c>
      <c r="AA270" s="16">
        <f t="shared" si="486"/>
        <v>0</v>
      </c>
      <c r="AB270" s="16">
        <f t="shared" si="486"/>
        <v>0</v>
      </c>
      <c r="AC270" s="16">
        <f t="shared" si="486"/>
        <v>0</v>
      </c>
      <c r="AD270" s="16">
        <f t="shared" si="486"/>
        <v>0</v>
      </c>
      <c r="AE270" s="16">
        <f t="shared" si="486"/>
        <v>0</v>
      </c>
      <c r="AF270" s="16">
        <f t="shared" si="486"/>
        <v>0</v>
      </c>
      <c r="AG270" s="16">
        <f t="shared" si="486"/>
        <v>0</v>
      </c>
      <c r="AH270" s="16">
        <f t="shared" si="486"/>
        <v>4</v>
      </c>
      <c r="AI270" s="16">
        <f t="shared" si="486"/>
        <v>54764.264939999994</v>
      </c>
      <c r="AJ270" s="16">
        <f t="shared" si="486"/>
        <v>32</v>
      </c>
      <c r="AK270" s="16">
        <f t="shared" si="486"/>
        <v>302863.14968909998</v>
      </c>
      <c r="AL270" s="16">
        <f t="shared" si="486"/>
        <v>22</v>
      </c>
      <c r="AM270" s="16">
        <f t="shared" si="486"/>
        <v>323291.71069580002</v>
      </c>
      <c r="AN270" s="16">
        <f>SUM(AN271:AN276)</f>
        <v>31</v>
      </c>
      <c r="AO270" s="16">
        <f t="shared" ref="AO270:BA270" si="487">SUM(AO271:AO276)</f>
        <v>448021.36001186672</v>
      </c>
      <c r="AP270" s="16">
        <f t="shared" si="487"/>
        <v>0</v>
      </c>
      <c r="AQ270" s="16">
        <f t="shared" si="487"/>
        <v>0</v>
      </c>
      <c r="AR270" s="16">
        <f t="shared" si="487"/>
        <v>0</v>
      </c>
      <c r="AS270" s="16">
        <f t="shared" si="487"/>
        <v>0</v>
      </c>
      <c r="AT270" s="16">
        <f t="shared" si="487"/>
        <v>5</v>
      </c>
      <c r="AU270" s="16">
        <f t="shared" si="487"/>
        <v>40666.059126</v>
      </c>
      <c r="AV270" s="16">
        <f t="shared" si="487"/>
        <v>0</v>
      </c>
      <c r="AW270" s="16">
        <f t="shared" si="487"/>
        <v>0</v>
      </c>
      <c r="AX270" s="16">
        <f t="shared" si="487"/>
        <v>12</v>
      </c>
      <c r="AY270" s="16">
        <f t="shared" si="487"/>
        <v>148155.21887166001</v>
      </c>
      <c r="AZ270" s="16">
        <f t="shared" si="487"/>
        <v>5</v>
      </c>
      <c r="BA270" s="16">
        <f t="shared" si="487"/>
        <v>60151.280389199987</v>
      </c>
      <c r="BB270" s="16">
        <f t="shared" ref="BB270:BC270" si="488">SUM(BB271:BB276)</f>
        <v>0</v>
      </c>
      <c r="BC270" s="16">
        <f t="shared" si="488"/>
        <v>0</v>
      </c>
      <c r="BD270" s="28"/>
      <c r="BE270" s="28"/>
      <c r="BF270" s="28"/>
      <c r="BG270" s="28"/>
    </row>
    <row r="271" spans="1:59" ht="30" x14ac:dyDescent="0.25">
      <c r="A271" s="30">
        <v>257</v>
      </c>
      <c r="B271" s="17" t="s">
        <v>290</v>
      </c>
      <c r="C271" s="18">
        <v>19007.45</v>
      </c>
      <c r="D271" s="18">
        <f>C271*(H271+I271+J271)</f>
        <v>15015.885500000002</v>
      </c>
      <c r="E271" s="45">
        <v>0.56999999999999995</v>
      </c>
      <c r="F271" s="19">
        <v>0.7</v>
      </c>
      <c r="G271" s="20"/>
      <c r="H271" s="21">
        <v>0.64</v>
      </c>
      <c r="I271" s="21">
        <v>0.1</v>
      </c>
      <c r="J271" s="21">
        <v>0.05</v>
      </c>
      <c r="K271" s="21">
        <v>0.21</v>
      </c>
      <c r="L271" s="20">
        <v>0.7</v>
      </c>
      <c r="M271" s="20"/>
      <c r="N271" s="18">
        <v>1.4</v>
      </c>
      <c r="O271" s="18">
        <v>1.68</v>
      </c>
      <c r="P271" s="18">
        <v>2.23</v>
      </c>
      <c r="Q271" s="18">
        <v>2.39</v>
      </c>
      <c r="R271" s="22">
        <v>0</v>
      </c>
      <c r="S271" s="22">
        <f t="shared" si="440"/>
        <v>0</v>
      </c>
      <c r="T271" s="22">
        <v>0</v>
      </c>
      <c r="U271" s="22">
        <f t="shared" ref="U271:U276" si="489">T271/12*4*C271*E271*F271*N271*$U$6+T271/12*3*C271*E271*F271*N271*$T$6+T271/12*5*$U$7*C271*E271*L271*N271</f>
        <v>0</v>
      </c>
      <c r="V271" s="22"/>
      <c r="W271" s="22">
        <f t="shared" ref="W271:W276" si="490">SUM($W$6*V271*C271*E271*F271*N271)</f>
        <v>0</v>
      </c>
      <c r="X271" s="22">
        <v>0</v>
      </c>
      <c r="Y271" s="22">
        <f t="shared" ref="Y271:Y276" si="491">X271/12*3*C271*E271*F271*N271*$X$6+X271/12*4*C271*E271*F271*N271*$Y$6+X271/12*5*$Y$7*C271*E271*L271*N271</f>
        <v>0</v>
      </c>
      <c r="Z271" s="22">
        <v>0</v>
      </c>
      <c r="AA271" s="22">
        <f t="shared" ref="AA271:AA276" si="492">Z271*C271*E271*F271*N271*$AA$6</f>
        <v>0</v>
      </c>
      <c r="AB271" s="16">
        <f t="shared" ref="AB271:AB276" si="493">SUM(AC271*$E271)</f>
        <v>0</v>
      </c>
      <c r="AC271" s="22">
        <v>0</v>
      </c>
      <c r="AD271" s="22">
        <f t="shared" ref="AD271:AD276" si="494">AC271*C271*E271*F271*N271*$AD$6</f>
        <v>0</v>
      </c>
      <c r="AE271" s="16">
        <f t="shared" ref="AE271:AE276" si="495">SUM(AF271*$E271)</f>
        <v>0</v>
      </c>
      <c r="AF271" s="32"/>
      <c r="AG271" s="22">
        <f t="shared" ref="AG271:AG276" si="496">SUM(AF271*$AG$6*C271*E271*F271*N271)</f>
        <v>0</v>
      </c>
      <c r="AH271" s="32"/>
      <c r="AI271" s="22">
        <f t="shared" ref="AI271:AI276" si="497">(AH271/12*3*C271*E271*F271*N271*$AH$6)+(AH271/12*4*C271*E271*F271*N271*$AI$6)+(AH271/12*5*$AI$7*C271*E271*L271*N271)</f>
        <v>0</v>
      </c>
      <c r="AJ271" s="22">
        <v>4</v>
      </c>
      <c r="AK271" s="22">
        <f t="shared" ref="AK271:AK276" si="498">AJ271/12*9*C271*E271*F271*N271*$AK$6+AJ271/12*3*C271*E271*F271*N271*$AJ$6</f>
        <v>45549.339135299997</v>
      </c>
      <c r="AL271" s="22">
        <v>0</v>
      </c>
      <c r="AM271" s="22">
        <f t="shared" ref="AM271:AM276" si="499">AL271/12*4*C271*E271*F271*O271*$AM$6+AL271/12*3*C271*E271*F271*O271*$AL$6+AL271/12*5*$AM$7*C271*E271*L271*O271</f>
        <v>0</v>
      </c>
      <c r="AN271" s="32"/>
      <c r="AO271" s="22">
        <f t="shared" ref="AO271:AO276" si="500">SUM(AN271/9*4*C271*E271*F271*O271*$AO$6+AN271/9*5*$AO$7*C271*E271*L271*O271)</f>
        <v>0</v>
      </c>
      <c r="AP271" s="22"/>
      <c r="AQ271" s="22">
        <f t="shared" ref="AQ271:AQ276" si="501">AP271/12*9*C271*E271*F271*O271*$AQ$6+AP271/12*3*C271*E271*F271*O271*$AP$6</f>
        <v>0</v>
      </c>
      <c r="AR271" s="22"/>
      <c r="AS271" s="22">
        <f t="shared" ref="AS271:AS276" si="502">AR271/12*9*C271*E271*F271*O271*$AS$6+AR271/12*3*C271*E271*F271*O271*$AR$6</f>
        <v>0</v>
      </c>
      <c r="AT271" s="32"/>
      <c r="AU271" s="22">
        <f t="shared" ref="AU271:AU276" si="503">(AT271/12*2*C271*E271*F271*O271*$AT$6)+(AT271/12*9*C271*E271*F271*O271*$AU$6)</f>
        <v>0</v>
      </c>
      <c r="AV271" s="22">
        <v>0</v>
      </c>
      <c r="AW271" s="22">
        <f t="shared" ref="AW271:AW276" si="504">AV271/12*9*C271*E271*F271*O271*$AW$6+AV271/12*3*C271*E271*F271*O271*$AV$6</f>
        <v>0</v>
      </c>
      <c r="AX271" s="71">
        <v>6</v>
      </c>
      <c r="AY271" s="71">
        <f t="shared" ref="AY271:AY276" si="505">AX271/12*9*C271*E271*F271*O271*$AY$6+AX271/12*3*C271*E271*F271*O271*$AX$6</f>
        <v>81988.810443540002</v>
      </c>
      <c r="AZ271" s="22">
        <v>0</v>
      </c>
      <c r="BA271" s="22">
        <f t="shared" ref="BA271:BA276" si="506">AZ271/12*9*C271*E271*F271*O271*$BA$6+AZ271/12*3*C271*E271*F271*O271*$AZ$6</f>
        <v>0</v>
      </c>
      <c r="BB271" s="22"/>
      <c r="BC271" s="22">
        <f t="shared" ref="BC271:BC276" si="507">BB271/12*4*C271*E271*F271*Q271*$BC$6+BB271/12*3*C271*E271*F271*Q271*$BB$6+BB271/12*5*$BC$7*C271*E271*L271*Q271</f>
        <v>0</v>
      </c>
    </row>
    <row r="272" spans="1:59" ht="45" x14ac:dyDescent="0.25">
      <c r="A272" s="30">
        <v>258</v>
      </c>
      <c r="B272" s="17" t="s">
        <v>291</v>
      </c>
      <c r="C272" s="18">
        <v>19007.45</v>
      </c>
      <c r="D272" s="18">
        <f>C272*(H272+I272+J272)</f>
        <v>14445.662</v>
      </c>
      <c r="E272" s="45">
        <v>0.46</v>
      </c>
      <c r="F272" s="19">
        <v>0.7</v>
      </c>
      <c r="G272" s="20"/>
      <c r="H272" s="21">
        <v>0.62</v>
      </c>
      <c r="I272" s="21">
        <v>0.09</v>
      </c>
      <c r="J272" s="21">
        <v>0.05</v>
      </c>
      <c r="K272" s="21">
        <v>0.24</v>
      </c>
      <c r="L272" s="20">
        <v>0.7</v>
      </c>
      <c r="M272" s="20"/>
      <c r="N272" s="18">
        <v>1.4</v>
      </c>
      <c r="O272" s="18">
        <v>1.68</v>
      </c>
      <c r="P272" s="18">
        <v>2.23</v>
      </c>
      <c r="Q272" s="18">
        <v>2.39</v>
      </c>
      <c r="R272" s="22">
        <v>6</v>
      </c>
      <c r="S272" s="22">
        <f t="shared" si="440"/>
        <v>47684.027829899991</v>
      </c>
      <c r="T272" s="22">
        <v>0</v>
      </c>
      <c r="U272" s="22">
        <f t="shared" si="489"/>
        <v>0</v>
      </c>
      <c r="V272" s="22"/>
      <c r="W272" s="22">
        <f t="shared" si="490"/>
        <v>0</v>
      </c>
      <c r="X272" s="22"/>
      <c r="Y272" s="22">
        <f t="shared" si="491"/>
        <v>0</v>
      </c>
      <c r="Z272" s="22">
        <v>0</v>
      </c>
      <c r="AA272" s="22">
        <f t="shared" si="492"/>
        <v>0</v>
      </c>
      <c r="AB272" s="16">
        <f t="shared" si="493"/>
        <v>0</v>
      </c>
      <c r="AC272" s="22">
        <v>0</v>
      </c>
      <c r="AD272" s="22">
        <f t="shared" si="494"/>
        <v>0</v>
      </c>
      <c r="AE272" s="16">
        <f t="shared" si="495"/>
        <v>0</v>
      </c>
      <c r="AF272" s="32"/>
      <c r="AG272" s="22">
        <f t="shared" si="496"/>
        <v>0</v>
      </c>
      <c r="AH272" s="32"/>
      <c r="AI272" s="22">
        <f t="shared" si="497"/>
        <v>0</v>
      </c>
      <c r="AJ272" s="22">
        <v>28</v>
      </c>
      <c r="AK272" s="22">
        <f t="shared" si="498"/>
        <v>257313.81055379997</v>
      </c>
      <c r="AL272" s="22">
        <v>22</v>
      </c>
      <c r="AM272" s="22">
        <f t="shared" si="499"/>
        <v>323291.71069580002</v>
      </c>
      <c r="AN272" s="32">
        <v>31</v>
      </c>
      <c r="AO272" s="22">
        <f t="shared" si="500"/>
        <v>448021.36001186672</v>
      </c>
      <c r="AP272" s="22">
        <v>0</v>
      </c>
      <c r="AQ272" s="22">
        <f t="shared" si="501"/>
        <v>0</v>
      </c>
      <c r="AR272" s="22"/>
      <c r="AS272" s="22">
        <f t="shared" si="502"/>
        <v>0</v>
      </c>
      <c r="AT272" s="22"/>
      <c r="AU272" s="22">
        <f t="shared" si="503"/>
        <v>0</v>
      </c>
      <c r="AV272" s="22">
        <v>0</v>
      </c>
      <c r="AW272" s="22">
        <f t="shared" si="504"/>
        <v>0</v>
      </c>
      <c r="AX272" s="71">
        <v>6</v>
      </c>
      <c r="AY272" s="71">
        <f t="shared" si="505"/>
        <v>66166.408428120005</v>
      </c>
      <c r="AZ272" s="22">
        <v>5</v>
      </c>
      <c r="BA272" s="22">
        <f t="shared" si="506"/>
        <v>60151.280389199987</v>
      </c>
      <c r="BB272" s="22"/>
      <c r="BC272" s="22">
        <f t="shared" si="507"/>
        <v>0</v>
      </c>
    </row>
    <row r="273" spans="1:59" x14ac:dyDescent="0.25">
      <c r="A273" s="30">
        <v>256</v>
      </c>
      <c r="B273" s="17" t="s">
        <v>292</v>
      </c>
      <c r="C273" s="18">
        <v>19007.45</v>
      </c>
      <c r="D273" s="18"/>
      <c r="E273" s="46">
        <v>1.1299999999999999</v>
      </c>
      <c r="F273" s="19">
        <v>1</v>
      </c>
      <c r="G273" s="20"/>
      <c r="H273" s="21">
        <v>0.62</v>
      </c>
      <c r="I273" s="21">
        <v>0.09</v>
      </c>
      <c r="J273" s="21">
        <v>0.05</v>
      </c>
      <c r="K273" s="21">
        <v>0.24</v>
      </c>
      <c r="L273" s="20">
        <v>1</v>
      </c>
      <c r="M273" s="20"/>
      <c r="N273" s="18">
        <v>1.4</v>
      </c>
      <c r="O273" s="18">
        <v>1.68</v>
      </c>
      <c r="P273" s="18">
        <v>2.23</v>
      </c>
      <c r="Q273" s="18">
        <v>2.39</v>
      </c>
      <c r="R273" s="22"/>
      <c r="S273" s="22">
        <f t="shared" si="440"/>
        <v>0</v>
      </c>
      <c r="T273" s="22"/>
      <c r="U273" s="22">
        <f t="shared" si="489"/>
        <v>0</v>
      </c>
      <c r="V273" s="22"/>
      <c r="W273" s="22">
        <f t="shared" si="490"/>
        <v>0</v>
      </c>
      <c r="X273" s="22"/>
      <c r="Y273" s="22">
        <f t="shared" si="491"/>
        <v>0</v>
      </c>
      <c r="Z273" s="22"/>
      <c r="AA273" s="22">
        <f t="shared" si="492"/>
        <v>0</v>
      </c>
      <c r="AB273" s="16">
        <f t="shared" si="493"/>
        <v>0</v>
      </c>
      <c r="AC273" s="22"/>
      <c r="AD273" s="22">
        <f t="shared" si="494"/>
        <v>0</v>
      </c>
      <c r="AE273" s="16">
        <f t="shared" si="495"/>
        <v>0</v>
      </c>
      <c r="AF273" s="62"/>
      <c r="AG273" s="22">
        <f t="shared" si="496"/>
        <v>0</v>
      </c>
      <c r="AH273" s="62"/>
      <c r="AI273" s="22">
        <f t="shared" si="497"/>
        <v>0</v>
      </c>
      <c r="AJ273" s="22"/>
      <c r="AK273" s="22">
        <f t="shared" si="498"/>
        <v>0</v>
      </c>
      <c r="AL273" s="22"/>
      <c r="AM273" s="22">
        <f t="shared" si="499"/>
        <v>0</v>
      </c>
      <c r="AN273" s="32"/>
      <c r="AO273" s="22">
        <f t="shared" si="500"/>
        <v>0</v>
      </c>
      <c r="AP273" s="22"/>
      <c r="AQ273" s="22">
        <f t="shared" si="501"/>
        <v>0</v>
      </c>
      <c r="AR273" s="22"/>
      <c r="AS273" s="22">
        <f t="shared" si="502"/>
        <v>0</v>
      </c>
      <c r="AT273" s="32"/>
      <c r="AU273" s="22">
        <f t="shared" si="503"/>
        <v>0</v>
      </c>
      <c r="AV273" s="22"/>
      <c r="AW273" s="22">
        <f t="shared" si="504"/>
        <v>0</v>
      </c>
      <c r="AX273" s="71"/>
      <c r="AY273" s="71">
        <f t="shared" si="505"/>
        <v>0</v>
      </c>
      <c r="AZ273" s="22"/>
      <c r="BA273" s="22">
        <f t="shared" si="506"/>
        <v>0</v>
      </c>
      <c r="BB273" s="22"/>
      <c r="BC273" s="22">
        <f t="shared" si="507"/>
        <v>0</v>
      </c>
    </row>
    <row r="274" spans="1:59" x14ac:dyDescent="0.25">
      <c r="A274" s="30">
        <v>148</v>
      </c>
      <c r="B274" s="17" t="s">
        <v>293</v>
      </c>
      <c r="C274" s="18">
        <v>19007.45</v>
      </c>
      <c r="D274" s="18"/>
      <c r="E274" s="46">
        <v>2.12</v>
      </c>
      <c r="F274" s="19">
        <v>1</v>
      </c>
      <c r="G274" s="20"/>
      <c r="H274" s="21">
        <v>0.62</v>
      </c>
      <c r="I274" s="21">
        <v>0.09</v>
      </c>
      <c r="J274" s="21">
        <v>0.05</v>
      </c>
      <c r="K274" s="21">
        <v>0.24</v>
      </c>
      <c r="L274" s="20">
        <v>1</v>
      </c>
      <c r="M274" s="20"/>
      <c r="N274" s="18">
        <v>1.4</v>
      </c>
      <c r="O274" s="18">
        <v>1.68</v>
      </c>
      <c r="P274" s="18">
        <v>2.23</v>
      </c>
      <c r="Q274" s="18">
        <v>2.39</v>
      </c>
      <c r="R274" s="22"/>
      <c r="S274" s="22">
        <f t="shared" si="440"/>
        <v>0</v>
      </c>
      <c r="T274" s="22"/>
      <c r="U274" s="22">
        <f t="shared" si="489"/>
        <v>0</v>
      </c>
      <c r="V274" s="22"/>
      <c r="W274" s="22">
        <f t="shared" si="490"/>
        <v>0</v>
      </c>
      <c r="X274" s="22"/>
      <c r="Y274" s="22">
        <f t="shared" si="491"/>
        <v>0</v>
      </c>
      <c r="Z274" s="22"/>
      <c r="AA274" s="22">
        <f t="shared" si="492"/>
        <v>0</v>
      </c>
      <c r="AB274" s="16">
        <f t="shared" si="493"/>
        <v>0</v>
      </c>
      <c r="AC274" s="22"/>
      <c r="AD274" s="22">
        <f t="shared" si="494"/>
        <v>0</v>
      </c>
      <c r="AE274" s="16">
        <f t="shared" si="495"/>
        <v>0</v>
      </c>
      <c r="AF274" s="62"/>
      <c r="AG274" s="22">
        <f t="shared" si="496"/>
        <v>0</v>
      </c>
      <c r="AH274" s="32"/>
      <c r="AI274" s="22">
        <f t="shared" si="497"/>
        <v>0</v>
      </c>
      <c r="AJ274" s="22"/>
      <c r="AK274" s="22">
        <f t="shared" si="498"/>
        <v>0</v>
      </c>
      <c r="AL274" s="22"/>
      <c r="AM274" s="22">
        <f t="shared" si="499"/>
        <v>0</v>
      </c>
      <c r="AN274" s="32"/>
      <c r="AO274" s="22">
        <f t="shared" si="500"/>
        <v>0</v>
      </c>
      <c r="AP274" s="22"/>
      <c r="AQ274" s="22">
        <f t="shared" si="501"/>
        <v>0</v>
      </c>
      <c r="AR274" s="22"/>
      <c r="AS274" s="22">
        <f t="shared" si="502"/>
        <v>0</v>
      </c>
      <c r="AT274" s="32"/>
      <c r="AU274" s="22">
        <f t="shared" si="503"/>
        <v>0</v>
      </c>
      <c r="AV274" s="22"/>
      <c r="AW274" s="22">
        <f t="shared" si="504"/>
        <v>0</v>
      </c>
      <c r="AX274" s="71"/>
      <c r="AY274" s="71">
        <f t="shared" si="505"/>
        <v>0</v>
      </c>
      <c r="AZ274" s="22"/>
      <c r="BA274" s="22">
        <f t="shared" si="506"/>
        <v>0</v>
      </c>
      <c r="BB274" s="22"/>
      <c r="BC274" s="22">
        <f t="shared" si="507"/>
        <v>0</v>
      </c>
    </row>
    <row r="275" spans="1:59" x14ac:dyDescent="0.25">
      <c r="A275" s="30">
        <v>19</v>
      </c>
      <c r="B275" s="17" t="s">
        <v>294</v>
      </c>
      <c r="C275" s="18">
        <v>19007.45</v>
      </c>
      <c r="D275" s="18"/>
      <c r="E275" s="46">
        <v>1.1499999999999999</v>
      </c>
      <c r="F275" s="19">
        <v>1</v>
      </c>
      <c r="G275" s="20"/>
      <c r="H275" s="21">
        <v>0.62</v>
      </c>
      <c r="I275" s="21">
        <v>0.09</v>
      </c>
      <c r="J275" s="21">
        <v>0.05</v>
      </c>
      <c r="K275" s="21">
        <v>0.24</v>
      </c>
      <c r="L275" s="20">
        <v>1</v>
      </c>
      <c r="M275" s="20"/>
      <c r="N275" s="18">
        <v>1.4</v>
      </c>
      <c r="O275" s="18">
        <v>1.68</v>
      </c>
      <c r="P275" s="18">
        <v>2.23</v>
      </c>
      <c r="Q275" s="18">
        <v>2.39</v>
      </c>
      <c r="R275" s="22"/>
      <c r="S275" s="22">
        <f t="shared" si="440"/>
        <v>0</v>
      </c>
      <c r="T275" s="22"/>
      <c r="U275" s="22">
        <f t="shared" si="489"/>
        <v>0</v>
      </c>
      <c r="V275" s="22"/>
      <c r="W275" s="22">
        <f t="shared" si="490"/>
        <v>0</v>
      </c>
      <c r="X275" s="22"/>
      <c r="Y275" s="22">
        <f t="shared" si="491"/>
        <v>0</v>
      </c>
      <c r="Z275" s="22"/>
      <c r="AA275" s="22">
        <f t="shared" si="492"/>
        <v>0</v>
      </c>
      <c r="AB275" s="16">
        <f t="shared" si="493"/>
        <v>0</v>
      </c>
      <c r="AC275" s="22"/>
      <c r="AD275" s="22">
        <f t="shared" si="494"/>
        <v>0</v>
      </c>
      <c r="AE275" s="16">
        <f t="shared" si="495"/>
        <v>0</v>
      </c>
      <c r="AF275" s="32"/>
      <c r="AG275" s="22">
        <f t="shared" si="496"/>
        <v>0</v>
      </c>
      <c r="AH275" s="32">
        <v>1</v>
      </c>
      <c r="AI275" s="22">
        <f t="shared" si="497"/>
        <v>32132.094224999993</v>
      </c>
      <c r="AJ275" s="22"/>
      <c r="AK275" s="22">
        <f t="shared" si="498"/>
        <v>0</v>
      </c>
      <c r="AL275" s="22"/>
      <c r="AM275" s="22">
        <f t="shared" si="499"/>
        <v>0</v>
      </c>
      <c r="AN275" s="62"/>
      <c r="AO275" s="22">
        <f t="shared" si="500"/>
        <v>0</v>
      </c>
      <c r="AP275" s="22"/>
      <c r="AQ275" s="22">
        <f t="shared" si="501"/>
        <v>0</v>
      </c>
      <c r="AR275" s="22"/>
      <c r="AS275" s="22">
        <f t="shared" si="502"/>
        <v>0</v>
      </c>
      <c r="AT275" s="32"/>
      <c r="AU275" s="22">
        <f t="shared" si="503"/>
        <v>0</v>
      </c>
      <c r="AV275" s="22"/>
      <c r="AW275" s="22">
        <f t="shared" si="504"/>
        <v>0</v>
      </c>
      <c r="AX275" s="71"/>
      <c r="AY275" s="71">
        <f t="shared" si="505"/>
        <v>0</v>
      </c>
      <c r="AZ275" s="22"/>
      <c r="BA275" s="22">
        <f t="shared" si="506"/>
        <v>0</v>
      </c>
      <c r="BB275" s="22"/>
      <c r="BC275" s="22">
        <f t="shared" si="507"/>
        <v>0</v>
      </c>
    </row>
    <row r="276" spans="1:59" x14ac:dyDescent="0.25">
      <c r="A276" s="30">
        <v>20</v>
      </c>
      <c r="B276" s="17" t="s">
        <v>295</v>
      </c>
      <c r="C276" s="18">
        <v>19007.45</v>
      </c>
      <c r="D276" s="18"/>
      <c r="E276" s="46">
        <v>0.27</v>
      </c>
      <c r="F276" s="19">
        <v>1</v>
      </c>
      <c r="G276" s="20"/>
      <c r="H276" s="21">
        <v>0.62</v>
      </c>
      <c r="I276" s="21">
        <v>0.09</v>
      </c>
      <c r="J276" s="21">
        <v>0.05</v>
      </c>
      <c r="K276" s="21">
        <v>0.24</v>
      </c>
      <c r="L276" s="20">
        <v>1</v>
      </c>
      <c r="M276" s="20"/>
      <c r="N276" s="18">
        <v>1.4</v>
      </c>
      <c r="O276" s="18">
        <v>1.68</v>
      </c>
      <c r="P276" s="18">
        <v>2.23</v>
      </c>
      <c r="Q276" s="18">
        <v>2.39</v>
      </c>
      <c r="R276" s="22"/>
      <c r="S276" s="22">
        <f t="shared" si="440"/>
        <v>0</v>
      </c>
      <c r="T276" s="22"/>
      <c r="U276" s="22">
        <f t="shared" si="489"/>
        <v>0</v>
      </c>
      <c r="V276" s="22"/>
      <c r="W276" s="22">
        <f t="shared" si="490"/>
        <v>0</v>
      </c>
      <c r="X276" s="22">
        <v>3</v>
      </c>
      <c r="Y276" s="22">
        <f t="shared" si="491"/>
        <v>22057.385427000001</v>
      </c>
      <c r="Z276" s="22"/>
      <c r="AA276" s="22">
        <f t="shared" si="492"/>
        <v>0</v>
      </c>
      <c r="AB276" s="16">
        <f t="shared" si="493"/>
        <v>0</v>
      </c>
      <c r="AC276" s="22"/>
      <c r="AD276" s="22">
        <f t="shared" si="494"/>
        <v>0</v>
      </c>
      <c r="AE276" s="16">
        <f t="shared" si="495"/>
        <v>0</v>
      </c>
      <c r="AF276" s="62"/>
      <c r="AG276" s="22">
        <f t="shared" si="496"/>
        <v>0</v>
      </c>
      <c r="AH276" s="32">
        <v>3</v>
      </c>
      <c r="AI276" s="22">
        <f t="shared" si="497"/>
        <v>22632.170715</v>
      </c>
      <c r="AJ276" s="22"/>
      <c r="AK276" s="22">
        <f t="shared" si="498"/>
        <v>0</v>
      </c>
      <c r="AL276" s="22"/>
      <c r="AM276" s="22">
        <f t="shared" si="499"/>
        <v>0</v>
      </c>
      <c r="AN276" s="62"/>
      <c r="AO276" s="22">
        <f t="shared" si="500"/>
        <v>0</v>
      </c>
      <c r="AP276" s="22"/>
      <c r="AQ276" s="22">
        <f t="shared" si="501"/>
        <v>0</v>
      </c>
      <c r="AR276" s="22"/>
      <c r="AS276" s="22">
        <f t="shared" si="502"/>
        <v>0</v>
      </c>
      <c r="AT276" s="22">
        <v>5</v>
      </c>
      <c r="AU276" s="22">
        <f t="shared" si="503"/>
        <v>40666.059126</v>
      </c>
      <c r="AV276" s="22"/>
      <c r="AW276" s="22">
        <f t="shared" si="504"/>
        <v>0</v>
      </c>
      <c r="AX276" s="71"/>
      <c r="AY276" s="71">
        <f t="shared" si="505"/>
        <v>0</v>
      </c>
      <c r="AZ276" s="22"/>
      <c r="BA276" s="22">
        <f t="shared" si="506"/>
        <v>0</v>
      </c>
      <c r="BB276" s="22"/>
      <c r="BC276" s="22">
        <f t="shared" si="507"/>
        <v>0</v>
      </c>
    </row>
    <row r="277" spans="1:59" s="29" customFormat="1" x14ac:dyDescent="0.25">
      <c r="A277" s="74">
        <v>19</v>
      </c>
      <c r="B277" s="15" t="s">
        <v>296</v>
      </c>
      <c r="C277" s="18">
        <v>19007.45</v>
      </c>
      <c r="D277" s="24">
        <f>C277*(H277+I277+J277)</f>
        <v>0</v>
      </c>
      <c r="E277" s="24">
        <v>2.2400000000000002</v>
      </c>
      <c r="F277" s="25"/>
      <c r="G277" s="26"/>
      <c r="H277" s="27"/>
      <c r="I277" s="27"/>
      <c r="J277" s="27"/>
      <c r="K277" s="27"/>
      <c r="L277" s="26"/>
      <c r="M277" s="26"/>
      <c r="N277" s="18">
        <v>1.4</v>
      </c>
      <c r="O277" s="18">
        <v>1.68</v>
      </c>
      <c r="P277" s="18">
        <v>2.23</v>
      </c>
      <c r="Q277" s="18">
        <v>2.39</v>
      </c>
      <c r="R277" s="16">
        <f t="shared" ref="R277:S277" si="508">SUM(R278:R289)</f>
        <v>0</v>
      </c>
      <c r="S277" s="16">
        <f t="shared" si="508"/>
        <v>0</v>
      </c>
      <c r="T277" s="16">
        <f t="shared" ref="T277:AM277" si="509">SUM(T278:T289)</f>
        <v>0</v>
      </c>
      <c r="U277" s="16">
        <f t="shared" si="509"/>
        <v>0</v>
      </c>
      <c r="V277" s="16">
        <f t="shared" si="509"/>
        <v>0</v>
      </c>
      <c r="W277" s="16">
        <f t="shared" si="509"/>
        <v>0</v>
      </c>
      <c r="X277" s="16">
        <f t="shared" si="509"/>
        <v>3</v>
      </c>
      <c r="Y277" s="16">
        <f t="shared" si="509"/>
        <v>40847.010049999997</v>
      </c>
      <c r="Z277" s="16">
        <f t="shared" si="509"/>
        <v>0</v>
      </c>
      <c r="AA277" s="16">
        <f t="shared" si="509"/>
        <v>0</v>
      </c>
      <c r="AB277" s="16">
        <f t="shared" si="509"/>
        <v>0</v>
      </c>
      <c r="AC277" s="16">
        <f t="shared" si="509"/>
        <v>0</v>
      </c>
      <c r="AD277" s="16">
        <f t="shared" si="509"/>
        <v>0</v>
      </c>
      <c r="AE277" s="16">
        <f t="shared" si="509"/>
        <v>0</v>
      </c>
      <c r="AF277" s="16">
        <f t="shared" si="509"/>
        <v>0</v>
      </c>
      <c r="AG277" s="16">
        <f t="shared" si="509"/>
        <v>0</v>
      </c>
      <c r="AH277" s="16">
        <f t="shared" si="509"/>
        <v>4</v>
      </c>
      <c r="AI277" s="16">
        <f t="shared" si="509"/>
        <v>55881.902999999998</v>
      </c>
      <c r="AJ277" s="16">
        <f t="shared" si="509"/>
        <v>140</v>
      </c>
      <c r="AK277" s="16">
        <f t="shared" si="509"/>
        <v>1997778.0322500002</v>
      </c>
      <c r="AL277" s="16">
        <f t="shared" si="509"/>
        <v>8</v>
      </c>
      <c r="AM277" s="16">
        <f t="shared" si="509"/>
        <v>182547.54979999998</v>
      </c>
      <c r="AN277" s="16">
        <v>0</v>
      </c>
      <c r="AO277" s="16">
        <f t="shared" ref="AO277:BA277" si="510">SUM(AO278:AO289)</f>
        <v>0</v>
      </c>
      <c r="AP277" s="16">
        <f t="shared" si="510"/>
        <v>0</v>
      </c>
      <c r="AQ277" s="16">
        <f t="shared" si="510"/>
        <v>0</v>
      </c>
      <c r="AR277" s="16">
        <f t="shared" si="510"/>
        <v>37</v>
      </c>
      <c r="AS277" s="16">
        <f t="shared" si="510"/>
        <v>1211040.6693</v>
      </c>
      <c r="AT277" s="16">
        <f t="shared" si="510"/>
        <v>8</v>
      </c>
      <c r="AU277" s="16">
        <f t="shared" si="510"/>
        <v>195799.54394</v>
      </c>
      <c r="AV277" s="16">
        <f t="shared" si="510"/>
        <v>10</v>
      </c>
      <c r="AW277" s="16">
        <f t="shared" si="510"/>
        <v>171238.11705</v>
      </c>
      <c r="AX277" s="16">
        <f t="shared" si="510"/>
        <v>65</v>
      </c>
      <c r="AY277" s="16">
        <f t="shared" si="510"/>
        <v>1455523.994925</v>
      </c>
      <c r="AZ277" s="16">
        <f t="shared" si="510"/>
        <v>5</v>
      </c>
      <c r="BA277" s="16">
        <f t="shared" si="510"/>
        <v>93402.609299999996</v>
      </c>
      <c r="BB277" s="16">
        <f t="shared" ref="BB277:BC277" si="511">SUM(BB278:BB289)</f>
        <v>0</v>
      </c>
      <c r="BC277" s="16">
        <f t="shared" si="511"/>
        <v>0</v>
      </c>
      <c r="BD277" s="28"/>
      <c r="BE277" s="28"/>
      <c r="BF277" s="28"/>
      <c r="BG277" s="28"/>
    </row>
    <row r="278" spans="1:59" ht="45" x14ac:dyDescent="0.25">
      <c r="A278" s="30">
        <v>181</v>
      </c>
      <c r="B278" s="17" t="s">
        <v>297</v>
      </c>
      <c r="C278" s="18">
        <v>19007.45</v>
      </c>
      <c r="D278" s="18">
        <f>C278*(H278+I278+J278)</f>
        <v>15776.183500000003</v>
      </c>
      <c r="E278" s="18">
        <v>1</v>
      </c>
      <c r="F278" s="19">
        <v>1</v>
      </c>
      <c r="G278" s="20"/>
      <c r="H278" s="21">
        <v>0.63</v>
      </c>
      <c r="I278" s="21">
        <v>0.16</v>
      </c>
      <c r="J278" s="21">
        <v>0.04</v>
      </c>
      <c r="K278" s="21">
        <v>0.17</v>
      </c>
      <c r="L278" s="20">
        <v>1</v>
      </c>
      <c r="M278" s="20"/>
      <c r="N278" s="18">
        <v>1.4</v>
      </c>
      <c r="O278" s="18">
        <v>1.68</v>
      </c>
      <c r="P278" s="18">
        <v>2.23</v>
      </c>
      <c r="Q278" s="18">
        <v>2.39</v>
      </c>
      <c r="R278" s="22">
        <v>0</v>
      </c>
      <c r="S278" s="22">
        <f t="shared" si="440"/>
        <v>0</v>
      </c>
      <c r="T278" s="22">
        <v>0</v>
      </c>
      <c r="U278" s="22">
        <f t="shared" ref="U278:U289" si="512">T278/12*4*C278*E278*F278*N278*$U$6+T278/12*3*C278*E278*F278*N278*$T$6+T278/12*5*$U$7*C278*E278*L278*N278</f>
        <v>0</v>
      </c>
      <c r="V278" s="22"/>
      <c r="W278" s="22">
        <f t="shared" ref="W278:W287" si="513">SUM($W$6*V278*C278*E278*F278*N278)</f>
        <v>0</v>
      </c>
      <c r="X278" s="22"/>
      <c r="Y278" s="22">
        <f t="shared" ref="Y278:Y289" si="514">X278/12*3*C278*E278*F278*N278*$X$6+X278/12*4*C278*E278*F278*N278*$Y$6+X278/12*5*$Y$7*C278*E278*L278*N278</f>
        <v>0</v>
      </c>
      <c r="Z278" s="22"/>
      <c r="AA278" s="22">
        <f t="shared" ref="AA278:AA287" si="515">Z278*C278*E278*F278*N278*$AA$6</f>
        <v>0</v>
      </c>
      <c r="AB278" s="16">
        <f t="shared" ref="AB278:AB289" si="516">SUM(AC278*$E278)</f>
        <v>0</v>
      </c>
      <c r="AC278" s="22">
        <v>0</v>
      </c>
      <c r="AD278" s="22">
        <f t="shared" ref="AD278:AD287" si="517">AC278*C278*E278*F278*N278*$AD$6</f>
        <v>0</v>
      </c>
      <c r="AE278" s="16">
        <f t="shared" ref="AE278:AE289" si="518">SUM(AF278*$E278)</f>
        <v>0</v>
      </c>
      <c r="AF278" s="32"/>
      <c r="AG278" s="22">
        <f t="shared" ref="AG278:AG287" si="519">SUM(AF278*$AG$6*C278*E278*F278*N278)</f>
        <v>0</v>
      </c>
      <c r="AH278" s="32"/>
      <c r="AI278" s="22">
        <f t="shared" ref="AI278:AI289" si="520">(AH278/12*3*C278*E278*F278*N278*$AH$6)+(AH278/12*4*C278*E278*F278*N278*$AI$6)+(AH278/12*5*$AI$7*C278*E278*L278*N278)</f>
        <v>0</v>
      </c>
      <c r="AJ278" s="22"/>
      <c r="AK278" s="22">
        <f t="shared" ref="AK278:AK287" si="521">AJ278/12*9*C278*E278*F278*N278*$AK$6+AJ278/12*3*C278*E278*F278*N278*$AJ$6</f>
        <v>0</v>
      </c>
      <c r="AL278" s="22"/>
      <c r="AM278" s="22">
        <f t="shared" ref="AM278:AM289" si="522">AL278/12*4*C278*E278*F278*O278*$AM$6+AL278/12*3*C278*E278*F278*O278*$AL$6+AL278/12*5*$AM$7*C278*E278*L278*O278</f>
        <v>0</v>
      </c>
      <c r="AN278" s="32"/>
      <c r="AO278" s="22">
        <f t="shared" ref="AO278:AO289" si="523">SUM(AN278/9*4*C278*E278*F278*O278*$AO$6+AN278/9*5*$AO$7*C278*E278*L278*O278)</f>
        <v>0</v>
      </c>
      <c r="AP278" s="22"/>
      <c r="AQ278" s="22">
        <f t="shared" ref="AQ278:AQ287" si="524">AP278/12*9*C278*E278*F278*O278*$AQ$6+AP278/12*3*C278*E278*F278*O278*$AP$6</f>
        <v>0</v>
      </c>
      <c r="AR278" s="22">
        <v>37</v>
      </c>
      <c r="AS278" s="22">
        <f t="shared" ref="AS278:AS287" si="525">AR278/12*9*C278*E278*F278*O278*$AS$6+AR278/12*3*C278*E278*F278*O278*$AR$6</f>
        <v>1211040.6693</v>
      </c>
      <c r="AT278" s="22">
        <v>5</v>
      </c>
      <c r="AU278" s="22">
        <f t="shared" ref="AU278:AU289" si="526">(AT278/12*2*C278*E278*F278*O278*$AT$6)+(AT278/12*9*C278*E278*F278*O278*$AU$6)</f>
        <v>150615.0338</v>
      </c>
      <c r="AV278" s="22"/>
      <c r="AW278" s="22">
        <f t="shared" ref="AW278:AW287" si="527">AV278/12*9*C278*E278*F278*O278*$AW$6+AV278/12*3*C278*E278*F278*O278*$AV$6</f>
        <v>0</v>
      </c>
      <c r="AX278" s="71">
        <v>20</v>
      </c>
      <c r="AY278" s="71">
        <f t="shared" ref="AY278:AY287" si="528">AX278/12*9*C278*E278*F278*O278*$AY$6+AX278/12*3*C278*E278*F278*O278*$AX$6</f>
        <v>684952.4682</v>
      </c>
      <c r="AZ278" s="22">
        <v>0</v>
      </c>
      <c r="BA278" s="22">
        <f t="shared" ref="BA278:BA287" si="529">AZ278/12*9*C278*E278*F278*O278*$BA$6+AZ278/12*3*C278*E278*F278*O278*$AZ$6</f>
        <v>0</v>
      </c>
      <c r="BB278" s="22"/>
      <c r="BC278" s="22">
        <f t="shared" ref="BC278:BC289" si="530">BB278/12*4*C278*E278*F278*Q278*$BC$6+BB278/12*3*C278*E278*F278*Q278*$BB$6+BB278/12*5*$BC$7*C278*E278*L278*Q278</f>
        <v>0</v>
      </c>
    </row>
    <row r="279" spans="1:59" ht="30" x14ac:dyDescent="0.25">
      <c r="A279" s="30">
        <v>109</v>
      </c>
      <c r="B279" s="17" t="s">
        <v>298</v>
      </c>
      <c r="C279" s="18">
        <v>19007.45</v>
      </c>
      <c r="D279" s="18">
        <f>C279*(H279+I279+J279)</f>
        <v>17676.928500000002</v>
      </c>
      <c r="E279" s="45">
        <v>2.25</v>
      </c>
      <c r="F279" s="19">
        <v>1</v>
      </c>
      <c r="G279" s="20"/>
      <c r="H279" s="21">
        <v>0.24</v>
      </c>
      <c r="I279" s="21">
        <v>0.68</v>
      </c>
      <c r="J279" s="21">
        <v>0.01</v>
      </c>
      <c r="K279" s="21">
        <v>7.0000000000000007E-2</v>
      </c>
      <c r="L279" s="20">
        <v>1</v>
      </c>
      <c r="M279" s="20"/>
      <c r="N279" s="18">
        <v>1.4</v>
      </c>
      <c r="O279" s="18">
        <v>1.68</v>
      </c>
      <c r="P279" s="18">
        <v>2.23</v>
      </c>
      <c r="Q279" s="18">
        <v>2.39</v>
      </c>
      <c r="R279" s="22">
        <v>0</v>
      </c>
      <c r="S279" s="22">
        <f t="shared" si="440"/>
        <v>0</v>
      </c>
      <c r="T279" s="22">
        <v>0</v>
      </c>
      <c r="U279" s="22">
        <f t="shared" si="512"/>
        <v>0</v>
      </c>
      <c r="V279" s="22"/>
      <c r="W279" s="22">
        <f t="shared" si="513"/>
        <v>0</v>
      </c>
      <c r="X279" s="22">
        <v>0</v>
      </c>
      <c r="Y279" s="22">
        <f t="shared" si="514"/>
        <v>0</v>
      </c>
      <c r="Z279" s="22">
        <v>0</v>
      </c>
      <c r="AA279" s="22">
        <f t="shared" si="515"/>
        <v>0</v>
      </c>
      <c r="AB279" s="16">
        <f t="shared" si="516"/>
        <v>0</v>
      </c>
      <c r="AC279" s="22">
        <v>0</v>
      </c>
      <c r="AD279" s="22">
        <f t="shared" si="517"/>
        <v>0</v>
      </c>
      <c r="AE279" s="16">
        <f t="shared" si="518"/>
        <v>0</v>
      </c>
      <c r="AF279" s="62"/>
      <c r="AG279" s="22">
        <f t="shared" si="519"/>
        <v>0</v>
      </c>
      <c r="AH279" s="32"/>
      <c r="AI279" s="22">
        <f t="shared" si="520"/>
        <v>0</v>
      </c>
      <c r="AJ279" s="22"/>
      <c r="AK279" s="22">
        <f t="shared" si="521"/>
        <v>0</v>
      </c>
      <c r="AL279" s="22">
        <v>0</v>
      </c>
      <c r="AM279" s="22">
        <f t="shared" si="522"/>
        <v>0</v>
      </c>
      <c r="AN279" s="62"/>
      <c r="AO279" s="22">
        <f t="shared" si="523"/>
        <v>0</v>
      </c>
      <c r="AP279" s="22">
        <v>0</v>
      </c>
      <c r="AQ279" s="22">
        <f t="shared" si="524"/>
        <v>0</v>
      </c>
      <c r="AR279" s="22">
        <v>0</v>
      </c>
      <c r="AS279" s="22">
        <f t="shared" si="525"/>
        <v>0</v>
      </c>
      <c r="AT279" s="32"/>
      <c r="AU279" s="22">
        <f t="shared" si="526"/>
        <v>0</v>
      </c>
      <c r="AV279" s="22">
        <v>0</v>
      </c>
      <c r="AW279" s="22">
        <f t="shared" si="527"/>
        <v>0</v>
      </c>
      <c r="AX279" s="71">
        <v>0</v>
      </c>
      <c r="AY279" s="71">
        <f t="shared" si="528"/>
        <v>0</v>
      </c>
      <c r="AZ279" s="22">
        <v>0</v>
      </c>
      <c r="BA279" s="22">
        <f t="shared" si="529"/>
        <v>0</v>
      </c>
      <c r="BB279" s="22">
        <v>0</v>
      </c>
      <c r="BC279" s="22">
        <f t="shared" si="530"/>
        <v>0</v>
      </c>
    </row>
    <row r="280" spans="1:59" ht="30" x14ac:dyDescent="0.25">
      <c r="A280" s="30">
        <v>110</v>
      </c>
      <c r="B280" s="17" t="s">
        <v>299</v>
      </c>
      <c r="C280" s="18">
        <v>19007.45</v>
      </c>
      <c r="D280" s="18"/>
      <c r="E280" s="45">
        <v>3.5</v>
      </c>
      <c r="F280" s="19">
        <v>1</v>
      </c>
      <c r="G280" s="20"/>
      <c r="H280" s="21">
        <v>0.24</v>
      </c>
      <c r="I280" s="21">
        <v>0.68</v>
      </c>
      <c r="J280" s="21">
        <v>0.01</v>
      </c>
      <c r="K280" s="21">
        <v>7.0000000000000007E-2</v>
      </c>
      <c r="L280" s="20">
        <v>1</v>
      </c>
      <c r="M280" s="20"/>
      <c r="N280" s="18">
        <v>1.4</v>
      </c>
      <c r="O280" s="18">
        <v>1.68</v>
      </c>
      <c r="P280" s="18">
        <v>2.23</v>
      </c>
      <c r="Q280" s="18">
        <v>2.39</v>
      </c>
      <c r="R280" s="22"/>
      <c r="S280" s="22">
        <f t="shared" si="440"/>
        <v>0</v>
      </c>
      <c r="T280" s="22"/>
      <c r="U280" s="22">
        <f t="shared" si="512"/>
        <v>0</v>
      </c>
      <c r="V280" s="22"/>
      <c r="W280" s="22">
        <f t="shared" si="513"/>
        <v>0</v>
      </c>
      <c r="X280" s="22"/>
      <c r="Y280" s="22">
        <f t="shared" si="514"/>
        <v>0</v>
      </c>
      <c r="Z280" s="22"/>
      <c r="AA280" s="22">
        <f t="shared" si="515"/>
        <v>0</v>
      </c>
      <c r="AB280" s="16">
        <f t="shared" si="516"/>
        <v>0</v>
      </c>
      <c r="AC280" s="22"/>
      <c r="AD280" s="22">
        <f t="shared" si="517"/>
        <v>0</v>
      </c>
      <c r="AE280" s="16">
        <f t="shared" si="518"/>
        <v>0</v>
      </c>
      <c r="AF280" s="62"/>
      <c r="AG280" s="22">
        <f t="shared" si="519"/>
        <v>0</v>
      </c>
      <c r="AH280" s="32"/>
      <c r="AI280" s="22">
        <f t="shared" si="520"/>
        <v>0</v>
      </c>
      <c r="AJ280" s="22"/>
      <c r="AK280" s="22">
        <f t="shared" si="521"/>
        <v>0</v>
      </c>
      <c r="AL280" s="22"/>
      <c r="AM280" s="22">
        <f t="shared" si="522"/>
        <v>0</v>
      </c>
      <c r="AN280" s="32"/>
      <c r="AO280" s="22">
        <f t="shared" si="523"/>
        <v>0</v>
      </c>
      <c r="AP280" s="22"/>
      <c r="AQ280" s="22">
        <f t="shared" si="524"/>
        <v>0</v>
      </c>
      <c r="AR280" s="22"/>
      <c r="AS280" s="22">
        <f t="shared" si="525"/>
        <v>0</v>
      </c>
      <c r="AT280" s="32"/>
      <c r="AU280" s="22">
        <f t="shared" si="526"/>
        <v>0</v>
      </c>
      <c r="AV280" s="22"/>
      <c r="AW280" s="22">
        <f t="shared" si="527"/>
        <v>0</v>
      </c>
      <c r="AX280" s="71"/>
      <c r="AY280" s="71">
        <f t="shared" si="528"/>
        <v>0</v>
      </c>
      <c r="AZ280" s="22"/>
      <c r="BA280" s="22">
        <f t="shared" si="529"/>
        <v>0</v>
      </c>
      <c r="BB280" s="22"/>
      <c r="BC280" s="22">
        <f t="shared" si="530"/>
        <v>0</v>
      </c>
    </row>
    <row r="281" spans="1:59" x14ac:dyDescent="0.25">
      <c r="A281" s="30">
        <v>111</v>
      </c>
      <c r="B281" s="17" t="s">
        <v>300</v>
      </c>
      <c r="C281" s="18">
        <v>19007.45</v>
      </c>
      <c r="D281" s="18">
        <f t="shared" ref="D281:D286" si="531">C281*(H281+I281+J281)</f>
        <v>15776.183500000003</v>
      </c>
      <c r="E281" s="45">
        <v>2.0099999999999998</v>
      </c>
      <c r="F281" s="19">
        <v>1</v>
      </c>
      <c r="G281" s="20"/>
      <c r="H281" s="21">
        <v>0.51</v>
      </c>
      <c r="I281" s="21">
        <v>0.28000000000000003</v>
      </c>
      <c r="J281" s="21">
        <v>0.04</v>
      </c>
      <c r="K281" s="21">
        <v>0.17</v>
      </c>
      <c r="L281" s="20">
        <v>1</v>
      </c>
      <c r="M281" s="20"/>
      <c r="N281" s="18">
        <v>1.4</v>
      </c>
      <c r="O281" s="18">
        <v>1.68</v>
      </c>
      <c r="P281" s="18">
        <v>2.23</v>
      </c>
      <c r="Q281" s="18">
        <v>2.39</v>
      </c>
      <c r="R281" s="22">
        <v>0</v>
      </c>
      <c r="S281" s="22">
        <f t="shared" si="440"/>
        <v>0</v>
      </c>
      <c r="T281" s="22">
        <v>0</v>
      </c>
      <c r="U281" s="22">
        <f t="shared" si="512"/>
        <v>0</v>
      </c>
      <c r="V281" s="22"/>
      <c r="W281" s="22">
        <f t="shared" si="513"/>
        <v>0</v>
      </c>
      <c r="X281" s="22">
        <v>0</v>
      </c>
      <c r="Y281" s="22">
        <f t="shared" si="514"/>
        <v>0</v>
      </c>
      <c r="Z281" s="22">
        <v>0</v>
      </c>
      <c r="AA281" s="22">
        <f t="shared" si="515"/>
        <v>0</v>
      </c>
      <c r="AB281" s="16">
        <f t="shared" si="516"/>
        <v>0</v>
      </c>
      <c r="AC281" s="22">
        <v>0</v>
      </c>
      <c r="AD281" s="22">
        <f t="shared" si="517"/>
        <v>0</v>
      </c>
      <c r="AE281" s="16">
        <f t="shared" si="518"/>
        <v>0</v>
      </c>
      <c r="AF281" s="32"/>
      <c r="AG281" s="22">
        <f t="shared" si="519"/>
        <v>0</v>
      </c>
      <c r="AH281" s="32"/>
      <c r="AI281" s="22">
        <f t="shared" si="520"/>
        <v>0</v>
      </c>
      <c r="AJ281" s="22">
        <v>0</v>
      </c>
      <c r="AK281" s="22">
        <f t="shared" si="521"/>
        <v>0</v>
      </c>
      <c r="AL281" s="22">
        <v>0</v>
      </c>
      <c r="AM281" s="22">
        <f t="shared" si="522"/>
        <v>0</v>
      </c>
      <c r="AN281" s="32"/>
      <c r="AO281" s="22">
        <f t="shared" si="523"/>
        <v>0</v>
      </c>
      <c r="AP281" s="22">
        <v>0</v>
      </c>
      <c r="AQ281" s="22">
        <f t="shared" si="524"/>
        <v>0</v>
      </c>
      <c r="AR281" s="22">
        <v>0</v>
      </c>
      <c r="AS281" s="22">
        <f t="shared" si="525"/>
        <v>0</v>
      </c>
      <c r="AT281" s="32"/>
      <c r="AU281" s="22">
        <f t="shared" si="526"/>
        <v>0</v>
      </c>
      <c r="AV281" s="22">
        <v>0</v>
      </c>
      <c r="AW281" s="22">
        <f t="shared" si="527"/>
        <v>0</v>
      </c>
      <c r="AX281" s="71">
        <v>0</v>
      </c>
      <c r="AY281" s="71">
        <f t="shared" si="528"/>
        <v>0</v>
      </c>
      <c r="AZ281" s="22">
        <v>0</v>
      </c>
      <c r="BA281" s="22">
        <f t="shared" si="529"/>
        <v>0</v>
      </c>
      <c r="BB281" s="22">
        <v>0</v>
      </c>
      <c r="BC281" s="22">
        <f t="shared" si="530"/>
        <v>0</v>
      </c>
    </row>
    <row r="282" spans="1:59" x14ac:dyDescent="0.25">
      <c r="A282" s="30">
        <v>112</v>
      </c>
      <c r="B282" s="17" t="s">
        <v>301</v>
      </c>
      <c r="C282" s="18">
        <v>19007.45</v>
      </c>
      <c r="D282" s="18">
        <f t="shared" si="531"/>
        <v>16726.556000000004</v>
      </c>
      <c r="E282" s="45">
        <v>2.31</v>
      </c>
      <c r="F282" s="19">
        <v>1</v>
      </c>
      <c r="G282" s="20"/>
      <c r="H282" s="21">
        <v>0.55000000000000004</v>
      </c>
      <c r="I282" s="21">
        <v>0.3</v>
      </c>
      <c r="J282" s="21">
        <v>0.03</v>
      </c>
      <c r="K282" s="21">
        <v>0.12</v>
      </c>
      <c r="L282" s="20">
        <v>1</v>
      </c>
      <c r="M282" s="20"/>
      <c r="N282" s="18">
        <v>1.4</v>
      </c>
      <c r="O282" s="18">
        <v>1.68</v>
      </c>
      <c r="P282" s="18">
        <v>2.23</v>
      </c>
      <c r="Q282" s="18">
        <v>2.39</v>
      </c>
      <c r="R282" s="22">
        <v>0</v>
      </c>
      <c r="S282" s="22">
        <f t="shared" si="440"/>
        <v>0</v>
      </c>
      <c r="T282" s="22">
        <v>0</v>
      </c>
      <c r="U282" s="22">
        <f t="shared" si="512"/>
        <v>0</v>
      </c>
      <c r="V282" s="22"/>
      <c r="W282" s="22">
        <f t="shared" si="513"/>
        <v>0</v>
      </c>
      <c r="X282" s="22">
        <v>0</v>
      </c>
      <c r="Y282" s="22">
        <f t="shared" si="514"/>
        <v>0</v>
      </c>
      <c r="Z282" s="22">
        <v>0</v>
      </c>
      <c r="AA282" s="22">
        <f t="shared" si="515"/>
        <v>0</v>
      </c>
      <c r="AB282" s="16">
        <f t="shared" si="516"/>
        <v>0</v>
      </c>
      <c r="AC282" s="22">
        <v>0</v>
      </c>
      <c r="AD282" s="22">
        <f t="shared" si="517"/>
        <v>0</v>
      </c>
      <c r="AE282" s="16">
        <f t="shared" si="518"/>
        <v>0</v>
      </c>
      <c r="AF282" s="32"/>
      <c r="AG282" s="22">
        <f t="shared" si="519"/>
        <v>0</v>
      </c>
      <c r="AH282" s="32"/>
      <c r="AI282" s="22">
        <f t="shared" si="520"/>
        <v>0</v>
      </c>
      <c r="AJ282" s="22">
        <v>0</v>
      </c>
      <c r="AK282" s="22">
        <f t="shared" si="521"/>
        <v>0</v>
      </c>
      <c r="AL282" s="22">
        <v>0</v>
      </c>
      <c r="AM282" s="22">
        <f t="shared" si="522"/>
        <v>0</v>
      </c>
      <c r="AN282" s="32"/>
      <c r="AO282" s="22">
        <f t="shared" si="523"/>
        <v>0</v>
      </c>
      <c r="AP282" s="22">
        <v>0</v>
      </c>
      <c r="AQ282" s="22">
        <f t="shared" si="524"/>
        <v>0</v>
      </c>
      <c r="AR282" s="22">
        <v>0</v>
      </c>
      <c r="AS282" s="22">
        <f t="shared" si="525"/>
        <v>0</v>
      </c>
      <c r="AT282" s="32"/>
      <c r="AU282" s="22">
        <f t="shared" si="526"/>
        <v>0</v>
      </c>
      <c r="AV282" s="22">
        <v>0</v>
      </c>
      <c r="AW282" s="22">
        <f t="shared" si="527"/>
        <v>0</v>
      </c>
      <c r="AX282" s="71">
        <v>0</v>
      </c>
      <c r="AY282" s="71">
        <f t="shared" si="528"/>
        <v>0</v>
      </c>
      <c r="AZ282" s="22">
        <v>0</v>
      </c>
      <c r="BA282" s="22">
        <f t="shared" si="529"/>
        <v>0</v>
      </c>
      <c r="BB282" s="22">
        <v>0</v>
      </c>
      <c r="BC282" s="22">
        <f t="shared" si="530"/>
        <v>0</v>
      </c>
    </row>
    <row r="283" spans="1:59" x14ac:dyDescent="0.25">
      <c r="A283" s="30">
        <v>113</v>
      </c>
      <c r="B283" s="17" t="s">
        <v>302</v>
      </c>
      <c r="C283" s="18">
        <v>19007.45</v>
      </c>
      <c r="D283" s="18">
        <f t="shared" si="531"/>
        <v>17106.705000000002</v>
      </c>
      <c r="E283" s="45">
        <v>3.43</v>
      </c>
      <c r="F283" s="19">
        <v>1</v>
      </c>
      <c r="G283" s="20"/>
      <c r="H283" s="21">
        <v>0.54</v>
      </c>
      <c r="I283" s="21">
        <v>0.34</v>
      </c>
      <c r="J283" s="21">
        <v>0.02</v>
      </c>
      <c r="K283" s="21">
        <v>0.1</v>
      </c>
      <c r="L283" s="20">
        <v>1</v>
      </c>
      <c r="M283" s="20"/>
      <c r="N283" s="18">
        <v>1.4</v>
      </c>
      <c r="O283" s="18">
        <v>1.68</v>
      </c>
      <c r="P283" s="18">
        <v>2.23</v>
      </c>
      <c r="Q283" s="18">
        <v>2.39</v>
      </c>
      <c r="R283" s="22">
        <v>0</v>
      </c>
      <c r="S283" s="22">
        <f t="shared" si="440"/>
        <v>0</v>
      </c>
      <c r="T283" s="22">
        <v>0</v>
      </c>
      <c r="U283" s="22">
        <f t="shared" si="512"/>
        <v>0</v>
      </c>
      <c r="V283" s="22"/>
      <c r="W283" s="22">
        <f t="shared" si="513"/>
        <v>0</v>
      </c>
      <c r="X283" s="22">
        <v>0</v>
      </c>
      <c r="Y283" s="22">
        <f t="shared" si="514"/>
        <v>0</v>
      </c>
      <c r="Z283" s="22">
        <v>0</v>
      </c>
      <c r="AA283" s="22">
        <f t="shared" si="515"/>
        <v>0</v>
      </c>
      <c r="AB283" s="16">
        <f t="shared" si="516"/>
        <v>0</v>
      </c>
      <c r="AC283" s="22">
        <v>0</v>
      </c>
      <c r="AD283" s="22">
        <f t="shared" si="517"/>
        <v>0</v>
      </c>
      <c r="AE283" s="16">
        <f t="shared" si="518"/>
        <v>0</v>
      </c>
      <c r="AF283" s="62"/>
      <c r="AG283" s="22">
        <f t="shared" si="519"/>
        <v>0</v>
      </c>
      <c r="AH283" s="32"/>
      <c r="AI283" s="22">
        <f t="shared" si="520"/>
        <v>0</v>
      </c>
      <c r="AJ283" s="22">
        <v>0</v>
      </c>
      <c r="AK283" s="22">
        <f t="shared" si="521"/>
        <v>0</v>
      </c>
      <c r="AL283" s="22">
        <v>0</v>
      </c>
      <c r="AM283" s="22">
        <f t="shared" si="522"/>
        <v>0</v>
      </c>
      <c r="AN283" s="32"/>
      <c r="AO283" s="22">
        <f t="shared" si="523"/>
        <v>0</v>
      </c>
      <c r="AP283" s="22">
        <v>0</v>
      </c>
      <c r="AQ283" s="22">
        <f t="shared" si="524"/>
        <v>0</v>
      </c>
      <c r="AR283" s="22">
        <v>0</v>
      </c>
      <c r="AS283" s="22">
        <f t="shared" si="525"/>
        <v>0</v>
      </c>
      <c r="AT283" s="32"/>
      <c r="AU283" s="22">
        <f t="shared" si="526"/>
        <v>0</v>
      </c>
      <c r="AV283" s="22">
        <v>0</v>
      </c>
      <c r="AW283" s="22">
        <f t="shared" si="527"/>
        <v>0</v>
      </c>
      <c r="AX283" s="71">
        <v>0</v>
      </c>
      <c r="AY283" s="71">
        <f t="shared" si="528"/>
        <v>0</v>
      </c>
      <c r="AZ283" s="22">
        <v>0</v>
      </c>
      <c r="BA283" s="22">
        <f t="shared" si="529"/>
        <v>0</v>
      </c>
      <c r="BB283" s="22">
        <v>0</v>
      </c>
      <c r="BC283" s="22">
        <f t="shared" si="530"/>
        <v>0</v>
      </c>
    </row>
    <row r="284" spans="1:59" x14ac:dyDescent="0.25">
      <c r="A284" s="30">
        <v>35</v>
      </c>
      <c r="B284" s="17" t="s">
        <v>303</v>
      </c>
      <c r="C284" s="18">
        <v>19007.45</v>
      </c>
      <c r="D284" s="18">
        <f t="shared" si="531"/>
        <v>17676.928500000002</v>
      </c>
      <c r="E284" s="45">
        <v>4.78</v>
      </c>
      <c r="F284" s="19">
        <v>1</v>
      </c>
      <c r="G284" s="20"/>
      <c r="H284" s="21">
        <v>0.24</v>
      </c>
      <c r="I284" s="21">
        <v>0.68</v>
      </c>
      <c r="J284" s="21">
        <v>0.01</v>
      </c>
      <c r="K284" s="21">
        <v>7.0000000000000007E-2</v>
      </c>
      <c r="L284" s="20">
        <v>1</v>
      </c>
      <c r="M284" s="20"/>
      <c r="N284" s="18">
        <v>1.4</v>
      </c>
      <c r="O284" s="18">
        <v>1.68</v>
      </c>
      <c r="P284" s="18">
        <v>2.23</v>
      </c>
      <c r="Q284" s="18">
        <v>2.39</v>
      </c>
      <c r="R284" s="22">
        <v>0</v>
      </c>
      <c r="S284" s="22">
        <f t="shared" si="440"/>
        <v>0</v>
      </c>
      <c r="T284" s="22">
        <v>0</v>
      </c>
      <c r="U284" s="22">
        <f t="shared" si="512"/>
        <v>0</v>
      </c>
      <c r="V284" s="22"/>
      <c r="W284" s="22">
        <f t="shared" si="513"/>
        <v>0</v>
      </c>
      <c r="X284" s="22">
        <v>0</v>
      </c>
      <c r="Y284" s="22">
        <f t="shared" si="514"/>
        <v>0</v>
      </c>
      <c r="Z284" s="22">
        <v>0</v>
      </c>
      <c r="AA284" s="22">
        <f t="shared" si="515"/>
        <v>0</v>
      </c>
      <c r="AB284" s="16">
        <f t="shared" si="516"/>
        <v>0</v>
      </c>
      <c r="AC284" s="22">
        <v>0</v>
      </c>
      <c r="AD284" s="22">
        <f t="shared" si="517"/>
        <v>0</v>
      </c>
      <c r="AE284" s="16">
        <f t="shared" si="518"/>
        <v>0</v>
      </c>
      <c r="AF284" s="32"/>
      <c r="AG284" s="22">
        <f t="shared" si="519"/>
        <v>0</v>
      </c>
      <c r="AH284" s="32"/>
      <c r="AI284" s="22">
        <f t="shared" si="520"/>
        <v>0</v>
      </c>
      <c r="AJ284" s="22">
        <v>0</v>
      </c>
      <c r="AK284" s="22">
        <f t="shared" si="521"/>
        <v>0</v>
      </c>
      <c r="AL284" s="22">
        <v>0</v>
      </c>
      <c r="AM284" s="22">
        <f t="shared" si="522"/>
        <v>0</v>
      </c>
      <c r="AN284" s="32"/>
      <c r="AO284" s="22">
        <f t="shared" si="523"/>
        <v>0</v>
      </c>
      <c r="AP284" s="22">
        <v>0</v>
      </c>
      <c r="AQ284" s="22">
        <f t="shared" si="524"/>
        <v>0</v>
      </c>
      <c r="AR284" s="22">
        <v>0</v>
      </c>
      <c r="AS284" s="22">
        <f t="shared" si="525"/>
        <v>0</v>
      </c>
      <c r="AT284" s="32"/>
      <c r="AU284" s="22">
        <f t="shared" si="526"/>
        <v>0</v>
      </c>
      <c r="AV284" s="22">
        <v>0</v>
      </c>
      <c r="AW284" s="22">
        <f t="shared" si="527"/>
        <v>0</v>
      </c>
      <c r="AX284" s="71">
        <v>0</v>
      </c>
      <c r="AY284" s="71">
        <f t="shared" si="528"/>
        <v>0</v>
      </c>
      <c r="AZ284" s="22"/>
      <c r="BA284" s="22">
        <f t="shared" si="529"/>
        <v>0</v>
      </c>
      <c r="BB284" s="22">
        <v>0</v>
      </c>
      <c r="BC284" s="22">
        <f t="shared" si="530"/>
        <v>0</v>
      </c>
    </row>
    <row r="285" spans="1:59" ht="26.25" customHeight="1" x14ac:dyDescent="0.25">
      <c r="A285" s="30">
        <v>107</v>
      </c>
      <c r="B285" s="17" t="s">
        <v>304</v>
      </c>
      <c r="C285" s="18">
        <v>19007.45</v>
      </c>
      <c r="D285" s="18">
        <f t="shared" si="531"/>
        <v>17676.928500000002</v>
      </c>
      <c r="E285" s="45">
        <v>3.6</v>
      </c>
      <c r="F285" s="19">
        <v>1</v>
      </c>
      <c r="G285" s="20"/>
      <c r="H285" s="21">
        <v>0.24</v>
      </c>
      <c r="I285" s="21">
        <v>0.68</v>
      </c>
      <c r="J285" s="21">
        <v>0.01</v>
      </c>
      <c r="K285" s="21">
        <v>7.0000000000000007E-2</v>
      </c>
      <c r="L285" s="20">
        <v>1</v>
      </c>
      <c r="M285" s="20"/>
      <c r="N285" s="18">
        <v>1.4</v>
      </c>
      <c r="O285" s="18">
        <v>1.68</v>
      </c>
      <c r="P285" s="18">
        <v>2.23</v>
      </c>
      <c r="Q285" s="18">
        <v>2.39</v>
      </c>
      <c r="R285" s="22">
        <v>0</v>
      </c>
      <c r="S285" s="22">
        <f t="shared" si="440"/>
        <v>0</v>
      </c>
      <c r="T285" s="22">
        <v>0</v>
      </c>
      <c r="U285" s="22">
        <f t="shared" si="512"/>
        <v>0</v>
      </c>
      <c r="V285" s="22"/>
      <c r="W285" s="22">
        <f t="shared" si="513"/>
        <v>0</v>
      </c>
      <c r="X285" s="22">
        <v>0</v>
      </c>
      <c r="Y285" s="22">
        <f t="shared" si="514"/>
        <v>0</v>
      </c>
      <c r="Z285" s="22">
        <v>0</v>
      </c>
      <c r="AA285" s="22">
        <f t="shared" si="515"/>
        <v>0</v>
      </c>
      <c r="AB285" s="16">
        <f t="shared" si="516"/>
        <v>0</v>
      </c>
      <c r="AC285" s="22">
        <v>0</v>
      </c>
      <c r="AD285" s="22">
        <f t="shared" si="517"/>
        <v>0</v>
      </c>
      <c r="AE285" s="16">
        <f t="shared" si="518"/>
        <v>0</v>
      </c>
      <c r="AF285" s="32"/>
      <c r="AG285" s="22">
        <f t="shared" si="519"/>
        <v>0</v>
      </c>
      <c r="AH285" s="32"/>
      <c r="AI285" s="22">
        <f t="shared" si="520"/>
        <v>0</v>
      </c>
      <c r="AJ285" s="22">
        <v>0</v>
      </c>
      <c r="AK285" s="22">
        <f t="shared" si="521"/>
        <v>0</v>
      </c>
      <c r="AL285" s="22">
        <v>0</v>
      </c>
      <c r="AM285" s="22">
        <f t="shared" si="522"/>
        <v>0</v>
      </c>
      <c r="AN285" s="32"/>
      <c r="AO285" s="22">
        <f t="shared" si="523"/>
        <v>0</v>
      </c>
      <c r="AP285" s="22">
        <v>0</v>
      </c>
      <c r="AQ285" s="22">
        <f t="shared" si="524"/>
        <v>0</v>
      </c>
      <c r="AR285" s="22">
        <v>0</v>
      </c>
      <c r="AS285" s="22">
        <f t="shared" si="525"/>
        <v>0</v>
      </c>
      <c r="AT285" s="32"/>
      <c r="AU285" s="22">
        <f t="shared" si="526"/>
        <v>0</v>
      </c>
      <c r="AV285" s="22">
        <v>0</v>
      </c>
      <c r="AW285" s="22">
        <f t="shared" si="527"/>
        <v>0</v>
      </c>
      <c r="AX285" s="71">
        <v>0</v>
      </c>
      <c r="AY285" s="71">
        <f t="shared" si="528"/>
        <v>0</v>
      </c>
      <c r="AZ285" s="22">
        <v>0</v>
      </c>
      <c r="BA285" s="22">
        <f t="shared" si="529"/>
        <v>0</v>
      </c>
      <c r="BB285" s="22">
        <v>0</v>
      </c>
      <c r="BC285" s="22">
        <f t="shared" si="530"/>
        <v>0</v>
      </c>
    </row>
    <row r="286" spans="1:59" ht="30" x14ac:dyDescent="0.25">
      <c r="A286" s="30">
        <v>108</v>
      </c>
      <c r="B286" s="17" t="s">
        <v>305</v>
      </c>
      <c r="C286" s="18">
        <v>19007.45</v>
      </c>
      <c r="D286" s="18">
        <f t="shared" si="531"/>
        <v>17676.928500000002</v>
      </c>
      <c r="E286" s="45">
        <v>3.06</v>
      </c>
      <c r="F286" s="19">
        <v>1</v>
      </c>
      <c r="G286" s="20"/>
      <c r="H286" s="21">
        <v>0.24</v>
      </c>
      <c r="I286" s="21">
        <v>0.68</v>
      </c>
      <c r="J286" s="21">
        <v>0.01</v>
      </c>
      <c r="K286" s="21">
        <v>7.0000000000000007E-2</v>
      </c>
      <c r="L286" s="20">
        <v>1</v>
      </c>
      <c r="M286" s="20"/>
      <c r="N286" s="18">
        <v>1.4</v>
      </c>
      <c r="O286" s="18">
        <v>1.68</v>
      </c>
      <c r="P286" s="18">
        <v>2.23</v>
      </c>
      <c r="Q286" s="18">
        <v>2.39</v>
      </c>
      <c r="R286" s="22">
        <v>0</v>
      </c>
      <c r="S286" s="22">
        <f t="shared" si="440"/>
        <v>0</v>
      </c>
      <c r="T286" s="22">
        <v>0</v>
      </c>
      <c r="U286" s="22">
        <f t="shared" si="512"/>
        <v>0</v>
      </c>
      <c r="V286" s="22"/>
      <c r="W286" s="22">
        <f t="shared" si="513"/>
        <v>0</v>
      </c>
      <c r="X286" s="22">
        <v>0</v>
      </c>
      <c r="Y286" s="22">
        <f t="shared" si="514"/>
        <v>0</v>
      </c>
      <c r="Z286" s="22">
        <v>0</v>
      </c>
      <c r="AA286" s="22">
        <f t="shared" si="515"/>
        <v>0</v>
      </c>
      <c r="AB286" s="16">
        <f t="shared" si="516"/>
        <v>0</v>
      </c>
      <c r="AC286" s="22">
        <v>0</v>
      </c>
      <c r="AD286" s="22">
        <f t="shared" si="517"/>
        <v>0</v>
      </c>
      <c r="AE286" s="16">
        <f t="shared" si="518"/>
        <v>0</v>
      </c>
      <c r="AF286" s="32"/>
      <c r="AG286" s="22">
        <f t="shared" si="519"/>
        <v>0</v>
      </c>
      <c r="AH286" s="32"/>
      <c r="AI286" s="22">
        <f t="shared" si="520"/>
        <v>0</v>
      </c>
      <c r="AJ286" s="22">
        <v>0</v>
      </c>
      <c r="AK286" s="22">
        <f t="shared" si="521"/>
        <v>0</v>
      </c>
      <c r="AL286" s="22">
        <v>0</v>
      </c>
      <c r="AM286" s="22">
        <f t="shared" si="522"/>
        <v>0</v>
      </c>
      <c r="AN286" s="62"/>
      <c r="AO286" s="22">
        <f t="shared" si="523"/>
        <v>0</v>
      </c>
      <c r="AP286" s="22">
        <v>0</v>
      </c>
      <c r="AQ286" s="22">
        <f t="shared" si="524"/>
        <v>0</v>
      </c>
      <c r="AR286" s="22">
        <v>0</v>
      </c>
      <c r="AS286" s="22">
        <f t="shared" si="525"/>
        <v>0</v>
      </c>
      <c r="AT286" s="32"/>
      <c r="AU286" s="22">
        <f t="shared" si="526"/>
        <v>0</v>
      </c>
      <c r="AV286" s="22">
        <v>0</v>
      </c>
      <c r="AW286" s="22">
        <f t="shared" si="527"/>
        <v>0</v>
      </c>
      <c r="AX286" s="71">
        <v>0</v>
      </c>
      <c r="AY286" s="71">
        <f t="shared" si="528"/>
        <v>0</v>
      </c>
      <c r="AZ286" s="22">
        <v>0</v>
      </c>
      <c r="BA286" s="22">
        <f t="shared" si="529"/>
        <v>0</v>
      </c>
      <c r="BB286" s="22">
        <v>0</v>
      </c>
      <c r="BC286" s="22">
        <f t="shared" si="530"/>
        <v>0</v>
      </c>
    </row>
    <row r="287" spans="1:59" ht="30" x14ac:dyDescent="0.25">
      <c r="A287" s="30">
        <v>36</v>
      </c>
      <c r="B287" s="17" t="s">
        <v>306</v>
      </c>
      <c r="C287" s="18">
        <v>19007.45</v>
      </c>
      <c r="D287" s="18"/>
      <c r="E287" s="46">
        <v>4.04</v>
      </c>
      <c r="F287" s="19">
        <v>1</v>
      </c>
      <c r="G287" s="20"/>
      <c r="H287" s="21">
        <v>0.24</v>
      </c>
      <c r="I287" s="21">
        <v>0.68</v>
      </c>
      <c r="J287" s="21">
        <v>0.01</v>
      </c>
      <c r="K287" s="21">
        <v>7.0000000000000007E-2</v>
      </c>
      <c r="L287" s="20">
        <v>1</v>
      </c>
      <c r="M287" s="20"/>
      <c r="N287" s="18">
        <v>1.4</v>
      </c>
      <c r="O287" s="18">
        <v>1.68</v>
      </c>
      <c r="P287" s="18">
        <v>2.23</v>
      </c>
      <c r="Q287" s="18">
        <v>2.39</v>
      </c>
      <c r="R287" s="22"/>
      <c r="S287" s="22">
        <f t="shared" si="440"/>
        <v>0</v>
      </c>
      <c r="T287" s="22"/>
      <c r="U287" s="22">
        <f t="shared" si="512"/>
        <v>0</v>
      </c>
      <c r="V287" s="22"/>
      <c r="W287" s="22">
        <f t="shared" si="513"/>
        <v>0</v>
      </c>
      <c r="X287" s="22"/>
      <c r="Y287" s="22">
        <f t="shared" si="514"/>
        <v>0</v>
      </c>
      <c r="Z287" s="22"/>
      <c r="AA287" s="22">
        <f t="shared" si="515"/>
        <v>0</v>
      </c>
      <c r="AB287" s="16">
        <f t="shared" si="516"/>
        <v>0</v>
      </c>
      <c r="AC287" s="22"/>
      <c r="AD287" s="22">
        <f t="shared" si="517"/>
        <v>0</v>
      </c>
      <c r="AE287" s="16">
        <f t="shared" si="518"/>
        <v>0</v>
      </c>
      <c r="AF287" s="62"/>
      <c r="AG287" s="22">
        <f t="shared" si="519"/>
        <v>0</v>
      </c>
      <c r="AH287" s="32"/>
      <c r="AI287" s="22">
        <f t="shared" si="520"/>
        <v>0</v>
      </c>
      <c r="AJ287" s="22"/>
      <c r="AK287" s="22">
        <f t="shared" si="521"/>
        <v>0</v>
      </c>
      <c r="AL287" s="22"/>
      <c r="AM287" s="22">
        <f t="shared" si="522"/>
        <v>0</v>
      </c>
      <c r="AN287" s="62"/>
      <c r="AO287" s="22">
        <f t="shared" si="523"/>
        <v>0</v>
      </c>
      <c r="AP287" s="22"/>
      <c r="AQ287" s="22">
        <f t="shared" si="524"/>
        <v>0</v>
      </c>
      <c r="AR287" s="22"/>
      <c r="AS287" s="22">
        <f t="shared" si="525"/>
        <v>0</v>
      </c>
      <c r="AT287" s="62"/>
      <c r="AU287" s="22">
        <f t="shared" si="526"/>
        <v>0</v>
      </c>
      <c r="AV287" s="22"/>
      <c r="AW287" s="22">
        <f t="shared" si="527"/>
        <v>0</v>
      </c>
      <c r="AX287" s="71"/>
      <c r="AY287" s="71">
        <f t="shared" si="528"/>
        <v>0</v>
      </c>
      <c r="AZ287" s="22"/>
      <c r="BA287" s="22">
        <f t="shared" si="529"/>
        <v>0</v>
      </c>
      <c r="BB287" s="22"/>
      <c r="BC287" s="22">
        <f t="shared" si="530"/>
        <v>0</v>
      </c>
    </row>
    <row r="288" spans="1:59" ht="30" x14ac:dyDescent="0.25">
      <c r="A288" s="30">
        <v>123</v>
      </c>
      <c r="B288" s="17" t="s">
        <v>317</v>
      </c>
      <c r="C288" s="18">
        <v>19007.45</v>
      </c>
      <c r="D288" s="18"/>
      <c r="E288" s="46">
        <v>2.48</v>
      </c>
      <c r="F288" s="19">
        <v>1</v>
      </c>
      <c r="G288" s="20"/>
      <c r="H288" s="21">
        <v>0.24</v>
      </c>
      <c r="I288" s="21">
        <v>0.68</v>
      </c>
      <c r="J288" s="21">
        <v>0.01</v>
      </c>
      <c r="K288" s="21">
        <v>7.0000000000000007E-2</v>
      </c>
      <c r="L288" s="20">
        <v>1</v>
      </c>
      <c r="M288" s="20"/>
      <c r="N288" s="18">
        <v>1.4</v>
      </c>
      <c r="O288" s="18">
        <v>1.68</v>
      </c>
      <c r="P288" s="18">
        <v>2.23</v>
      </c>
      <c r="Q288" s="18">
        <v>2.39</v>
      </c>
      <c r="R288" s="22"/>
      <c r="S288" s="22">
        <f t="shared" si="440"/>
        <v>0</v>
      </c>
      <c r="T288" s="22"/>
      <c r="U288" s="22">
        <f t="shared" si="512"/>
        <v>0</v>
      </c>
      <c r="V288" s="22"/>
      <c r="W288" s="22"/>
      <c r="X288" s="22"/>
      <c r="Y288" s="22">
        <f t="shared" si="514"/>
        <v>0</v>
      </c>
      <c r="Z288" s="22"/>
      <c r="AA288" s="22"/>
      <c r="AB288" s="16">
        <f t="shared" si="516"/>
        <v>0</v>
      </c>
      <c r="AC288" s="22"/>
      <c r="AD288" s="22"/>
      <c r="AE288" s="16">
        <f t="shared" si="518"/>
        <v>0</v>
      </c>
      <c r="AF288" s="62"/>
      <c r="AG288" s="22"/>
      <c r="AH288" s="32"/>
      <c r="AI288" s="22">
        <f t="shared" si="520"/>
        <v>0</v>
      </c>
      <c r="AJ288" s="22"/>
      <c r="AK288" s="22"/>
      <c r="AL288" s="22"/>
      <c r="AM288" s="22">
        <f t="shared" si="522"/>
        <v>0</v>
      </c>
      <c r="AN288" s="62"/>
      <c r="AO288" s="22">
        <f t="shared" si="523"/>
        <v>0</v>
      </c>
      <c r="AP288" s="22"/>
      <c r="AQ288" s="22"/>
      <c r="AR288" s="22"/>
      <c r="AS288" s="22"/>
      <c r="AT288" s="62"/>
      <c r="AU288" s="22">
        <f t="shared" si="526"/>
        <v>0</v>
      </c>
      <c r="AV288" s="22"/>
      <c r="AW288" s="22"/>
      <c r="AX288" s="71"/>
      <c r="AY288" s="71"/>
      <c r="AZ288" s="22"/>
      <c r="BA288" s="22"/>
      <c r="BB288" s="22"/>
      <c r="BC288" s="22">
        <f t="shared" si="530"/>
        <v>0</v>
      </c>
    </row>
    <row r="289" spans="1:57" ht="30" x14ac:dyDescent="0.25">
      <c r="A289" s="30">
        <v>124</v>
      </c>
      <c r="B289" s="17" t="s">
        <v>307</v>
      </c>
      <c r="C289" s="18">
        <v>19007.45</v>
      </c>
      <c r="D289" s="18"/>
      <c r="E289" s="46">
        <v>0.5</v>
      </c>
      <c r="F289" s="19">
        <v>1</v>
      </c>
      <c r="G289" s="20"/>
      <c r="H289" s="21">
        <v>0.24</v>
      </c>
      <c r="I289" s="21">
        <v>0.68</v>
      </c>
      <c r="J289" s="21">
        <v>0.01</v>
      </c>
      <c r="K289" s="21">
        <v>7.0000000000000007E-2</v>
      </c>
      <c r="L289" s="20">
        <v>1</v>
      </c>
      <c r="M289" s="20"/>
      <c r="N289" s="18">
        <v>1.4</v>
      </c>
      <c r="O289" s="18">
        <v>1.68</v>
      </c>
      <c r="P289" s="18">
        <v>2.23</v>
      </c>
      <c r="Q289" s="18">
        <v>2.39</v>
      </c>
      <c r="R289" s="22"/>
      <c r="S289" s="22">
        <f t="shared" si="440"/>
        <v>0</v>
      </c>
      <c r="T289" s="22"/>
      <c r="U289" s="22">
        <f t="shared" si="512"/>
        <v>0</v>
      </c>
      <c r="V289" s="22"/>
      <c r="W289" s="22">
        <f>SUM($W$6*V289*C289*E289*F289*N289)</f>
        <v>0</v>
      </c>
      <c r="X289" s="22">
        <v>3</v>
      </c>
      <c r="Y289" s="22">
        <f t="shared" si="514"/>
        <v>40847.010049999997</v>
      </c>
      <c r="Z289" s="22">
        <v>0</v>
      </c>
      <c r="AA289" s="22">
        <f>Z289*C289*E289*F289*N289*$AA$6</f>
        <v>0</v>
      </c>
      <c r="AB289" s="16">
        <f t="shared" si="516"/>
        <v>0</v>
      </c>
      <c r="AC289" s="22"/>
      <c r="AD289" s="22">
        <f>AC289*C289*E289*F289*N289*$AD$6</f>
        <v>0</v>
      </c>
      <c r="AE289" s="16">
        <f t="shared" si="518"/>
        <v>0</v>
      </c>
      <c r="AF289" s="62"/>
      <c r="AG289" s="22">
        <f>SUM(AF289*$AG$6*C289*E289*F289*N289)</f>
        <v>0</v>
      </c>
      <c r="AH289" s="32">
        <v>4</v>
      </c>
      <c r="AI289" s="22">
        <f t="shared" si="520"/>
        <v>55881.902999999998</v>
      </c>
      <c r="AJ289" s="22">
        <v>140</v>
      </c>
      <c r="AK289" s="22">
        <f>AJ289/12*9*C289*E289*F289*N289*$AK$6+AJ289/12*3*C289*E289*F289*N289*$AJ$6</f>
        <v>1997778.0322500002</v>
      </c>
      <c r="AL289" s="22">
        <v>8</v>
      </c>
      <c r="AM289" s="22">
        <f t="shared" si="522"/>
        <v>182547.54979999998</v>
      </c>
      <c r="AN289" s="75"/>
      <c r="AO289" s="22">
        <f t="shared" si="523"/>
        <v>0</v>
      </c>
      <c r="AP289" s="22"/>
      <c r="AQ289" s="22">
        <f>AP289/12*9*C289*E289*F289*O289*$AQ$6+AP289/12*3*C289*E289*F289*O289*$AP$6</f>
        <v>0</v>
      </c>
      <c r="AR289" s="22"/>
      <c r="AS289" s="22">
        <f>AR289/12*9*C289*E289*F289*O289*$AS$6+AR289/12*3*C289*E289*F289*O289*$AR$6</f>
        <v>0</v>
      </c>
      <c r="AT289" s="22">
        <v>3</v>
      </c>
      <c r="AU289" s="22">
        <f t="shared" si="526"/>
        <v>45184.510139999999</v>
      </c>
      <c r="AV289" s="22">
        <v>10</v>
      </c>
      <c r="AW289" s="22">
        <f>AV289/12*9*C289*E289*F289*O289*$AW$6+AV289/12*3*C289*E289*F289*O289*$AV$6</f>
        <v>171238.11705</v>
      </c>
      <c r="AX289" s="71">
        <v>45</v>
      </c>
      <c r="AY289" s="71">
        <f>AX289/12*9*C289*E289*F289*O289*$AY$6+AX289/12*3*C289*E289*F289*O289*$AX$6</f>
        <v>770571.526725</v>
      </c>
      <c r="AZ289" s="22">
        <v>5</v>
      </c>
      <c r="BA289" s="22">
        <f>AZ289/12*9*C289*E289*F289*O289*$BA$6+AZ289/12*3*C289*E289*F289*O289*$AZ$6</f>
        <v>93402.609299999996</v>
      </c>
      <c r="BB289" s="22"/>
      <c r="BC289" s="22">
        <f t="shared" si="530"/>
        <v>0</v>
      </c>
    </row>
    <row r="290" spans="1:57" x14ac:dyDescent="0.25">
      <c r="A290" s="30"/>
      <c r="B290" s="33" t="s">
        <v>311</v>
      </c>
      <c r="C290" s="18"/>
      <c r="D290" s="18"/>
      <c r="E290" s="46"/>
      <c r="F290" s="19"/>
      <c r="G290" s="20"/>
      <c r="H290" s="21"/>
      <c r="I290" s="21"/>
      <c r="J290" s="21"/>
      <c r="K290" s="21"/>
      <c r="L290" s="20"/>
      <c r="M290" s="20"/>
      <c r="N290" s="18"/>
      <c r="O290" s="18"/>
      <c r="P290" s="18"/>
      <c r="Q290" s="18"/>
      <c r="R290" s="16">
        <f t="shared" ref="R290:S290" si="532">SUM(R8,R28,R40,R46,R50,R60,R70,R77,R92,R103,R112,R116,R126,R134,R141,R146,R157,R160,R168,R182,R206,R231,R250,R253,R260,R270,R277)</f>
        <v>2960</v>
      </c>
      <c r="S290" s="16">
        <f t="shared" si="532"/>
        <v>66741398.749483131</v>
      </c>
      <c r="T290" s="16">
        <f t="shared" ref="T290:AI290" si="533">SUM(T8,T28,T40,T46,T50,T60,T70,T77,T92,T103,T112,T116,T126,T134,T141,T146,T157,T160,T168,T182,T206,T231,T250,T253,T260,T270,T277)</f>
        <v>3036</v>
      </c>
      <c r="U290" s="16">
        <f t="shared" si="533"/>
        <v>82466007.23951</v>
      </c>
      <c r="V290" s="16">
        <f t="shared" si="533"/>
        <v>0</v>
      </c>
      <c r="W290" s="16">
        <f t="shared" si="533"/>
        <v>0</v>
      </c>
      <c r="X290" s="16">
        <f t="shared" si="533"/>
        <v>2535</v>
      </c>
      <c r="Y290" s="16">
        <f t="shared" si="533"/>
        <v>71424670.815254286</v>
      </c>
      <c r="Z290" s="16">
        <f t="shared" si="533"/>
        <v>0</v>
      </c>
      <c r="AA290" s="16">
        <f t="shared" si="533"/>
        <v>0</v>
      </c>
      <c r="AB290" s="16">
        <f t="shared" si="533"/>
        <v>0</v>
      </c>
      <c r="AC290" s="16">
        <f t="shared" si="533"/>
        <v>0</v>
      </c>
      <c r="AD290" s="16">
        <f t="shared" si="533"/>
        <v>0</v>
      </c>
      <c r="AE290" s="16">
        <f t="shared" si="533"/>
        <v>0</v>
      </c>
      <c r="AF290" s="16">
        <f t="shared" si="533"/>
        <v>0</v>
      </c>
      <c r="AG290" s="16">
        <f t="shared" si="533"/>
        <v>0</v>
      </c>
      <c r="AH290" s="16">
        <f t="shared" si="533"/>
        <v>5370</v>
      </c>
      <c r="AI290" s="16">
        <f t="shared" si="533"/>
        <v>136471038.11518794</v>
      </c>
      <c r="AJ290" s="16">
        <f t="shared" ref="AJ290:AS290" si="534">SUM(AJ8,AJ28,AJ40,AJ46,AJ50,AJ60,AJ70,AJ77,AJ92,AJ103,AJ112,AJ116,AJ126,AJ134,AJ141,AJ146,AJ157,AJ160,AJ168,AJ182,AJ206,AJ231,AJ250,AJ253,AJ260,AJ270,AJ277)</f>
        <v>12360</v>
      </c>
      <c r="AK290" s="16">
        <f t="shared" si="534"/>
        <v>309618836.50830168</v>
      </c>
      <c r="AL290" s="16">
        <f t="shared" si="534"/>
        <v>810</v>
      </c>
      <c r="AM290" s="16">
        <f t="shared" si="534"/>
        <v>28795053.485820163</v>
      </c>
      <c r="AN290" s="16">
        <f t="shared" si="534"/>
        <v>2052</v>
      </c>
      <c r="AO290" s="16">
        <f t="shared" si="534"/>
        <v>81666700.981028229</v>
      </c>
      <c r="AP290" s="16">
        <f t="shared" si="534"/>
        <v>5158</v>
      </c>
      <c r="AQ290" s="16">
        <f t="shared" si="534"/>
        <v>162678794.37838182</v>
      </c>
      <c r="AR290" s="16">
        <f t="shared" si="534"/>
        <v>2962</v>
      </c>
      <c r="AS290" s="16">
        <f t="shared" si="534"/>
        <v>94148574.587870866</v>
      </c>
      <c r="AT290" s="16">
        <f t="shared" ref="AT290:BC290" si="535">SUM(AT8,AT28,AT40,AT46,AT50,AT60,AT70,AT77,AT92,AT103,AT112,AT116,AT126,AT134,AT141,AT146,AT157,AT160,AT168,AT182,AT206,AT231,AT250,AT253,AT260,AT270,AT277)</f>
        <v>3827</v>
      </c>
      <c r="AU290" s="16">
        <f t="shared" si="535"/>
        <v>104508614.50921459</v>
      </c>
      <c r="AV290" s="16">
        <f t="shared" si="535"/>
        <v>1690</v>
      </c>
      <c r="AW290" s="16">
        <f t="shared" si="535"/>
        <v>74525362.864292353</v>
      </c>
      <c r="AX290" s="16">
        <f t="shared" si="535"/>
        <v>4845</v>
      </c>
      <c r="AY290" s="16">
        <f t="shared" si="535"/>
        <v>161584168.53393599</v>
      </c>
      <c r="AZ290" s="16">
        <f t="shared" si="535"/>
        <v>3091</v>
      </c>
      <c r="BA290" s="16">
        <f t="shared" si="535"/>
        <v>164680172.32282308</v>
      </c>
      <c r="BB290" s="16">
        <f t="shared" si="535"/>
        <v>1540</v>
      </c>
      <c r="BC290" s="16">
        <f t="shared" si="535"/>
        <v>98174287.814568177</v>
      </c>
    </row>
    <row r="291" spans="1:57" x14ac:dyDescent="0.25">
      <c r="T291" s="48"/>
      <c r="U291" s="48"/>
      <c r="V291" s="48"/>
      <c r="W291" s="48"/>
      <c r="X291" s="48"/>
      <c r="Y291" s="48"/>
      <c r="Z291" s="48"/>
      <c r="AA291" s="48"/>
      <c r="AB291" s="48"/>
      <c r="AC291" s="48"/>
      <c r="AD291" s="48" t="e">
        <f>SUM(#REF!-'[3]КС наш расчет!'!BN288)</f>
        <v>#REF!</v>
      </c>
      <c r="AE291" s="48" t="e">
        <f>SUM(#REF!-'[3]КС наш расчет!'!BO288)</f>
        <v>#REF!</v>
      </c>
      <c r="AF291" s="48" t="e">
        <f>SUM(#REF!-'[3]КС наш расчет!'!BP288)</f>
        <v>#REF!</v>
      </c>
      <c r="AG291" s="48" t="e">
        <f>SUM(#REF!-'[3]КС наш расчет!'!BQ288)</f>
        <v>#REF!</v>
      </c>
      <c r="AH291" s="48"/>
      <c r="AI291" s="48"/>
      <c r="AJ291" s="48"/>
      <c r="AK291" s="48"/>
      <c r="AL291" s="48"/>
      <c r="AM291" s="48"/>
      <c r="AN291" s="48"/>
      <c r="AO291" s="48"/>
      <c r="AP291" s="48"/>
      <c r="AQ291" s="48"/>
      <c r="AR291" s="48"/>
      <c r="AS291" s="48"/>
      <c r="AT291" s="48"/>
      <c r="AU291" s="48"/>
      <c r="AV291" s="48"/>
      <c r="AW291" s="48"/>
      <c r="AX291" s="48"/>
      <c r="AY291" s="48"/>
      <c r="AZ291" s="48"/>
      <c r="BA291" s="48"/>
      <c r="BB291" s="48"/>
      <c r="BC291" s="48"/>
    </row>
    <row r="292" spans="1:57" x14ac:dyDescent="0.25">
      <c r="BD292" s="48"/>
      <c r="BE292" s="48"/>
    </row>
    <row r="295" spans="1:57" x14ac:dyDescent="0.25">
      <c r="AT295" s="32"/>
    </row>
  </sheetData>
  <autoFilter ref="A6:FU290"/>
  <mergeCells count="32">
    <mergeCell ref="AH4:AI4"/>
    <mergeCell ref="AJ4:AK4"/>
    <mergeCell ref="A3:X3"/>
    <mergeCell ref="W2:Y2"/>
    <mergeCell ref="A2:Q2"/>
    <mergeCell ref="A4:A5"/>
    <mergeCell ref="B4:B5"/>
    <mergeCell ref="C4:C5"/>
    <mergeCell ref="D4:D5"/>
    <mergeCell ref="E4:E5"/>
    <mergeCell ref="F4:F5"/>
    <mergeCell ref="G4:G5"/>
    <mergeCell ref="H4:K4"/>
    <mergeCell ref="N4:Q4"/>
    <mergeCell ref="L4:L5"/>
    <mergeCell ref="R4:S4"/>
    <mergeCell ref="AT4:AU4"/>
    <mergeCell ref="AV4:AW4"/>
    <mergeCell ref="AX4:AY4"/>
    <mergeCell ref="BB4:BC4"/>
    <mergeCell ref="M4:M5"/>
    <mergeCell ref="AZ4:BA4"/>
    <mergeCell ref="AR4:AS4"/>
    <mergeCell ref="AC4:AD4"/>
    <mergeCell ref="T4:U4"/>
    <mergeCell ref="V4:W4"/>
    <mergeCell ref="X4:Y4"/>
    <mergeCell ref="Z4:AA4"/>
    <mergeCell ref="AP4:AQ4"/>
    <mergeCell ref="AL4:AM4"/>
    <mergeCell ref="AN4:AO4"/>
    <mergeCell ref="AF4:AG4"/>
  </mergeCells>
  <pageMargins left="0" right="0" top="0.19685039370078741" bottom="0.19685039370078741" header="0.11811023622047245" footer="0.11811023622047245"/>
  <pageSetup paperSize="9" scale="60" orientation="landscape" r:id="rId1"/>
  <headerFooter differentFirst="1">
    <oddHeader>&amp;C&amp;P</oddHeader>
  </headerFooter>
  <colBreaks count="2" manualBreakCount="2">
    <brk id="25" min="1" max="290" man="1"/>
    <brk id="45" min="1" max="290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КС </vt:lpstr>
      <vt:lpstr>'КС '!Заголовки_для_печати</vt:lpstr>
      <vt:lpstr>'КС 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Сафронова Ирина Александровна</dc:creator>
  <cp:lastModifiedBy>Сафронова Ирина Александровна</cp:lastModifiedBy>
  <cp:lastPrinted>2015-08-19T05:34:14Z</cp:lastPrinted>
  <dcterms:created xsi:type="dcterms:W3CDTF">2014-12-29T00:23:35Z</dcterms:created>
  <dcterms:modified xsi:type="dcterms:W3CDTF">2015-08-19T06:47:30Z</dcterms:modified>
</cp:coreProperties>
</file>