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285" windowWidth="15930" windowHeight="8910"/>
  </bookViews>
  <sheets>
    <sheet name="по СМО (месяц) 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(месяц) '!$3:$5</definedName>
    <definedName name="_xlnm.Print_Area" localSheetId="0">'по СМО (месяц) '!$A$2:$N$69</definedName>
  </definedNames>
  <calcPr calcId="145621"/>
</workbook>
</file>

<file path=xl/calcChain.xml><?xml version="1.0" encoding="utf-8"?>
<calcChain xmlns="http://schemas.openxmlformats.org/spreadsheetml/2006/main">
  <c r="F38" i="1" l="1"/>
  <c r="G38" i="1"/>
  <c r="H38" i="1"/>
  <c r="I38" i="1"/>
  <c r="J38" i="1"/>
  <c r="K38" i="1"/>
  <c r="L38" i="1"/>
  <c r="M38" i="1"/>
  <c r="N38" i="1"/>
  <c r="E38" i="1"/>
  <c r="N68" i="1"/>
  <c r="L68" i="1"/>
  <c r="L69" i="1" s="1"/>
  <c r="J68" i="1"/>
  <c r="J69" i="1" s="1"/>
  <c r="H68" i="1"/>
  <c r="H69" i="1" s="1"/>
  <c r="N65" i="1"/>
  <c r="L65" i="1"/>
  <c r="J65" i="1"/>
  <c r="H65" i="1"/>
  <c r="N64" i="1"/>
  <c r="L64" i="1"/>
  <c r="L66" i="1" s="1"/>
  <c r="J64" i="1"/>
  <c r="J66" i="1" s="1"/>
  <c r="H64" i="1"/>
  <c r="N62" i="1"/>
  <c r="J62" i="1"/>
  <c r="N61" i="1"/>
  <c r="L61" i="1"/>
  <c r="L62" i="1" s="1"/>
  <c r="J61" i="1"/>
  <c r="H61" i="1"/>
  <c r="F61" i="1" s="1"/>
  <c r="F62" i="1" s="1"/>
  <c r="J59" i="1"/>
  <c r="N58" i="1"/>
  <c r="N59" i="1" s="1"/>
  <c r="L58" i="1"/>
  <c r="L59" i="1" s="1"/>
  <c r="J58" i="1"/>
  <c r="H58" i="1"/>
  <c r="H59" i="1" s="1"/>
  <c r="N53" i="1"/>
  <c r="J53" i="1"/>
  <c r="N52" i="1"/>
  <c r="L52" i="1"/>
  <c r="L53" i="1" s="1"/>
  <c r="J52" i="1"/>
  <c r="H52" i="1"/>
  <c r="H53" i="1" s="1"/>
  <c r="N49" i="1"/>
  <c r="L49" i="1"/>
  <c r="J49" i="1"/>
  <c r="H49" i="1"/>
  <c r="N48" i="1"/>
  <c r="L48" i="1"/>
  <c r="J48" i="1"/>
  <c r="F48" i="1" s="1"/>
  <c r="H48" i="1"/>
  <c r="N47" i="1"/>
  <c r="N50" i="1" s="1"/>
  <c r="L47" i="1"/>
  <c r="L50" i="1" s="1"/>
  <c r="J47" i="1"/>
  <c r="J50" i="1" s="1"/>
  <c r="H47" i="1"/>
  <c r="H50" i="1" s="1"/>
  <c r="N44" i="1"/>
  <c r="L44" i="1"/>
  <c r="J44" i="1"/>
  <c r="H44" i="1"/>
  <c r="N43" i="1"/>
  <c r="N45" i="1" s="1"/>
  <c r="L43" i="1"/>
  <c r="J43" i="1"/>
  <c r="J45" i="1" s="1"/>
  <c r="H43" i="1"/>
  <c r="H45" i="1" s="1"/>
  <c r="N40" i="1"/>
  <c r="N41" i="1" s="1"/>
  <c r="L40" i="1"/>
  <c r="L41" i="1" s="1"/>
  <c r="J40" i="1"/>
  <c r="J41" i="1" s="1"/>
  <c r="H40" i="1"/>
  <c r="H41" i="1" s="1"/>
  <c r="M35" i="1"/>
  <c r="K35" i="1"/>
  <c r="I35" i="1"/>
  <c r="G35" i="1"/>
  <c r="E35" i="1"/>
  <c r="N34" i="1"/>
  <c r="L34" i="1"/>
  <c r="J34" i="1"/>
  <c r="H34" i="1"/>
  <c r="N33" i="1"/>
  <c r="N35" i="1" s="1"/>
  <c r="L33" i="1"/>
  <c r="L35" i="1" s="1"/>
  <c r="J33" i="1"/>
  <c r="H33" i="1"/>
  <c r="H35" i="1" s="1"/>
  <c r="N31" i="1"/>
  <c r="N30" i="1"/>
  <c r="L30" i="1"/>
  <c r="L31" i="1" s="1"/>
  <c r="J30" i="1"/>
  <c r="J31" i="1" s="1"/>
  <c r="H30" i="1"/>
  <c r="N27" i="1"/>
  <c r="N28" i="1" s="1"/>
  <c r="L27" i="1"/>
  <c r="L28" i="1" s="1"/>
  <c r="J27" i="1"/>
  <c r="J28" i="1" s="1"/>
  <c r="H27" i="1"/>
  <c r="H28" i="1" s="1"/>
  <c r="N25" i="1"/>
  <c r="N24" i="1"/>
  <c r="L24" i="1"/>
  <c r="L25" i="1" s="1"/>
  <c r="J24" i="1"/>
  <c r="J25" i="1" s="1"/>
  <c r="H24" i="1"/>
  <c r="N21" i="1"/>
  <c r="N22" i="1" s="1"/>
  <c r="L21" i="1"/>
  <c r="L22" i="1" s="1"/>
  <c r="J21" i="1"/>
  <c r="J22" i="1" s="1"/>
  <c r="H21" i="1"/>
  <c r="H22" i="1" s="1"/>
  <c r="N19" i="1"/>
  <c r="N18" i="1"/>
  <c r="L18" i="1"/>
  <c r="L19" i="1" s="1"/>
  <c r="J18" i="1"/>
  <c r="J19" i="1" s="1"/>
  <c r="H18" i="1"/>
  <c r="N15" i="1"/>
  <c r="N16" i="1" s="1"/>
  <c r="L15" i="1"/>
  <c r="L16" i="1" s="1"/>
  <c r="J15" i="1"/>
  <c r="J16" i="1" s="1"/>
  <c r="H15" i="1"/>
  <c r="H16" i="1" s="1"/>
  <c r="N13" i="1"/>
  <c r="N12" i="1"/>
  <c r="L12" i="1"/>
  <c r="L13" i="1" s="1"/>
  <c r="J12" i="1"/>
  <c r="J13" i="1" s="1"/>
  <c r="H12" i="1"/>
  <c r="J10" i="1"/>
  <c r="N9" i="1"/>
  <c r="L9" i="1"/>
  <c r="J9" i="1"/>
  <c r="H9" i="1"/>
  <c r="N8" i="1"/>
  <c r="N10" i="1" s="1"/>
  <c r="L8" i="1"/>
  <c r="L10" i="1" s="1"/>
  <c r="J8" i="1"/>
  <c r="H8" i="1"/>
  <c r="H10" i="1" l="1"/>
  <c r="F12" i="1"/>
  <c r="F13" i="1" s="1"/>
  <c r="F18" i="1"/>
  <c r="F19" i="1" s="1"/>
  <c r="F24" i="1"/>
  <c r="F25" i="1" s="1"/>
  <c r="F30" i="1"/>
  <c r="F31" i="1" s="1"/>
  <c r="F40" i="1"/>
  <c r="F41" i="1" s="1"/>
  <c r="F49" i="1"/>
  <c r="F65" i="1"/>
  <c r="L45" i="1"/>
  <c r="N66" i="1"/>
  <c r="F34" i="1"/>
  <c r="F44" i="1"/>
  <c r="F64" i="1"/>
  <c r="F66" i="1" s="1"/>
  <c r="H66" i="1"/>
  <c r="F68" i="1"/>
  <c r="F69" i="1" s="1"/>
  <c r="F8" i="1"/>
  <c r="F9" i="1"/>
  <c r="H13" i="1"/>
  <c r="F15" i="1"/>
  <c r="F16" i="1" s="1"/>
  <c r="H19" i="1"/>
  <c r="F21" i="1"/>
  <c r="F22" i="1" s="1"/>
  <c r="H25" i="1"/>
  <c r="F27" i="1"/>
  <c r="F28" i="1" s="1"/>
  <c r="H31" i="1"/>
  <c r="F33" i="1"/>
  <c r="F47" i="1"/>
  <c r="F52" i="1"/>
  <c r="F53" i="1" s="1"/>
  <c r="F58" i="1"/>
  <c r="F59" i="1" s="1"/>
  <c r="H62" i="1"/>
  <c r="N69" i="1"/>
  <c r="J35" i="1"/>
  <c r="F43" i="1"/>
  <c r="F45" i="1" s="1"/>
  <c r="F50" i="1" l="1"/>
  <c r="F35" i="1"/>
  <c r="F10" i="1"/>
</calcChain>
</file>

<file path=xl/sharedStrings.xml><?xml version="1.0" encoding="utf-8"?>
<sst xmlns="http://schemas.openxmlformats.org/spreadsheetml/2006/main" count="81" uniqueCount="74">
  <si>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2016 году (в расчете на месяц)</t>
  </si>
  <si>
    <t>октябрь-декабрь</t>
  </si>
  <si>
    <t>руб.</t>
  </si>
  <si>
    <t>Наименование МО</t>
  </si>
  <si>
    <t>Подушевой норматив финасирования (руб./год.)</t>
  </si>
  <si>
    <t>Средневзвешенное значение
К динт</t>
  </si>
  <si>
    <t>ВСЕГО, в т.ч.:</t>
  </si>
  <si>
    <t xml:space="preserve"> ООО "СК    "ДАЛЬ-РОСМЕД
</t>
  </si>
  <si>
    <t xml:space="preserve"> ЗАО "СК    "Спасские ворота-М"
</t>
  </si>
  <si>
    <t xml:space="preserve">ОАО "СК    "РОСНО-МС"
</t>
  </si>
  <si>
    <t>ООО "РГС-Медицина "</t>
  </si>
  <si>
    <t>Численность об-служиваемого населения, застрахованных в системе ОМС на 01.12.15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</si>
  <si>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</si>
  <si>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</si>
  <si>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</si>
  <si>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помощи" г.Хабаровска"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</si>
  <si>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</si>
  <si>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</si>
  <si>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</si>
  <si>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</si>
  <si>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</si>
  <si>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«Амурская ЦРБ» министерства здравоохранения Хабаровского края</t>
  </si>
  <si>
    <t>Итого Амурский район</t>
  </si>
  <si>
    <t>Ванинский район</t>
  </si>
  <si>
    <t>КГБУЗ "Ванинская ЦРБ"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</si>
  <si>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</si>
  <si>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</si>
  <si>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</si>
  <si>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</si>
  <si>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</si>
  <si>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</si>
  <si>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</si>
  <si>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</si>
  <si>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</si>
  <si>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</si>
  <si>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</si>
  <si>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>КГБУЗ "Вяземская районная больница" министерства здравоохранения Хабаровского края</t>
  </si>
  <si>
    <t>Итого Вяземский район</t>
  </si>
  <si>
    <t>Хабаровский муниципальный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</si>
  <si>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</si>
  <si>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</si>
  <si>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</si>
  <si>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</si>
  <si>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</si>
  <si>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</si>
  <si>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</si>
  <si>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 министерства здравоохранения Хабаровского края</t>
  </si>
  <si>
    <t>Итого Советско-Гаванский район</t>
  </si>
  <si>
    <t>Солнечный район</t>
  </si>
  <si>
    <t>КГБУЗ "Солнечная районная больница" министерства здравоохранения Хабаровского края</t>
  </si>
  <si>
    <t>Итого Солнечный район</t>
  </si>
  <si>
    <t>Район им.Лазо</t>
  </si>
  <si>
    <t>КГБУЗ "Районная больница района имени Лазо "министерства здравоохранения Хабаровского края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</si>
  <si>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</si>
  <si>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</si>
  <si>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</si>
  <si>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</si>
  <si>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Район им.П.Осипенко</t>
  </si>
  <si>
    <t>КГБУЗ "Центральная районная больница района имени П.Осипенко" министерства здравоохранения Хабаровского края</t>
  </si>
  <si>
    <t>Итого район им.П.Осипенко</t>
  </si>
  <si>
    <t xml:space="preserve">                                </t>
  </si>
  <si>
    <t>Николаевский район</t>
  </si>
  <si>
    <t>КГБУЗ "Николаевская-на-Амуре центральная районная больница "министерства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</si>
  <si>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</si>
  <si>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</si>
  <si>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 министерства здравоохранения Хабаровского края</t>
  </si>
  <si>
    <t>Итого Тугуро-Чумиканский район</t>
  </si>
  <si>
    <t>Ульчский район</t>
  </si>
  <si>
    <t>КГБУЗ "Ульчская районная больница" министерства здравоохранения Хабаровского края</t>
  </si>
  <si>
    <t>Итого Ульчский район</t>
  </si>
  <si>
    <t>Нанайский район</t>
  </si>
  <si>
    <t>КГБУЗ "Троицкая ЦРБ" министерства здравоохранения Хабаровского края</t>
  </si>
  <si>
    <t>Итого Нанайский район</t>
  </si>
  <si>
    <t>Приложение № 6                                                            к Решению Комиссии по разработке                    ТП ОМС от   31.10.2016 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</si>
</sst>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164" fontId="7" fillId="0" borderId="5" xfId="1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164" fontId="6" fillId="0" borderId="6" xfId="1" applyFont="1" applyBorder="1" applyAlignment="1">
      <alignment wrapText="1"/>
    </xf>
    <xf numFmtId="165" fontId="6" fillId="0" borderId="6" xfId="1" applyNumberFormat="1" applyFont="1" applyBorder="1" applyAlignment="1">
      <alignment wrapText="1"/>
    </xf>
    <xf numFmtId="166" fontId="6" fillId="0" borderId="6" xfId="1" applyNumberFormat="1" applyFont="1" applyBorder="1" applyAlignment="1">
      <alignment wrapText="1"/>
    </xf>
    <xf numFmtId="164" fontId="6" fillId="2" borderId="6" xfId="1" applyNumberFormat="1" applyFont="1" applyFill="1" applyBorder="1" applyAlignment="1">
      <alignment wrapText="1"/>
    </xf>
    <xf numFmtId="164" fontId="6" fillId="0" borderId="6" xfId="1" applyNumberFormat="1" applyFont="1" applyBorder="1" applyAlignment="1">
      <alignment wrapText="1"/>
    </xf>
    <xf numFmtId="0" fontId="11" fillId="0" borderId="0" xfId="0" applyFont="1" applyAlignment="1">
      <alignment wrapText="1"/>
    </xf>
    <xf numFmtId="0" fontId="12" fillId="0" borderId="6" xfId="0" applyFont="1" applyBorder="1" applyAlignment="1">
      <alignment wrapText="1"/>
    </xf>
    <xf numFmtId="164" fontId="12" fillId="0" borderId="6" xfId="1" applyFont="1" applyBorder="1" applyAlignment="1">
      <alignment wrapText="1"/>
    </xf>
    <xf numFmtId="165" fontId="12" fillId="0" borderId="6" xfId="1" applyNumberFormat="1" applyFont="1" applyBorder="1" applyAlignment="1">
      <alignment wrapText="1"/>
    </xf>
    <xf numFmtId="166" fontId="12" fillId="0" borderId="6" xfId="1" applyNumberFormat="1" applyFont="1" applyBorder="1" applyAlignment="1">
      <alignment wrapText="1"/>
    </xf>
    <xf numFmtId="164" fontId="12" fillId="2" borderId="6" xfId="1" applyNumberFormat="1" applyFont="1" applyFill="1" applyBorder="1" applyAlignment="1">
      <alignment wrapText="1"/>
    </xf>
    <xf numFmtId="164" fontId="12" fillId="0" borderId="6" xfId="1" applyNumberFormat="1" applyFont="1" applyBorder="1" applyAlignment="1">
      <alignment wrapText="1"/>
    </xf>
    <xf numFmtId="166" fontId="9" fillId="0" borderId="6" xfId="1" applyNumberFormat="1" applyFont="1" applyBorder="1" applyAlignment="1">
      <alignment wrapText="1"/>
    </xf>
    <xf numFmtId="166" fontId="9" fillId="2" borderId="6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164" fontId="2" fillId="0" borderId="0" xfId="0" applyNumberFormat="1" applyFont="1" applyAlignment="1">
      <alignment wrapText="1"/>
    </xf>
    <xf numFmtId="164" fontId="9" fillId="2" borderId="6" xfId="1" applyNumberFormat="1" applyFont="1" applyFill="1" applyBorder="1" applyAlignment="1">
      <alignment wrapText="1"/>
    </xf>
    <xf numFmtId="166" fontId="7" fillId="0" borderId="6" xfId="1" applyNumberFormat="1" applyFont="1" applyBorder="1" applyAlignment="1">
      <alignment wrapText="1"/>
    </xf>
    <xf numFmtId="164" fontId="11" fillId="0" borderId="0" xfId="0" applyNumberFormat="1" applyFont="1" applyAlignment="1">
      <alignment wrapText="1"/>
    </xf>
    <xf numFmtId="166" fontId="2" fillId="0" borderId="0" xfId="0" applyNumberFormat="1" applyFont="1" applyAlignment="1">
      <alignment wrapText="1"/>
    </xf>
    <xf numFmtId="0" fontId="4" fillId="0" borderId="0" xfId="2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39">
    <cellStyle name="Обычный" xfId="0" builtinId="0"/>
    <cellStyle name="Обычный 2" xfId="3"/>
    <cellStyle name="Обычный 2 2" xfId="4"/>
    <cellStyle name="Обычный 3" xfId="2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77"/>
  <sheetViews>
    <sheetView tabSelected="1" view="pageBreakPreview" zoomScale="56" zoomScaleNormal="72" zoomScaleSheetLayoutView="56" workbookViewId="0">
      <pane xSplit="2" ySplit="7" topLeftCell="E57" activePane="bottomRight" state="frozen"/>
      <selection activeCell="B1" sqref="B1"/>
      <selection pane="topRight" activeCell="C1" sqref="C1"/>
      <selection pane="bottomLeft" activeCell="B5" sqref="B5"/>
      <selection pane="bottomRight" activeCell="L70" sqref="L70"/>
    </sheetView>
  </sheetViews>
  <sheetFormatPr defaultColWidth="9.140625" defaultRowHeight="18.75" x14ac:dyDescent="0.3"/>
  <cols>
    <col min="1" max="1" width="7.5703125" style="1" hidden="1" customWidth="1"/>
    <col min="2" max="2" width="40.7109375" style="1" customWidth="1"/>
    <col min="3" max="3" width="16.140625" style="1" hidden="1" customWidth="1"/>
    <col min="4" max="4" width="17.28515625" style="1" hidden="1" customWidth="1"/>
    <col min="5" max="5" width="20.7109375" style="1" customWidth="1"/>
    <col min="6" max="6" width="24.42578125" style="1" customWidth="1"/>
    <col min="7" max="7" width="20.7109375" style="1" customWidth="1"/>
    <col min="8" max="8" width="22.28515625" style="1" customWidth="1"/>
    <col min="9" max="9" width="19.85546875" style="1" customWidth="1"/>
    <col min="10" max="10" width="25.5703125" style="1" customWidth="1"/>
    <col min="11" max="11" width="19" style="1" customWidth="1"/>
    <col min="12" max="12" width="24" style="1" customWidth="1"/>
    <col min="13" max="13" width="20.42578125" style="1" customWidth="1"/>
    <col min="14" max="14" width="23.140625" style="1" customWidth="1"/>
    <col min="15" max="15" width="18.7109375" style="1" customWidth="1"/>
    <col min="16" max="16" width="21.28515625" style="1" bestFit="1" customWidth="1"/>
    <col min="17" max="17" width="17" style="1" bestFit="1" customWidth="1"/>
    <col min="18" max="16384" width="9.140625" style="1"/>
  </cols>
  <sheetData>
    <row r="1" spans="1:17" ht="18" hidden="1" customHeight="1" x14ac:dyDescent="0.3">
      <c r="M1" s="35" t="s">
        <v>73</v>
      </c>
      <c r="N1" s="35"/>
    </row>
    <row r="2" spans="1:17" ht="52.15" customHeight="1" x14ac:dyDescent="0.3">
      <c r="M2" s="35"/>
      <c r="N2" s="35"/>
    </row>
    <row r="3" spans="1:17" ht="57" customHeight="1" x14ac:dyDescent="0.3">
      <c r="B3" s="36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"/>
    </row>
    <row r="4" spans="1:17" ht="27" customHeight="1" x14ac:dyDescent="0.3">
      <c r="B4" s="2"/>
      <c r="C4" s="2"/>
      <c r="D4" s="2"/>
      <c r="E4" s="2"/>
      <c r="F4" s="2"/>
      <c r="G4" s="37" t="s">
        <v>1</v>
      </c>
      <c r="H4" s="37"/>
      <c r="I4" s="2"/>
      <c r="J4" s="2"/>
      <c r="K4" s="2"/>
      <c r="L4" s="2"/>
      <c r="M4" s="2"/>
      <c r="N4" s="3" t="s">
        <v>2</v>
      </c>
    </row>
    <row r="5" spans="1:17" s="4" customFormat="1" ht="30.75" customHeight="1" x14ac:dyDescent="0.3">
      <c r="B5" s="38" t="s">
        <v>3</v>
      </c>
      <c r="C5" s="40" t="s">
        <v>4</v>
      </c>
      <c r="D5" s="40" t="s">
        <v>5</v>
      </c>
      <c r="E5" s="5" t="s">
        <v>6</v>
      </c>
      <c r="F5" s="6"/>
      <c r="G5" s="42" t="s">
        <v>7</v>
      </c>
      <c r="H5" s="43"/>
      <c r="I5" s="42" t="s">
        <v>8</v>
      </c>
      <c r="J5" s="43"/>
      <c r="K5" s="42" t="s">
        <v>9</v>
      </c>
      <c r="L5" s="43"/>
      <c r="M5" s="42" t="s">
        <v>10</v>
      </c>
      <c r="N5" s="43"/>
    </row>
    <row r="6" spans="1:17" s="4" customFormat="1" ht="145.5" customHeight="1" x14ac:dyDescent="0.3">
      <c r="B6" s="39"/>
      <c r="C6" s="41"/>
      <c r="D6" s="41"/>
      <c r="E6" s="7" t="s">
        <v>11</v>
      </c>
      <c r="F6" s="8" t="s">
        <v>12</v>
      </c>
      <c r="G6" s="7" t="s">
        <v>11</v>
      </c>
      <c r="H6" s="9" t="s">
        <v>13</v>
      </c>
      <c r="I6" s="7" t="s">
        <v>11</v>
      </c>
      <c r="J6" s="9" t="s">
        <v>13</v>
      </c>
      <c r="K6" s="7" t="s">
        <v>11</v>
      </c>
      <c r="L6" s="9" t="s">
        <v>13</v>
      </c>
      <c r="M6" s="7" t="s">
        <v>11</v>
      </c>
      <c r="N6" s="9" t="s">
        <v>13</v>
      </c>
    </row>
    <row r="7" spans="1:17" ht="22.5" customHeight="1" x14ac:dyDescent="0.3">
      <c r="B7" s="10" t="s">
        <v>14</v>
      </c>
      <c r="C7" s="11"/>
      <c r="D7" s="11"/>
      <c r="E7" s="12">
        <v>567798</v>
      </c>
      <c r="F7" s="13"/>
      <c r="G7" s="12"/>
      <c r="H7" s="12"/>
      <c r="I7" s="12"/>
      <c r="J7" s="12"/>
      <c r="K7" s="12"/>
      <c r="L7" s="12"/>
      <c r="M7" s="12"/>
      <c r="N7" s="12"/>
    </row>
    <row r="8" spans="1:17" ht="101.25" x14ac:dyDescent="0.3">
      <c r="A8" s="1">
        <v>1</v>
      </c>
      <c r="B8" s="14" t="s">
        <v>15</v>
      </c>
      <c r="C8" s="15">
        <v>546.27</v>
      </c>
      <c r="D8" s="16">
        <v>1.855</v>
      </c>
      <c r="E8" s="17">
        <v>591488</v>
      </c>
      <c r="F8" s="18">
        <f>H8+J8+L8+N8</f>
        <v>49947753.149999999</v>
      </c>
      <c r="G8" s="17">
        <v>353546</v>
      </c>
      <c r="H8" s="19">
        <f>ROUND($C8*G8*$D$8/12,2)</f>
        <v>29854922.390000001</v>
      </c>
      <c r="I8" s="17">
        <v>11818</v>
      </c>
      <c r="J8" s="19">
        <f>ROUND($C8*I8*$D$8/12,2)</f>
        <v>997962</v>
      </c>
      <c r="K8" s="17">
        <v>137670</v>
      </c>
      <c r="L8" s="19">
        <f>ROUND($C8*K8*$D$8/12,2)</f>
        <v>11625438.18</v>
      </c>
      <c r="M8" s="17">
        <v>88454</v>
      </c>
      <c r="N8" s="19">
        <f>ROUND($C8*M8*$D$8/12,2)</f>
        <v>7469430.5800000001</v>
      </c>
    </row>
    <row r="9" spans="1:17" ht="21" hidden="1" x14ac:dyDescent="0.4">
      <c r="A9" s="1">
        <v>2</v>
      </c>
      <c r="B9" s="10"/>
      <c r="C9" s="15"/>
      <c r="D9" s="16"/>
      <c r="E9" s="17"/>
      <c r="F9" s="18">
        <f>H9+J9+L9+N9</f>
        <v>0</v>
      </c>
      <c r="G9" s="17"/>
      <c r="H9" s="19">
        <f>ROUND($C9*G9*$D$9/12,2)</f>
        <v>0</v>
      </c>
      <c r="I9" s="17"/>
      <c r="J9" s="19">
        <f>ROUND($C9*I9*$D$9/12,2)</f>
        <v>0</v>
      </c>
      <c r="K9" s="17"/>
      <c r="L9" s="19">
        <f>ROUND($C9*K9*$D$9/12,2)</f>
        <v>0</v>
      </c>
      <c r="M9" s="17"/>
      <c r="N9" s="19">
        <f>ROUND($C9*M9*$D$9/12,2)</f>
        <v>0</v>
      </c>
    </row>
    <row r="10" spans="1:17" s="20" customFormat="1" ht="20.25" x14ac:dyDescent="0.3">
      <c r="B10" s="21" t="s">
        <v>16</v>
      </c>
      <c r="C10" s="22"/>
      <c r="D10" s="23"/>
      <c r="E10" s="24">
        <v>591488</v>
      </c>
      <c r="F10" s="25">
        <f>F8+F9</f>
        <v>49947753.149999999</v>
      </c>
      <c r="G10" s="24">
        <v>353546</v>
      </c>
      <c r="H10" s="26">
        <f>SUM(H8+H9)</f>
        <v>29854922.390000001</v>
      </c>
      <c r="I10" s="24">
        <v>11818</v>
      </c>
      <c r="J10" s="26">
        <f>SUM(J8+J9)</f>
        <v>997962</v>
      </c>
      <c r="K10" s="24">
        <v>137670</v>
      </c>
      <c r="L10" s="26">
        <f>SUM(L8+L9)</f>
        <v>11625438.18</v>
      </c>
      <c r="M10" s="24">
        <v>88454</v>
      </c>
      <c r="N10" s="26">
        <f>SUM(N8+N9)</f>
        <v>7469430.5800000001</v>
      </c>
    </row>
    <row r="11" spans="1:17" ht="20.25" x14ac:dyDescent="0.3">
      <c r="B11" s="10" t="s">
        <v>17</v>
      </c>
      <c r="C11" s="15"/>
      <c r="D11" s="16"/>
      <c r="E11" s="27">
        <v>266699.7723878494</v>
      </c>
      <c r="F11" s="28"/>
      <c r="G11" s="27"/>
      <c r="H11" s="27"/>
      <c r="I11" s="27"/>
      <c r="J11" s="27"/>
      <c r="K11" s="27"/>
      <c r="L11" s="27"/>
      <c r="M11" s="27"/>
      <c r="N11" s="27"/>
    </row>
    <row r="12" spans="1:17" ht="121.5" x14ac:dyDescent="0.3">
      <c r="A12" s="1">
        <v>3</v>
      </c>
      <c r="B12" s="14" t="s">
        <v>18</v>
      </c>
      <c r="C12" s="15">
        <v>546.27</v>
      </c>
      <c r="D12" s="16">
        <v>2.1819999999999999</v>
      </c>
      <c r="E12" s="17">
        <v>257793</v>
      </c>
      <c r="F12" s="18">
        <f>H12+J12+L12+N12</f>
        <v>25606603.169999998</v>
      </c>
      <c r="G12" s="17">
        <v>138959</v>
      </c>
      <c r="H12" s="19">
        <f>ROUND($C12*G12*$D$12/12,2)</f>
        <v>13802810.67</v>
      </c>
      <c r="I12" s="17">
        <v>52</v>
      </c>
      <c r="J12" s="19">
        <f>ROUND($C12*I12*$D$12/12,2)</f>
        <v>5165.16</v>
      </c>
      <c r="K12" s="17">
        <v>117893</v>
      </c>
      <c r="L12" s="19">
        <f>ROUND($C12*K12*$D$12/12,2)</f>
        <v>11710322.890000001</v>
      </c>
      <c r="M12" s="17">
        <v>889</v>
      </c>
      <c r="N12" s="19">
        <f>ROUND($C12*M12*$D$12/12,2)</f>
        <v>88304.45</v>
      </c>
      <c r="O12" s="29"/>
      <c r="P12" s="30"/>
      <c r="Q12" s="30"/>
    </row>
    <row r="13" spans="1:17" s="20" customFormat="1" ht="41.25" customHeight="1" x14ac:dyDescent="0.3">
      <c r="B13" s="21" t="s">
        <v>19</v>
      </c>
      <c r="C13" s="22"/>
      <c r="D13" s="23"/>
      <c r="E13" s="24">
        <v>257793</v>
      </c>
      <c r="F13" s="25">
        <f>F12</f>
        <v>25606603.169999998</v>
      </c>
      <c r="G13" s="24">
        <v>138959</v>
      </c>
      <c r="H13" s="26">
        <f>SUM(H12)</f>
        <v>13802810.67</v>
      </c>
      <c r="I13" s="24">
        <v>52</v>
      </c>
      <c r="J13" s="26">
        <f>SUM(J12)</f>
        <v>5165.16</v>
      </c>
      <c r="K13" s="24">
        <v>117893</v>
      </c>
      <c r="L13" s="26">
        <f>SUM(L12)</f>
        <v>11710322.890000001</v>
      </c>
      <c r="M13" s="24">
        <v>889</v>
      </c>
      <c r="N13" s="26">
        <f>SUM(N12)</f>
        <v>88304.45</v>
      </c>
      <c r="Q13" s="30"/>
    </row>
    <row r="14" spans="1:17" ht="20.25" x14ac:dyDescent="0.3">
      <c r="B14" s="10" t="s">
        <v>20</v>
      </c>
      <c r="C14" s="15"/>
      <c r="D14" s="16"/>
      <c r="E14" s="27">
        <v>71862.075122512993</v>
      </c>
      <c r="F14" s="31"/>
      <c r="G14" s="32"/>
      <c r="H14" s="27"/>
      <c r="I14" s="27"/>
      <c r="J14" s="27"/>
      <c r="K14" s="27"/>
      <c r="L14" s="27"/>
      <c r="M14" s="27"/>
      <c r="N14" s="27"/>
      <c r="Q14" s="30"/>
    </row>
    <row r="15" spans="1:17" ht="81" x14ac:dyDescent="0.3">
      <c r="A15" s="1">
        <v>4</v>
      </c>
      <c r="B15" s="14" t="s">
        <v>21</v>
      </c>
      <c r="C15" s="15">
        <v>546.27</v>
      </c>
      <c r="D15" s="16">
        <v>0.98799999999999999</v>
      </c>
      <c r="E15" s="17">
        <v>69139</v>
      </c>
      <c r="F15" s="18">
        <f>H15+J15+L15+N15</f>
        <v>3109611.5600000005</v>
      </c>
      <c r="G15" s="17">
        <v>53384</v>
      </c>
      <c r="H15" s="19">
        <f>ROUND($C15*G15*$D$15/12,2)</f>
        <v>2401011.06</v>
      </c>
      <c r="I15" s="17">
        <v>33</v>
      </c>
      <c r="J15" s="19">
        <f>ROUND($C15*I15*$D$15/12,2)</f>
        <v>1484.22</v>
      </c>
      <c r="K15" s="17">
        <v>15402</v>
      </c>
      <c r="L15" s="19">
        <f>ROUND($C15*K15*$D$15/12,2)</f>
        <v>692723.89</v>
      </c>
      <c r="M15" s="17">
        <v>320</v>
      </c>
      <c r="N15" s="19">
        <f>ROUND($C15*M15*$D$15/12,2)</f>
        <v>14392.39</v>
      </c>
      <c r="Q15" s="30"/>
    </row>
    <row r="16" spans="1:17" s="20" customFormat="1" ht="20.25" x14ac:dyDescent="0.3">
      <c r="B16" s="21" t="s">
        <v>22</v>
      </c>
      <c r="C16" s="22"/>
      <c r="D16" s="23"/>
      <c r="E16" s="24">
        <v>69139</v>
      </c>
      <c r="F16" s="25">
        <f>F15</f>
        <v>3109611.5600000005</v>
      </c>
      <c r="G16" s="24">
        <v>53384</v>
      </c>
      <c r="H16" s="26">
        <f>SUM(H15:H15)</f>
        <v>2401011.06</v>
      </c>
      <c r="I16" s="24">
        <v>33</v>
      </c>
      <c r="J16" s="26">
        <f>SUM(J15:J15)</f>
        <v>1484.22</v>
      </c>
      <c r="K16" s="24">
        <v>15402</v>
      </c>
      <c r="L16" s="26">
        <f>SUM(L15:L15)</f>
        <v>692723.89</v>
      </c>
      <c r="M16" s="24">
        <v>320</v>
      </c>
      <c r="N16" s="26">
        <f>SUM(N15:N15)</f>
        <v>14392.39</v>
      </c>
      <c r="Q16" s="30"/>
    </row>
    <row r="17" spans="1:17" ht="20.25" x14ac:dyDescent="0.3">
      <c r="B17" s="10" t="s">
        <v>23</v>
      </c>
      <c r="C17" s="15"/>
      <c r="D17" s="16"/>
      <c r="E17" s="27">
        <v>37460.106409215477</v>
      </c>
      <c r="F17" s="31"/>
      <c r="G17" s="27"/>
      <c r="H17" s="27"/>
      <c r="I17" s="27"/>
      <c r="J17" s="27"/>
      <c r="K17" s="27"/>
      <c r="L17" s="27"/>
      <c r="M17" s="27"/>
      <c r="N17" s="27"/>
      <c r="Q17" s="30"/>
    </row>
    <row r="18" spans="1:17" ht="81" x14ac:dyDescent="0.3">
      <c r="A18" s="1">
        <v>5</v>
      </c>
      <c r="B18" s="14" t="s">
        <v>24</v>
      </c>
      <c r="C18" s="15">
        <v>546.27</v>
      </c>
      <c r="D18" s="16">
        <v>0.98799999999999999</v>
      </c>
      <c r="E18" s="17">
        <v>36506</v>
      </c>
      <c r="F18" s="18">
        <f>H18+J18+L18+N18</f>
        <v>1641902.25</v>
      </c>
      <c r="G18" s="17">
        <v>25708</v>
      </c>
      <c r="H18" s="19">
        <f>ROUND($C18*G18*$D$18/12,2)</f>
        <v>1156248.92</v>
      </c>
      <c r="I18" s="17">
        <v>9</v>
      </c>
      <c r="J18" s="19">
        <f>ROUND($C18*I18*$D$18/12,2)</f>
        <v>404.79</v>
      </c>
      <c r="K18" s="17">
        <v>10265</v>
      </c>
      <c r="L18" s="19">
        <f>ROUND($C18*K18*$D$18/12,2)</f>
        <v>461681</v>
      </c>
      <c r="M18" s="17">
        <v>524</v>
      </c>
      <c r="N18" s="19">
        <f>ROUND($C18*M18*$D$18/12,2)</f>
        <v>23567.54</v>
      </c>
      <c r="Q18" s="30"/>
    </row>
    <row r="19" spans="1:17" s="20" customFormat="1" ht="20.25" x14ac:dyDescent="0.3">
      <c r="B19" s="21" t="s">
        <v>25</v>
      </c>
      <c r="C19" s="22"/>
      <c r="D19" s="23"/>
      <c r="E19" s="24">
        <v>36506</v>
      </c>
      <c r="F19" s="25">
        <f>F18</f>
        <v>1641902.25</v>
      </c>
      <c r="G19" s="24">
        <v>25708</v>
      </c>
      <c r="H19" s="26">
        <f>SUM(H18)</f>
        <v>1156248.92</v>
      </c>
      <c r="I19" s="24">
        <v>9</v>
      </c>
      <c r="J19" s="26">
        <f>SUM(J18)</f>
        <v>404.79</v>
      </c>
      <c r="K19" s="24">
        <v>10265</v>
      </c>
      <c r="L19" s="26">
        <f>SUM(L18)</f>
        <v>461681</v>
      </c>
      <c r="M19" s="24">
        <v>524</v>
      </c>
      <c r="N19" s="26">
        <f>SUM(N18)</f>
        <v>23567.54</v>
      </c>
      <c r="Q19" s="30"/>
    </row>
    <row r="20" spans="1:17" ht="20.25" x14ac:dyDescent="0.3">
      <c r="B20" s="10" t="s">
        <v>26</v>
      </c>
      <c r="C20" s="15"/>
      <c r="D20" s="16"/>
      <c r="E20" s="27">
        <v>24070.872252121604</v>
      </c>
      <c r="F20" s="31"/>
      <c r="G20" s="27"/>
      <c r="H20" s="27"/>
      <c r="I20" s="27"/>
      <c r="J20" s="27"/>
      <c r="K20" s="27"/>
      <c r="L20" s="27"/>
      <c r="M20" s="27"/>
      <c r="N20" s="27"/>
      <c r="Q20" s="30"/>
    </row>
    <row r="21" spans="1:17" ht="101.25" x14ac:dyDescent="0.3">
      <c r="A21" s="1">
        <v>6</v>
      </c>
      <c r="B21" s="14" t="s">
        <v>27</v>
      </c>
      <c r="C21" s="15">
        <v>546.27</v>
      </c>
      <c r="D21" s="16">
        <v>1.129</v>
      </c>
      <c r="E21" s="17">
        <v>23314</v>
      </c>
      <c r="F21" s="18">
        <f>H21+J21+L21+N21</f>
        <v>1198220.7599999998</v>
      </c>
      <c r="G21" s="17">
        <v>14111</v>
      </c>
      <c r="H21" s="19">
        <f>ROUND($C21*G21*$D$21/12,2)</f>
        <v>725233.47</v>
      </c>
      <c r="I21" s="17">
        <v>17</v>
      </c>
      <c r="J21" s="19">
        <f>ROUND($C21*I21*$D$21/12,2)</f>
        <v>873.71</v>
      </c>
      <c r="K21" s="17">
        <v>8997</v>
      </c>
      <c r="L21" s="19">
        <f>ROUND($C21*K21*$D$21/12,2)</f>
        <v>462399.94</v>
      </c>
      <c r="M21" s="17">
        <v>189</v>
      </c>
      <c r="N21" s="19">
        <f>ROUND($C21*M21*$D$21/12,2)</f>
        <v>9713.64</v>
      </c>
      <c r="Q21" s="30"/>
    </row>
    <row r="22" spans="1:17" s="20" customFormat="1" ht="20.25" x14ac:dyDescent="0.3">
      <c r="B22" s="21" t="s">
        <v>28</v>
      </c>
      <c r="C22" s="22"/>
      <c r="D22" s="23"/>
      <c r="E22" s="24">
        <v>23314</v>
      </c>
      <c r="F22" s="25">
        <f>F21</f>
        <v>1198220.7599999998</v>
      </c>
      <c r="G22" s="24">
        <v>14111</v>
      </c>
      <c r="H22" s="26">
        <f>SUM(H21)</f>
        <v>725233.47</v>
      </c>
      <c r="I22" s="24">
        <v>17</v>
      </c>
      <c r="J22" s="26">
        <f>SUM(J21)</f>
        <v>873.71</v>
      </c>
      <c r="K22" s="24">
        <v>8997</v>
      </c>
      <c r="L22" s="26">
        <f>SUM(L21)</f>
        <v>462399.94</v>
      </c>
      <c r="M22" s="24">
        <v>189</v>
      </c>
      <c r="N22" s="26">
        <f>SUM(N21)</f>
        <v>9713.64</v>
      </c>
      <c r="Q22" s="30"/>
    </row>
    <row r="23" spans="1:17" ht="20.25" x14ac:dyDescent="0.3">
      <c r="B23" s="10" t="s">
        <v>29</v>
      </c>
      <c r="C23" s="15"/>
      <c r="D23" s="16"/>
      <c r="E23" s="27">
        <v>2796.0116076964205</v>
      </c>
      <c r="F23" s="31"/>
      <c r="G23" s="27"/>
      <c r="H23" s="27"/>
      <c r="I23" s="27"/>
      <c r="J23" s="27"/>
      <c r="K23" s="27"/>
      <c r="L23" s="27"/>
      <c r="M23" s="27"/>
      <c r="N23" s="27"/>
      <c r="Q23" s="30"/>
    </row>
    <row r="24" spans="1:17" ht="101.25" x14ac:dyDescent="0.3">
      <c r="A24" s="1">
        <v>7</v>
      </c>
      <c r="B24" s="14" t="s">
        <v>30</v>
      </c>
      <c r="C24" s="15">
        <v>546.27</v>
      </c>
      <c r="D24" s="16">
        <v>1.3320000000000001</v>
      </c>
      <c r="E24" s="17">
        <v>2599</v>
      </c>
      <c r="F24" s="18">
        <f>H24+J24+L24+N24</f>
        <v>157592.88</v>
      </c>
      <c r="G24" s="17">
        <v>2456</v>
      </c>
      <c r="H24" s="19">
        <f>ROUND($C24*G24*$D$24/12,2)</f>
        <v>148921.94</v>
      </c>
      <c r="I24" s="17">
        <v>4</v>
      </c>
      <c r="J24" s="19">
        <f>ROUND($C24*I24*$D$24/12,2)</f>
        <v>242.54</v>
      </c>
      <c r="K24" s="17">
        <v>106</v>
      </c>
      <c r="L24" s="19">
        <f>ROUND($C24*K24*$D$24/12,2)</f>
        <v>6427.41</v>
      </c>
      <c r="M24" s="17">
        <v>33</v>
      </c>
      <c r="N24" s="19">
        <f>ROUND($C24*M24*$D$24/12,2)</f>
        <v>2000.99</v>
      </c>
      <c r="Q24" s="30"/>
    </row>
    <row r="25" spans="1:17" s="20" customFormat="1" ht="20.25" x14ac:dyDescent="0.3">
      <c r="B25" s="21" t="s">
        <v>31</v>
      </c>
      <c r="C25" s="22"/>
      <c r="D25" s="23"/>
      <c r="E25" s="24">
        <v>2599</v>
      </c>
      <c r="F25" s="25">
        <f>F24</f>
        <v>157592.88</v>
      </c>
      <c r="G25" s="24">
        <v>2456</v>
      </c>
      <c r="H25" s="26">
        <f>SUM(H24)</f>
        <v>148921.94</v>
      </c>
      <c r="I25" s="24">
        <v>4</v>
      </c>
      <c r="J25" s="26">
        <f>SUM(J24)</f>
        <v>242.54</v>
      </c>
      <c r="K25" s="24">
        <v>106</v>
      </c>
      <c r="L25" s="26">
        <f>SUM(L24)</f>
        <v>6427.41</v>
      </c>
      <c r="M25" s="24">
        <v>33</v>
      </c>
      <c r="N25" s="26">
        <f>SUM(N24)</f>
        <v>2000.99</v>
      </c>
      <c r="Q25" s="30"/>
    </row>
    <row r="26" spans="1:17" ht="20.25" x14ac:dyDescent="0.3">
      <c r="B26" s="10" t="s">
        <v>32</v>
      </c>
      <c r="C26" s="15"/>
      <c r="D26" s="16"/>
      <c r="E26" s="27">
        <v>31870.16355960217</v>
      </c>
      <c r="F26" s="31"/>
      <c r="G26" s="27"/>
      <c r="H26" s="27"/>
      <c r="I26" s="27"/>
      <c r="J26" s="27"/>
      <c r="K26" s="27"/>
      <c r="L26" s="27"/>
      <c r="M26" s="27"/>
      <c r="N26" s="27"/>
      <c r="Q26" s="30"/>
    </row>
    <row r="27" spans="1:17" ht="101.25" x14ac:dyDescent="0.3">
      <c r="A27" s="1">
        <v>8</v>
      </c>
      <c r="B27" s="14" t="s">
        <v>33</v>
      </c>
      <c r="C27" s="15">
        <v>546.27</v>
      </c>
      <c r="D27" s="16">
        <v>0.93500000000000005</v>
      </c>
      <c r="E27" s="17">
        <v>30492</v>
      </c>
      <c r="F27" s="18">
        <f>H27+J27+L27+N27</f>
        <v>1297847.3899999999</v>
      </c>
      <c r="G27" s="17">
        <v>17220</v>
      </c>
      <c r="H27" s="19">
        <f>ROUND($C27*G27*$D$27/12,2)</f>
        <v>732944.12</v>
      </c>
      <c r="I27" s="17">
        <v>13</v>
      </c>
      <c r="J27" s="19">
        <f>ROUND($C27*I27*$D$27/12,2)</f>
        <v>553.33000000000004</v>
      </c>
      <c r="K27" s="17">
        <v>13111</v>
      </c>
      <c r="L27" s="19">
        <f>ROUND($C27*K27*$D$27/12,2)</f>
        <v>558050.54</v>
      </c>
      <c r="M27" s="17">
        <v>148</v>
      </c>
      <c r="N27" s="19">
        <f>ROUND($C27*M27*$D$27/12,2)</f>
        <v>6299.4</v>
      </c>
      <c r="Q27" s="30"/>
    </row>
    <row r="28" spans="1:17" s="20" customFormat="1" ht="40.5" x14ac:dyDescent="0.3">
      <c r="B28" s="21" t="s">
        <v>34</v>
      </c>
      <c r="C28" s="22"/>
      <c r="D28" s="23"/>
      <c r="E28" s="24">
        <v>30492</v>
      </c>
      <c r="F28" s="25">
        <f>F27</f>
        <v>1297847.3899999999</v>
      </c>
      <c r="G28" s="24">
        <v>17220</v>
      </c>
      <c r="H28" s="26">
        <f>SUM(H27)</f>
        <v>732944.12</v>
      </c>
      <c r="I28" s="24">
        <v>13</v>
      </c>
      <c r="J28" s="26">
        <f>SUM(J27)</f>
        <v>553.33000000000004</v>
      </c>
      <c r="K28" s="24">
        <v>13111</v>
      </c>
      <c r="L28" s="26">
        <f>SUM(L27)</f>
        <v>558050.54</v>
      </c>
      <c r="M28" s="24">
        <v>148</v>
      </c>
      <c r="N28" s="26">
        <f>SUM(N27)</f>
        <v>6299.4</v>
      </c>
      <c r="Q28" s="30"/>
    </row>
    <row r="29" spans="1:17" ht="20.25" x14ac:dyDescent="0.3">
      <c r="B29" s="10" t="s">
        <v>35</v>
      </c>
      <c r="C29" s="15"/>
      <c r="D29" s="16"/>
      <c r="E29" s="27">
        <v>26421.685582997314</v>
      </c>
      <c r="F29" s="31"/>
      <c r="G29" s="27"/>
      <c r="H29" s="27"/>
      <c r="I29" s="27"/>
      <c r="J29" s="27"/>
      <c r="K29" s="27"/>
      <c r="L29" s="27"/>
      <c r="M29" s="27"/>
      <c r="N29" s="27"/>
      <c r="Q29" s="30"/>
    </row>
    <row r="30" spans="1:17" ht="81" x14ac:dyDescent="0.3">
      <c r="A30" s="1">
        <v>9</v>
      </c>
      <c r="B30" s="14" t="s">
        <v>36</v>
      </c>
      <c r="C30" s="15">
        <v>546.27</v>
      </c>
      <c r="D30" s="16">
        <v>0.80600000000000005</v>
      </c>
      <c r="E30" s="17">
        <v>25360</v>
      </c>
      <c r="F30" s="18">
        <f>H30+J30+L30+N30</f>
        <v>930487.17999999993</v>
      </c>
      <c r="G30" s="17">
        <v>23951</v>
      </c>
      <c r="H30" s="19">
        <f>ROUND($C30*G30*$D$30/12,2)</f>
        <v>878789.37</v>
      </c>
      <c r="I30" s="17">
        <v>39</v>
      </c>
      <c r="J30" s="19">
        <f>ROUND($C30*I30*$D$30/12,2)</f>
        <v>1430.95</v>
      </c>
      <c r="K30" s="17">
        <v>1002</v>
      </c>
      <c r="L30" s="19">
        <f>ROUND($C30*K30*$D$30/12,2)</f>
        <v>36764.519999999997</v>
      </c>
      <c r="M30" s="17">
        <v>368</v>
      </c>
      <c r="N30" s="19">
        <f>ROUND($C30*M30*$D$30/12,2)</f>
        <v>13502.34</v>
      </c>
      <c r="Q30" s="30"/>
    </row>
    <row r="31" spans="1:17" s="20" customFormat="1" ht="20.25" x14ac:dyDescent="0.3">
      <c r="B31" s="21" t="s">
        <v>37</v>
      </c>
      <c r="C31" s="22"/>
      <c r="D31" s="23"/>
      <c r="E31" s="24">
        <v>25360</v>
      </c>
      <c r="F31" s="25">
        <f>F30</f>
        <v>930487.17999999993</v>
      </c>
      <c r="G31" s="24">
        <v>23951</v>
      </c>
      <c r="H31" s="26">
        <f>SUM(H30)</f>
        <v>878789.37</v>
      </c>
      <c r="I31" s="24">
        <v>39</v>
      </c>
      <c r="J31" s="26">
        <f>SUM(J30)</f>
        <v>1430.95</v>
      </c>
      <c r="K31" s="24">
        <v>1002</v>
      </c>
      <c r="L31" s="26">
        <f>SUM(L30)</f>
        <v>36764.519999999997</v>
      </c>
      <c r="M31" s="24">
        <v>368</v>
      </c>
      <c r="N31" s="26">
        <f>SUM(N30)</f>
        <v>13502.34</v>
      </c>
      <c r="Q31" s="30"/>
    </row>
    <row r="32" spans="1:17" ht="40.5" x14ac:dyDescent="0.3">
      <c r="B32" s="10" t="s">
        <v>38</v>
      </c>
      <c r="C32" s="15"/>
      <c r="D32" s="16"/>
      <c r="E32" s="17"/>
      <c r="F32" s="31"/>
      <c r="G32" s="27"/>
      <c r="H32" s="27"/>
      <c r="I32" s="27"/>
      <c r="J32" s="27"/>
      <c r="K32" s="27"/>
      <c r="L32" s="27"/>
      <c r="M32" s="27"/>
      <c r="N32" s="27"/>
      <c r="Q32" s="30"/>
    </row>
    <row r="33" spans="1:17" ht="101.25" x14ac:dyDescent="0.3">
      <c r="A33" s="1">
        <v>10</v>
      </c>
      <c r="B33" s="14" t="s">
        <v>39</v>
      </c>
      <c r="C33" s="15">
        <v>546.27</v>
      </c>
      <c r="D33" s="16">
        <v>0.80600000000000005</v>
      </c>
      <c r="E33" s="17">
        <v>16494</v>
      </c>
      <c r="F33" s="18">
        <f>H33+J33+L33+N33</f>
        <v>605183.57999999996</v>
      </c>
      <c r="G33" s="17">
        <v>10197</v>
      </c>
      <c r="H33" s="19">
        <f>ROUND($C33*G33*$D$33/12,2)</f>
        <v>374139.5</v>
      </c>
      <c r="I33" s="17">
        <v>1274</v>
      </c>
      <c r="J33" s="19">
        <f>ROUND($C33*I33*$D$33/12,2)</f>
        <v>46744.51</v>
      </c>
      <c r="K33" s="17">
        <v>2424</v>
      </c>
      <c r="L33" s="19">
        <f>ROUND($C33*K33*$D$33/12,2)</f>
        <v>88939.31</v>
      </c>
      <c r="M33" s="17">
        <v>2599</v>
      </c>
      <c r="N33" s="19">
        <f>ROUND($C33*M33*$D$33/12,2)</f>
        <v>95360.26</v>
      </c>
      <c r="Q33" s="30"/>
    </row>
    <row r="34" spans="1:17" ht="101.25" x14ac:dyDescent="0.3">
      <c r="A34" s="1">
        <v>11</v>
      </c>
      <c r="B34" s="14" t="s">
        <v>40</v>
      </c>
      <c r="C34" s="15">
        <v>546.27</v>
      </c>
      <c r="D34" s="16">
        <v>0.80600000000000005</v>
      </c>
      <c r="E34" s="17">
        <v>60422</v>
      </c>
      <c r="F34" s="18">
        <f>H34+J34+L34+N34</f>
        <v>2216951.7599999998</v>
      </c>
      <c r="G34" s="17">
        <v>37345</v>
      </c>
      <c r="H34" s="19">
        <f>ROUND($C34*G34*$D$34/12,2)</f>
        <v>1370230.44</v>
      </c>
      <c r="I34" s="17">
        <v>4673</v>
      </c>
      <c r="J34" s="19">
        <f>ROUND($C34*I34*$D$34/12,2)</f>
        <v>171457.67</v>
      </c>
      <c r="K34" s="17">
        <v>8881</v>
      </c>
      <c r="L34" s="19">
        <f>ROUND($C34*K34*$D$34/12,2)</f>
        <v>325853.96999999997</v>
      </c>
      <c r="M34" s="17">
        <v>9523</v>
      </c>
      <c r="N34" s="19">
        <f>ROUND($C34*M34*$D$34/12,2)</f>
        <v>349409.68</v>
      </c>
      <c r="Q34" s="30"/>
    </row>
    <row r="35" spans="1:17" s="20" customFormat="1" ht="32.450000000000003" customHeight="1" x14ac:dyDescent="0.3">
      <c r="B35" s="21" t="s">
        <v>41</v>
      </c>
      <c r="C35" s="22"/>
      <c r="D35" s="23"/>
      <c r="E35" s="24">
        <f t="shared" ref="E35:N35" si="0">E33+E34</f>
        <v>76916</v>
      </c>
      <c r="F35" s="26">
        <f t="shared" si="0"/>
        <v>2822135.34</v>
      </c>
      <c r="G35" s="24">
        <f t="shared" si="0"/>
        <v>47542</v>
      </c>
      <c r="H35" s="26">
        <f t="shared" si="0"/>
        <v>1744369.94</v>
      </c>
      <c r="I35" s="24">
        <f t="shared" si="0"/>
        <v>5947</v>
      </c>
      <c r="J35" s="26">
        <f t="shared" si="0"/>
        <v>218202.18000000002</v>
      </c>
      <c r="K35" s="24">
        <f t="shared" si="0"/>
        <v>11305</v>
      </c>
      <c r="L35" s="26">
        <f t="shared" si="0"/>
        <v>414793.27999999997</v>
      </c>
      <c r="M35" s="24">
        <f t="shared" si="0"/>
        <v>12122</v>
      </c>
      <c r="N35" s="26">
        <f t="shared" si="0"/>
        <v>444769.94</v>
      </c>
      <c r="Q35" s="30"/>
    </row>
    <row r="36" spans="1:17" ht="20.25" x14ac:dyDescent="0.3">
      <c r="B36" s="10" t="s">
        <v>42</v>
      </c>
      <c r="C36" s="15"/>
      <c r="D36" s="16"/>
      <c r="E36" s="27">
        <v>27138.371594047476</v>
      </c>
      <c r="F36" s="31"/>
      <c r="G36" s="27"/>
      <c r="H36" s="27"/>
      <c r="I36" s="27"/>
      <c r="J36" s="27"/>
      <c r="K36" s="27"/>
      <c r="L36" s="27"/>
      <c r="M36" s="27"/>
      <c r="N36" s="27"/>
      <c r="Q36" s="30"/>
    </row>
    <row r="37" spans="1:17" ht="99.6" customHeight="1" x14ac:dyDescent="0.3">
      <c r="A37" s="1">
        <v>12</v>
      </c>
      <c r="B37" s="14" t="s">
        <v>43</v>
      </c>
      <c r="C37" s="15">
        <v>546.27</v>
      </c>
      <c r="D37" s="16">
        <v>0.93500000000000005</v>
      </c>
      <c r="E37" s="17">
        <v>31760</v>
      </c>
      <c r="F37" s="18">
        <v>1351817.9500000002</v>
      </c>
      <c r="G37" s="17">
        <v>21673</v>
      </c>
      <c r="H37" s="19">
        <v>922479.55</v>
      </c>
      <c r="I37" s="17">
        <v>12</v>
      </c>
      <c r="J37" s="19">
        <v>510.76</v>
      </c>
      <c r="K37" s="17">
        <v>9869</v>
      </c>
      <c r="L37" s="19">
        <v>420059.55</v>
      </c>
      <c r="M37" s="17">
        <v>206</v>
      </c>
      <c r="N37" s="19">
        <v>8768.09</v>
      </c>
      <c r="Q37" s="30"/>
    </row>
    <row r="38" spans="1:17" s="20" customFormat="1" ht="40.5" x14ac:dyDescent="0.3">
      <c r="B38" s="21" t="s">
        <v>44</v>
      </c>
      <c r="C38" s="22"/>
      <c r="D38" s="23"/>
      <c r="E38" s="24">
        <f>E37</f>
        <v>31760</v>
      </c>
      <c r="F38" s="26">
        <f t="shared" ref="F38:N38" si="1">F37</f>
        <v>1351817.9500000002</v>
      </c>
      <c r="G38" s="24">
        <f t="shared" si="1"/>
        <v>21673</v>
      </c>
      <c r="H38" s="26">
        <f t="shared" si="1"/>
        <v>922479.55</v>
      </c>
      <c r="I38" s="24">
        <f t="shared" si="1"/>
        <v>12</v>
      </c>
      <c r="J38" s="26">
        <f t="shared" si="1"/>
        <v>510.76</v>
      </c>
      <c r="K38" s="24">
        <f t="shared" si="1"/>
        <v>9869</v>
      </c>
      <c r="L38" s="26">
        <f t="shared" si="1"/>
        <v>420059.55</v>
      </c>
      <c r="M38" s="24">
        <f t="shared" si="1"/>
        <v>206</v>
      </c>
      <c r="N38" s="26">
        <f t="shared" si="1"/>
        <v>8768.09</v>
      </c>
      <c r="Q38" s="30"/>
    </row>
    <row r="39" spans="1:17" ht="20.25" x14ac:dyDescent="0.3">
      <c r="B39" s="10" t="s">
        <v>45</v>
      </c>
      <c r="C39" s="15"/>
      <c r="D39" s="16"/>
      <c r="E39" s="17"/>
      <c r="F39" s="31"/>
      <c r="G39" s="27"/>
      <c r="H39" s="27"/>
      <c r="I39" s="27"/>
      <c r="J39" s="27"/>
      <c r="K39" s="27"/>
      <c r="L39" s="27"/>
      <c r="M39" s="27"/>
      <c r="N39" s="27"/>
      <c r="Q39" s="30"/>
    </row>
    <row r="40" spans="1:17" ht="101.25" x14ac:dyDescent="0.3">
      <c r="A40" s="1">
        <v>13</v>
      </c>
      <c r="B40" s="10" t="s">
        <v>46</v>
      </c>
      <c r="C40" s="15">
        <v>546.27</v>
      </c>
      <c r="D40" s="16">
        <v>0.98799999999999999</v>
      </c>
      <c r="E40" s="17">
        <v>41472</v>
      </c>
      <c r="F40" s="18">
        <f>H40+J40+L40+N40</f>
        <v>1865254.21</v>
      </c>
      <c r="G40" s="17">
        <v>19457</v>
      </c>
      <c r="H40" s="19">
        <f>ROUND($C40*G40*$D$40/12,2)</f>
        <v>875102.51</v>
      </c>
      <c r="I40" s="17">
        <v>15</v>
      </c>
      <c r="J40" s="19">
        <f>ROUND($C40*I40*$D$40/12,2)</f>
        <v>674.64</v>
      </c>
      <c r="K40" s="17">
        <v>21787</v>
      </c>
      <c r="L40" s="19">
        <f>ROUND($C40*K40*$D$40/12,2)</f>
        <v>979897.12</v>
      </c>
      <c r="M40" s="17">
        <v>213</v>
      </c>
      <c r="N40" s="19">
        <f>ROUND($C40*M40*$D$40/12,2)</f>
        <v>9579.94</v>
      </c>
      <c r="Q40" s="30"/>
    </row>
    <row r="41" spans="1:17" s="20" customFormat="1" ht="40.5" x14ac:dyDescent="0.3">
      <c r="B41" s="21" t="s">
        <v>47</v>
      </c>
      <c r="C41" s="22"/>
      <c r="D41" s="23"/>
      <c r="E41" s="24">
        <v>41472</v>
      </c>
      <c r="F41" s="25">
        <f>F40</f>
        <v>1865254.21</v>
      </c>
      <c r="G41" s="24">
        <v>19457</v>
      </c>
      <c r="H41" s="26">
        <f>SUM(H40)</f>
        <v>875102.51</v>
      </c>
      <c r="I41" s="24">
        <v>15</v>
      </c>
      <c r="J41" s="26">
        <f>SUM(J40)</f>
        <v>674.64</v>
      </c>
      <c r="K41" s="24">
        <v>21787</v>
      </c>
      <c r="L41" s="26">
        <f>SUM(L40)</f>
        <v>979897.12</v>
      </c>
      <c r="M41" s="24">
        <v>213</v>
      </c>
      <c r="N41" s="26">
        <f>SUM(N40)</f>
        <v>9579.94</v>
      </c>
      <c r="Q41" s="30"/>
    </row>
    <row r="42" spans="1:17" ht="20.25" x14ac:dyDescent="0.3">
      <c r="B42" s="10" t="s">
        <v>48</v>
      </c>
      <c r="C42" s="15"/>
      <c r="D42" s="16"/>
      <c r="E42" s="27">
        <v>35144.659296591875</v>
      </c>
      <c r="F42" s="31"/>
      <c r="G42" s="27"/>
      <c r="H42" s="27"/>
      <c r="I42" s="27"/>
      <c r="J42" s="27"/>
      <c r="K42" s="27"/>
      <c r="L42" s="27"/>
      <c r="M42" s="27"/>
      <c r="N42" s="27"/>
      <c r="Q42" s="30"/>
    </row>
    <row r="43" spans="1:17" ht="81" x14ac:dyDescent="0.3">
      <c r="A43" s="1">
        <v>14</v>
      </c>
      <c r="B43" s="14" t="s">
        <v>49</v>
      </c>
      <c r="C43" s="15">
        <v>546.27</v>
      </c>
      <c r="D43" s="16">
        <v>1.3320000000000001</v>
      </c>
      <c r="E43" s="17">
        <v>33385</v>
      </c>
      <c r="F43" s="18">
        <f>H43+J43+L43+N43</f>
        <v>2024331.8599999999</v>
      </c>
      <c r="G43" s="17">
        <v>21968</v>
      </c>
      <c r="H43" s="19">
        <f>ROUND($C43*G43*$D$43/12,2)</f>
        <v>1332050.99</v>
      </c>
      <c r="I43" s="17">
        <v>15</v>
      </c>
      <c r="J43" s="19">
        <f>ROUND($C43*I43*$D$43/12,2)</f>
        <v>909.54</v>
      </c>
      <c r="K43" s="17">
        <v>11292</v>
      </c>
      <c r="L43" s="19">
        <f>ROUND($C43*K43*$D$43/12,2)</f>
        <v>684701.37</v>
      </c>
      <c r="M43" s="17">
        <v>110</v>
      </c>
      <c r="N43" s="19">
        <f>ROUND($C43*M43*$D$43/12,2)</f>
        <v>6669.96</v>
      </c>
      <c r="Q43" s="30"/>
    </row>
    <row r="44" spans="1:17" ht="21" hidden="1" x14ac:dyDescent="0.4">
      <c r="A44" s="1">
        <v>15</v>
      </c>
      <c r="B44" s="14"/>
      <c r="C44" s="15"/>
      <c r="D44" s="16"/>
      <c r="E44" s="17"/>
      <c r="F44" s="18">
        <f>H44+J44+L44+N44</f>
        <v>0</v>
      </c>
      <c r="G44" s="17"/>
      <c r="H44" s="19">
        <f>ROUND($C44*G44*$D$44/12,2)</f>
        <v>0</v>
      </c>
      <c r="I44" s="17">
        <v>0</v>
      </c>
      <c r="J44" s="19">
        <f>ROUND($C44*I44*$D$44/12,2)</f>
        <v>0</v>
      </c>
      <c r="K44" s="17">
        <v>0</v>
      </c>
      <c r="L44" s="19">
        <f>ROUND($C44*K44*$D$44/12,2)</f>
        <v>0</v>
      </c>
      <c r="M44" s="17">
        <v>0</v>
      </c>
      <c r="N44" s="19">
        <f>ROUND($C44*M44*$D$44/12,2)</f>
        <v>0</v>
      </c>
      <c r="Q44" s="30"/>
    </row>
    <row r="45" spans="1:17" s="20" customFormat="1" ht="20.25" x14ac:dyDescent="0.3">
      <c r="B45" s="21" t="s">
        <v>50</v>
      </c>
      <c r="C45" s="22"/>
      <c r="D45" s="23"/>
      <c r="E45" s="24">
        <v>33385</v>
      </c>
      <c r="F45" s="25">
        <f>F43+F44</f>
        <v>2024331.8599999999</v>
      </c>
      <c r="G45" s="24">
        <v>21968</v>
      </c>
      <c r="H45" s="26">
        <f>SUM(H43:H44)</f>
        <v>1332050.99</v>
      </c>
      <c r="I45" s="24">
        <v>15</v>
      </c>
      <c r="J45" s="26">
        <f>SUM(J43:J44)</f>
        <v>909.54</v>
      </c>
      <c r="K45" s="24">
        <v>11292</v>
      </c>
      <c r="L45" s="26">
        <f>SUM(L43:L44)</f>
        <v>684701.37</v>
      </c>
      <c r="M45" s="24">
        <v>110</v>
      </c>
      <c r="N45" s="26">
        <f>SUM(N43:N44)</f>
        <v>6669.96</v>
      </c>
      <c r="Q45" s="30"/>
    </row>
    <row r="46" spans="1:17" ht="20.25" x14ac:dyDescent="0.3">
      <c r="B46" s="10" t="s">
        <v>51</v>
      </c>
      <c r="C46" s="15"/>
      <c r="D46" s="16"/>
      <c r="E46" s="27">
        <v>54371.399831063842</v>
      </c>
      <c r="F46" s="31"/>
      <c r="G46" s="27"/>
      <c r="H46" s="27"/>
      <c r="I46" s="27"/>
      <c r="J46" s="27"/>
      <c r="K46" s="27"/>
      <c r="L46" s="27"/>
      <c r="M46" s="27"/>
      <c r="N46" s="27"/>
      <c r="Q46" s="30"/>
    </row>
    <row r="47" spans="1:17" ht="101.25" x14ac:dyDescent="0.3">
      <c r="A47" s="1">
        <v>16</v>
      </c>
      <c r="B47" s="14" t="s">
        <v>52</v>
      </c>
      <c r="C47" s="15">
        <v>546.27</v>
      </c>
      <c r="D47" s="16">
        <v>1.3320000000000001</v>
      </c>
      <c r="E47" s="17">
        <v>52588</v>
      </c>
      <c r="F47" s="18">
        <f>H47+J47+L47+N47</f>
        <v>3188724.3900000006</v>
      </c>
      <c r="G47" s="17">
        <v>43123</v>
      </c>
      <c r="H47" s="19">
        <f>ROUND($C47*G47*$D$47/12,2)</f>
        <v>2614804.9300000002</v>
      </c>
      <c r="I47" s="17">
        <v>102</v>
      </c>
      <c r="J47" s="19">
        <f>ROUND($C47*I47*$D$47/12,2)</f>
        <v>6184.87</v>
      </c>
      <c r="K47" s="17">
        <v>1908</v>
      </c>
      <c r="L47" s="19">
        <f>ROUND($C47*K47*$D$47/12,2)</f>
        <v>115693.43</v>
      </c>
      <c r="M47" s="17">
        <v>7455</v>
      </c>
      <c r="N47" s="19">
        <f>ROUND($C47*M47*$D$47/12,2)</f>
        <v>452041.16</v>
      </c>
      <c r="Q47" s="30"/>
    </row>
    <row r="48" spans="1:17" ht="21" hidden="1" x14ac:dyDescent="0.4">
      <c r="A48" s="1">
        <v>17</v>
      </c>
      <c r="B48" s="14"/>
      <c r="C48" s="15"/>
      <c r="D48" s="16"/>
      <c r="E48" s="17"/>
      <c r="F48" s="18">
        <f>H48+J48+L48+N48</f>
        <v>0</v>
      </c>
      <c r="G48" s="17">
        <v>0</v>
      </c>
      <c r="H48" s="19">
        <f>ROUND($C48*G48*$D$48/12,2)</f>
        <v>0</v>
      </c>
      <c r="I48" s="17">
        <v>0</v>
      </c>
      <c r="J48" s="19">
        <f>ROUND($C48*I48*$D$48/12,2)</f>
        <v>0</v>
      </c>
      <c r="K48" s="17">
        <v>0</v>
      </c>
      <c r="L48" s="19">
        <f>ROUND($C48*K48*$D$48/12,2)</f>
        <v>0</v>
      </c>
      <c r="M48" s="17">
        <v>0</v>
      </c>
      <c r="N48" s="19">
        <f>ROUND($C48*M48*$D$48/12,2)</f>
        <v>0</v>
      </c>
      <c r="Q48" s="30"/>
    </row>
    <row r="49" spans="1:17" ht="21" hidden="1" x14ac:dyDescent="0.4">
      <c r="A49" s="1">
        <v>18</v>
      </c>
      <c r="B49" s="10"/>
      <c r="C49" s="15"/>
      <c r="D49" s="16"/>
      <c r="E49" s="17"/>
      <c r="F49" s="18">
        <f>H49+J49+L49+N49</f>
        <v>0</v>
      </c>
      <c r="G49" s="17">
        <v>0</v>
      </c>
      <c r="H49" s="19">
        <f>ROUND($C49*G49*$D$49/12,2)</f>
        <v>0</v>
      </c>
      <c r="I49" s="17">
        <v>0</v>
      </c>
      <c r="J49" s="19">
        <f>ROUND($C49*I49*$D$49/12,2)</f>
        <v>0</v>
      </c>
      <c r="K49" s="17">
        <v>0</v>
      </c>
      <c r="L49" s="19">
        <f>ROUND($C49*K49*$D$49/12,2)</f>
        <v>0</v>
      </c>
      <c r="M49" s="17">
        <v>0</v>
      </c>
      <c r="N49" s="19">
        <f>ROUND($C49*M49*$D$49/12,2)</f>
        <v>0</v>
      </c>
      <c r="Q49" s="30"/>
    </row>
    <row r="50" spans="1:17" s="20" customFormat="1" ht="20.25" x14ac:dyDescent="0.3">
      <c r="B50" s="21" t="s">
        <v>53</v>
      </c>
      <c r="C50" s="22"/>
      <c r="D50" s="23"/>
      <c r="E50" s="24">
        <v>52588</v>
      </c>
      <c r="F50" s="25">
        <f>F47+F48+F49</f>
        <v>3188724.3900000006</v>
      </c>
      <c r="G50" s="24">
        <v>43123</v>
      </c>
      <c r="H50" s="26">
        <f>SUM(H47:H49)</f>
        <v>2614804.9300000002</v>
      </c>
      <c r="I50" s="24">
        <v>102</v>
      </c>
      <c r="J50" s="26">
        <f>SUM(J47:J49)</f>
        <v>6184.87</v>
      </c>
      <c r="K50" s="24">
        <v>1908</v>
      </c>
      <c r="L50" s="26">
        <f>SUM(L47:L49)</f>
        <v>115693.43</v>
      </c>
      <c r="M50" s="24">
        <v>7455</v>
      </c>
      <c r="N50" s="26">
        <f>SUM(N47:N49)</f>
        <v>452041.16</v>
      </c>
      <c r="P50" s="33"/>
      <c r="Q50" s="30"/>
    </row>
    <row r="51" spans="1:17" ht="20.25" x14ac:dyDescent="0.3">
      <c r="B51" s="10" t="s">
        <v>54</v>
      </c>
      <c r="C51" s="15"/>
      <c r="D51" s="16"/>
      <c r="E51" s="27">
        <v>9375.1683854791063</v>
      </c>
      <c r="F51" s="31"/>
      <c r="G51" s="27"/>
      <c r="H51" s="27"/>
      <c r="I51" s="27"/>
      <c r="J51" s="27"/>
      <c r="K51" s="27"/>
      <c r="L51" s="27"/>
      <c r="M51" s="27"/>
      <c r="N51" s="27"/>
      <c r="Q51" s="30"/>
    </row>
    <row r="52" spans="1:17" ht="101.25" x14ac:dyDescent="0.3">
      <c r="A52" s="1">
        <v>19</v>
      </c>
      <c r="B52" s="14" t="s">
        <v>55</v>
      </c>
      <c r="C52" s="15">
        <v>546.27</v>
      </c>
      <c r="D52" s="16">
        <v>1.3320000000000001</v>
      </c>
      <c r="E52" s="17">
        <v>8618</v>
      </c>
      <c r="F52" s="18">
        <f>H52+J52+L52+N52</f>
        <v>522560.79</v>
      </c>
      <c r="G52" s="17">
        <v>8321</v>
      </c>
      <c r="H52" s="19">
        <f>ROUND($C52*G52*$D$52/12,2)</f>
        <v>504551.91</v>
      </c>
      <c r="I52" s="17">
        <v>2</v>
      </c>
      <c r="J52" s="19">
        <f>ROUND($C52*I52*$D$52/12,2)</f>
        <v>121.27</v>
      </c>
      <c r="K52" s="17">
        <v>223</v>
      </c>
      <c r="L52" s="19">
        <f>ROUND($C52*K52*$D$52/12,2)</f>
        <v>13521.82</v>
      </c>
      <c r="M52" s="17">
        <v>72</v>
      </c>
      <c r="N52" s="19">
        <f>ROUND($C52*M52*$D$52/12,2)</f>
        <v>4365.79</v>
      </c>
      <c r="Q52" s="30"/>
    </row>
    <row r="53" spans="1:17" s="20" customFormat="1" ht="20.25" x14ac:dyDescent="0.3">
      <c r="B53" s="21" t="s">
        <v>56</v>
      </c>
      <c r="C53" s="22"/>
      <c r="D53" s="23"/>
      <c r="E53" s="24">
        <v>8618</v>
      </c>
      <c r="F53" s="25">
        <f>F52</f>
        <v>522560.79</v>
      </c>
      <c r="G53" s="24">
        <v>8321</v>
      </c>
      <c r="H53" s="26">
        <f>SUM(H52)</f>
        <v>504551.91</v>
      </c>
      <c r="I53" s="24">
        <v>2</v>
      </c>
      <c r="J53" s="26">
        <f>SUM(J52)</f>
        <v>121.27</v>
      </c>
      <c r="K53" s="24">
        <v>223</v>
      </c>
      <c r="L53" s="26">
        <f>SUM(L52)</f>
        <v>13521.82</v>
      </c>
      <c r="M53" s="24">
        <v>72</v>
      </c>
      <c r="N53" s="26">
        <f>SUM(N52)</f>
        <v>4365.79</v>
      </c>
      <c r="Q53" s="30"/>
    </row>
    <row r="54" spans="1:17" ht="21" hidden="1" x14ac:dyDescent="0.4">
      <c r="B54" s="10" t="s">
        <v>57</v>
      </c>
      <c r="C54" s="15"/>
      <c r="D54" s="16"/>
      <c r="E54" s="27">
        <v>6074.6680762451997</v>
      </c>
      <c r="F54" s="31"/>
      <c r="G54" s="27"/>
      <c r="H54" s="27"/>
      <c r="I54" s="27"/>
      <c r="J54" s="27"/>
      <c r="K54" s="27"/>
      <c r="L54" s="27"/>
      <c r="M54" s="27"/>
      <c r="N54" s="27"/>
      <c r="Q54" s="30"/>
    </row>
    <row r="55" spans="1:17" ht="126" hidden="1" x14ac:dyDescent="0.4">
      <c r="A55" s="1">
        <v>20</v>
      </c>
      <c r="B55" s="14" t="s">
        <v>58</v>
      </c>
      <c r="C55" s="15"/>
      <c r="D55" s="16"/>
      <c r="E55" s="17"/>
      <c r="F55" s="18"/>
      <c r="G55" s="17"/>
      <c r="H55" s="19"/>
      <c r="I55" s="17"/>
      <c r="J55" s="19"/>
      <c r="K55" s="17"/>
      <c r="L55" s="19"/>
      <c r="M55" s="17"/>
      <c r="N55" s="19"/>
      <c r="Q55" s="30"/>
    </row>
    <row r="56" spans="1:17" s="20" customFormat="1" ht="40.9" hidden="1" x14ac:dyDescent="0.35">
      <c r="B56" s="21" t="s">
        <v>59</v>
      </c>
      <c r="C56" s="22"/>
      <c r="D56" s="23" t="s">
        <v>60</v>
      </c>
      <c r="E56" s="24"/>
      <c r="F56" s="25"/>
      <c r="G56" s="24"/>
      <c r="H56" s="26"/>
      <c r="I56" s="24"/>
      <c r="J56" s="26"/>
      <c r="K56" s="24"/>
      <c r="L56" s="26"/>
      <c r="M56" s="24"/>
      <c r="N56" s="26"/>
      <c r="Q56" s="30"/>
    </row>
    <row r="57" spans="1:17" ht="20.25" x14ac:dyDescent="0.3">
      <c r="B57" s="10" t="s">
        <v>61</v>
      </c>
      <c r="C57" s="15"/>
      <c r="D57" s="16"/>
      <c r="E57" s="27">
        <v>38310.976013045707</v>
      </c>
      <c r="F57" s="31"/>
      <c r="G57" s="27"/>
      <c r="H57" s="27"/>
      <c r="I57" s="27"/>
      <c r="J57" s="27"/>
      <c r="K57" s="27"/>
      <c r="L57" s="27"/>
      <c r="M57" s="27"/>
      <c r="N57" s="27"/>
      <c r="Q57" s="30"/>
    </row>
    <row r="58" spans="1:17" ht="101.25" x14ac:dyDescent="0.3">
      <c r="A58" s="1">
        <v>21</v>
      </c>
      <c r="B58" s="14" t="s">
        <v>62</v>
      </c>
      <c r="C58" s="15">
        <v>546.27</v>
      </c>
      <c r="D58" s="16">
        <v>2.1819999999999999</v>
      </c>
      <c r="E58" s="17">
        <v>35825</v>
      </c>
      <c r="F58" s="18">
        <f>H58+J58+L58+N58</f>
        <v>3558500.66</v>
      </c>
      <c r="G58" s="17">
        <v>25860</v>
      </c>
      <c r="H58" s="19">
        <f>ROUND($C58*G58*$D$58/12,2)</f>
        <v>2568676.2599999998</v>
      </c>
      <c r="I58" s="17">
        <v>15</v>
      </c>
      <c r="J58" s="19">
        <f>ROUND($C58*I58*$D$58/12,2)</f>
        <v>1489.95</v>
      </c>
      <c r="K58" s="17">
        <v>9756</v>
      </c>
      <c r="L58" s="19">
        <f>ROUND($C58*K58*$D$58/12,2)</f>
        <v>969064.41</v>
      </c>
      <c r="M58" s="17">
        <v>194</v>
      </c>
      <c r="N58" s="19">
        <f>ROUND($C58*M58*$D$58/12,2)</f>
        <v>19270.04</v>
      </c>
      <c r="P58" s="30"/>
      <c r="Q58" s="30"/>
    </row>
    <row r="59" spans="1:17" s="20" customFormat="1" ht="20.25" x14ac:dyDescent="0.3">
      <c r="B59" s="21" t="s">
        <v>63</v>
      </c>
      <c r="C59" s="22"/>
      <c r="D59" s="23"/>
      <c r="E59" s="24">
        <v>35825</v>
      </c>
      <c r="F59" s="25">
        <f>F58</f>
        <v>3558500.66</v>
      </c>
      <c r="G59" s="24">
        <v>25860</v>
      </c>
      <c r="H59" s="26">
        <f>SUM(H58)</f>
        <v>2568676.2599999998</v>
      </c>
      <c r="I59" s="24">
        <v>15</v>
      </c>
      <c r="J59" s="26">
        <f>SUM(J58)</f>
        <v>1489.95</v>
      </c>
      <c r="K59" s="24">
        <v>9756</v>
      </c>
      <c r="L59" s="26">
        <f>SUM(L58)</f>
        <v>969064.41</v>
      </c>
      <c r="M59" s="24">
        <v>194</v>
      </c>
      <c r="N59" s="26">
        <f>SUM(N58)</f>
        <v>19270.04</v>
      </c>
      <c r="Q59" s="30"/>
    </row>
    <row r="60" spans="1:17" ht="20.25" x14ac:dyDescent="0.3">
      <c r="B60" s="10" t="s">
        <v>64</v>
      </c>
      <c r="C60" s="15"/>
      <c r="D60" s="16"/>
      <c r="E60" s="27">
        <v>2532.8453365851133</v>
      </c>
      <c r="F60" s="31"/>
      <c r="G60" s="27"/>
      <c r="H60" s="27"/>
      <c r="I60" s="27"/>
      <c r="J60" s="27"/>
      <c r="K60" s="27"/>
      <c r="L60" s="27"/>
      <c r="M60" s="27"/>
      <c r="N60" s="27"/>
      <c r="Q60" s="30"/>
    </row>
    <row r="61" spans="1:17" ht="111" customHeight="1" x14ac:dyDescent="0.3">
      <c r="A61" s="1">
        <v>22</v>
      </c>
      <c r="B61" s="10" t="s">
        <v>65</v>
      </c>
      <c r="C61" s="15">
        <v>546.27</v>
      </c>
      <c r="D61" s="16">
        <v>0.93500000000000005</v>
      </c>
      <c r="E61" s="17">
        <v>2377</v>
      </c>
      <c r="F61" s="18">
        <f>H61+J61+L61+N61</f>
        <v>101173.53</v>
      </c>
      <c r="G61" s="17">
        <v>2295</v>
      </c>
      <c r="H61" s="19">
        <f>ROUND($C61*G61*$D$61/12,2)</f>
        <v>97683.32</v>
      </c>
      <c r="I61" s="17">
        <v>1</v>
      </c>
      <c r="J61" s="19">
        <f>ROUND($C61*I61*$D$61/12,2)</f>
        <v>42.56</v>
      </c>
      <c r="K61" s="17">
        <v>67</v>
      </c>
      <c r="L61" s="19">
        <f>ROUND($C61*K61*$D$61/12,2)</f>
        <v>2851.76</v>
      </c>
      <c r="M61" s="17">
        <v>14</v>
      </c>
      <c r="N61" s="19">
        <f>ROUND($C61*M61*$D$61/12,2)</f>
        <v>595.89</v>
      </c>
      <c r="Q61" s="30"/>
    </row>
    <row r="62" spans="1:17" s="20" customFormat="1" ht="37.9" customHeight="1" x14ac:dyDescent="0.3">
      <c r="B62" s="21" t="s">
        <v>66</v>
      </c>
      <c r="C62" s="22"/>
      <c r="D62" s="23"/>
      <c r="E62" s="24">
        <v>2377</v>
      </c>
      <c r="F62" s="25">
        <f>F61</f>
        <v>101173.53</v>
      </c>
      <c r="G62" s="24">
        <v>2295</v>
      </c>
      <c r="H62" s="26">
        <f>SUM(H61)</f>
        <v>97683.32</v>
      </c>
      <c r="I62" s="24">
        <v>1</v>
      </c>
      <c r="J62" s="26">
        <f>SUM(J61)</f>
        <v>42.56</v>
      </c>
      <c r="K62" s="24">
        <v>67</v>
      </c>
      <c r="L62" s="26">
        <f>SUM(L61)</f>
        <v>2851.76</v>
      </c>
      <c r="M62" s="24">
        <v>14</v>
      </c>
      <c r="N62" s="26">
        <f>SUM(N61)</f>
        <v>595.89</v>
      </c>
      <c r="Q62" s="30"/>
    </row>
    <row r="63" spans="1:17" ht="20.25" x14ac:dyDescent="0.3">
      <c r="B63" s="10" t="s">
        <v>67</v>
      </c>
      <c r="C63" s="15"/>
      <c r="D63" s="16"/>
      <c r="E63" s="32"/>
      <c r="F63" s="31"/>
      <c r="G63" s="27"/>
      <c r="H63" s="27"/>
      <c r="I63" s="27"/>
      <c r="J63" s="27"/>
      <c r="K63" s="27"/>
      <c r="L63" s="27"/>
      <c r="M63" s="27"/>
      <c r="N63" s="27"/>
      <c r="Q63" s="30"/>
    </row>
    <row r="64" spans="1:17" ht="81" x14ac:dyDescent="0.3">
      <c r="A64" s="1">
        <v>23</v>
      </c>
      <c r="B64" s="14" t="s">
        <v>68</v>
      </c>
      <c r="C64" s="15">
        <v>546.27</v>
      </c>
      <c r="D64" s="16">
        <v>0.93500000000000005</v>
      </c>
      <c r="E64" s="17">
        <v>20481</v>
      </c>
      <c r="F64" s="18">
        <f>H64+J64+L64+N64</f>
        <v>871743.80999999994</v>
      </c>
      <c r="G64" s="17">
        <v>19098</v>
      </c>
      <c r="H64" s="19">
        <f>ROUND($C64*G64*$D$64/12,2)</f>
        <v>812878.44</v>
      </c>
      <c r="I64" s="17">
        <v>27</v>
      </c>
      <c r="J64" s="19">
        <f>ROUND($C64*I64*$D$64/12,2)</f>
        <v>1149.22</v>
      </c>
      <c r="K64" s="17">
        <v>829</v>
      </c>
      <c r="L64" s="19">
        <f>ROUND($C64*K64*$D$64/12,2)</f>
        <v>35285.17</v>
      </c>
      <c r="M64" s="17">
        <v>527</v>
      </c>
      <c r="N64" s="19">
        <f>ROUND($C64*M64*$D$64/12,2)</f>
        <v>22430.98</v>
      </c>
      <c r="Q64" s="30"/>
    </row>
    <row r="65" spans="1:17" ht="21" hidden="1" x14ac:dyDescent="0.4">
      <c r="A65" s="1">
        <v>24</v>
      </c>
      <c r="B65" s="14"/>
      <c r="C65" s="15"/>
      <c r="D65" s="16"/>
      <c r="E65" s="17"/>
      <c r="F65" s="18">
        <f>H65+J65+L65+N65</f>
        <v>0</v>
      </c>
      <c r="G65" s="17">
        <v>0</v>
      </c>
      <c r="H65" s="19">
        <f>ROUND($C65*G65*$D$65/12,2)</f>
        <v>0</v>
      </c>
      <c r="I65" s="17">
        <v>0</v>
      </c>
      <c r="J65" s="19">
        <f>ROUND($C65*I65*$D$65/12,2)</f>
        <v>0</v>
      </c>
      <c r="K65" s="17">
        <v>0</v>
      </c>
      <c r="L65" s="19">
        <f>ROUND($C65*K65*$D$65/12,2)</f>
        <v>0</v>
      </c>
      <c r="M65" s="17">
        <v>0</v>
      </c>
      <c r="N65" s="19">
        <f>ROUND($C65*M65*$D$65/12,2)</f>
        <v>0</v>
      </c>
      <c r="Q65" s="30"/>
    </row>
    <row r="66" spans="1:17" s="20" customFormat="1" ht="20.25" x14ac:dyDescent="0.3">
      <c r="B66" s="21" t="s">
        <v>69</v>
      </c>
      <c r="C66" s="22"/>
      <c r="D66" s="23"/>
      <c r="E66" s="24">
        <v>20481</v>
      </c>
      <c r="F66" s="25">
        <f>F64+F65</f>
        <v>871743.80999999994</v>
      </c>
      <c r="G66" s="24">
        <v>19098</v>
      </c>
      <c r="H66" s="26">
        <f>SUM(H64:H65)</f>
        <v>812878.44</v>
      </c>
      <c r="I66" s="24">
        <v>27</v>
      </c>
      <c r="J66" s="26">
        <f>SUM(J64:J65)</f>
        <v>1149.22</v>
      </c>
      <c r="K66" s="24">
        <v>829</v>
      </c>
      <c r="L66" s="26">
        <f>SUM(L64:L65)</f>
        <v>35285.17</v>
      </c>
      <c r="M66" s="24">
        <v>527</v>
      </c>
      <c r="N66" s="26">
        <f>SUM(N64:N65)</f>
        <v>22430.98</v>
      </c>
      <c r="Q66" s="30"/>
    </row>
    <row r="67" spans="1:17" ht="20.25" x14ac:dyDescent="0.3">
      <c r="B67" s="10" t="s">
        <v>70</v>
      </c>
      <c r="C67" s="15"/>
      <c r="D67" s="16"/>
      <c r="E67" s="27">
        <v>19728.108687340147</v>
      </c>
      <c r="F67" s="31"/>
      <c r="G67" s="27"/>
      <c r="H67" s="27"/>
      <c r="I67" s="27"/>
      <c r="J67" s="27"/>
      <c r="K67" s="27"/>
      <c r="L67" s="27"/>
      <c r="M67" s="27"/>
      <c r="N67" s="27"/>
      <c r="Q67" s="30"/>
    </row>
    <row r="68" spans="1:17" ht="81" x14ac:dyDescent="0.3">
      <c r="A68" s="1">
        <v>25</v>
      </c>
      <c r="B68" s="14" t="s">
        <v>71</v>
      </c>
      <c r="C68" s="15">
        <v>546.27</v>
      </c>
      <c r="D68" s="16">
        <v>1.129</v>
      </c>
      <c r="E68" s="17">
        <v>18917</v>
      </c>
      <c r="F68" s="18">
        <f>H68+J68+L68+N68</f>
        <v>972237.37000000011</v>
      </c>
      <c r="G68" s="17">
        <v>17526</v>
      </c>
      <c r="H68" s="19">
        <f>ROUND($C68*G68*$D$68/12,2)</f>
        <v>900747.06</v>
      </c>
      <c r="I68" s="17">
        <v>39</v>
      </c>
      <c r="J68" s="19">
        <f>ROUND($C68*I68*$D$68/12,2)</f>
        <v>2004.4</v>
      </c>
      <c r="K68" s="17">
        <v>1120</v>
      </c>
      <c r="L68" s="19">
        <f>ROUND($C68*K68*$D$68/12,2)</f>
        <v>57562.29</v>
      </c>
      <c r="M68" s="17">
        <v>232</v>
      </c>
      <c r="N68" s="19">
        <f>ROUND($C68*M68*$D$68/12,2)</f>
        <v>11923.62</v>
      </c>
      <c r="Q68" s="30"/>
    </row>
    <row r="69" spans="1:17" s="20" customFormat="1" ht="20.25" x14ac:dyDescent="0.3">
      <c r="B69" s="21" t="s">
        <v>72</v>
      </c>
      <c r="C69" s="22"/>
      <c r="D69" s="23"/>
      <c r="E69" s="24">
        <v>18917</v>
      </c>
      <c r="F69" s="25">
        <f>F68</f>
        <v>972237.37000000011</v>
      </c>
      <c r="G69" s="24">
        <v>17526</v>
      </c>
      <c r="H69" s="26">
        <f>SUM(H68)</f>
        <v>900747.06</v>
      </c>
      <c r="I69" s="24">
        <v>39</v>
      </c>
      <c r="J69" s="26">
        <f>SUM(J68)</f>
        <v>2004.4</v>
      </c>
      <c r="K69" s="24">
        <v>1120</v>
      </c>
      <c r="L69" s="26">
        <f>SUM(L68)</f>
        <v>57562.29</v>
      </c>
      <c r="M69" s="24">
        <v>232</v>
      </c>
      <c r="N69" s="26">
        <f>SUM(N68)</f>
        <v>11923.62</v>
      </c>
      <c r="P69" s="33"/>
      <c r="Q69" s="30"/>
    </row>
    <row r="70" spans="1:17" ht="154.15" customHeight="1" x14ac:dyDescent="0.3"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</row>
    <row r="76" spans="1:17" x14ac:dyDescent="0.3">
      <c r="F76" s="29"/>
      <c r="H76" s="29"/>
      <c r="L76" s="29"/>
      <c r="N76" s="29"/>
    </row>
    <row r="77" spans="1:17" x14ac:dyDescent="0.3">
      <c r="E77" s="34"/>
      <c r="F77" s="34"/>
      <c r="G77" s="34"/>
      <c r="H77" s="34"/>
      <c r="I77" s="34"/>
      <c r="J77" s="34"/>
      <c r="K77" s="34"/>
      <c r="L77" s="34"/>
      <c r="M77" s="34"/>
      <c r="N77" s="34"/>
    </row>
  </sheetData>
  <mergeCells count="10">
    <mergeCell ref="M1:N2"/>
    <mergeCell ref="B3:M3"/>
    <mergeCell ref="G4:H4"/>
    <mergeCell ref="B5:B6"/>
    <mergeCell ref="C5:C6"/>
    <mergeCell ref="D5:D6"/>
    <mergeCell ref="G5:H5"/>
    <mergeCell ref="I5:J5"/>
    <mergeCell ref="K5:L5"/>
    <mergeCell ref="M5:N5"/>
  </mergeCells>
  <pageMargins left="0" right="0" top="0.39370078740157483" bottom="0.15748031496062992" header="0.11811023622047245" footer="0.11811023622047245"/>
  <pageSetup paperSize="9" scale="55" orientation="landscape" r:id="rId1"/>
  <headerFooter differentFirst="1">
    <oddFooter>&amp;C&amp;P</oddFooter>
  </headerFooter>
  <rowBreaks count="3" manualBreakCount="3">
    <brk id="22" max="13" man="1"/>
    <brk id="38" max="13" man="1"/>
    <brk id="6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(месяц) </vt:lpstr>
      <vt:lpstr>'по СМО (месяц) '!Заголовки_для_печати</vt:lpstr>
      <vt:lpstr>'по СМО (месяц)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2017-05-30T00:55:26Z</cp:lastPrinted>
  <dcterms:created xsi:type="dcterms:W3CDTF">2016-11-02T00:17:13Z</dcterms:created>
  <dcterms:modified xsi:type="dcterms:W3CDTF">2017-05-30T01:00:33Z</dcterms:modified>
</cp:coreProperties>
</file>