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ВМП" sheetId="1" r:id="rId1"/>
  </sheets>
  <externalReferences>
    <externalReference r:id="rId2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ВМП!$A:$A,ВМП!$4:$5</definedName>
  </definedNames>
  <calcPr calcId="145621"/>
</workbook>
</file>

<file path=xl/calcChain.xml><?xml version="1.0" encoding="utf-8"?>
<calcChain xmlns="http://schemas.openxmlformats.org/spreadsheetml/2006/main">
  <c r="AF50" i="1" l="1"/>
  <c r="AF49" i="1"/>
  <c r="AF47" i="1"/>
  <c r="AN58" i="1" l="1"/>
  <c r="AK58" i="1"/>
  <c r="AI58" i="1"/>
  <c r="AG58" i="1"/>
  <c r="AE58" i="1"/>
  <c r="AC58" i="1"/>
  <c r="AA58" i="1"/>
  <c r="Y58" i="1"/>
  <c r="W58" i="1"/>
  <c r="U58" i="1"/>
  <c r="Q58" i="1"/>
  <c r="O58" i="1"/>
  <c r="M58" i="1"/>
  <c r="K58" i="1"/>
  <c r="AS57" i="1"/>
  <c r="AQ57" i="1"/>
  <c r="AO57" i="1"/>
  <c r="AP57" i="1" s="1"/>
  <c r="H57" i="1"/>
  <c r="G57" i="1" s="1"/>
  <c r="I57" i="1" s="1"/>
  <c r="AO56" i="1"/>
  <c r="AP56" i="1" s="1"/>
  <c r="S56" i="1"/>
  <c r="S58" i="1" s="1"/>
  <c r="H56" i="1"/>
  <c r="G56" i="1" s="1"/>
  <c r="I56" i="1" s="1"/>
  <c r="AM55" i="1"/>
  <c r="AL55" i="1"/>
  <c r="AF55" i="1"/>
  <c r="AD55" i="1"/>
  <c r="AB55" i="1"/>
  <c r="X55" i="1"/>
  <c r="V55" i="1"/>
  <c r="T55" i="1"/>
  <c r="R55" i="1"/>
  <c r="P55" i="1"/>
  <c r="N55" i="1"/>
  <c r="L55" i="1"/>
  <c r="AQ54" i="1"/>
  <c r="AQ53" i="1" s="1"/>
  <c r="AS53" i="1" s="1"/>
  <c r="AO54" i="1"/>
  <c r="AP54" i="1" s="1"/>
  <c r="AP53" i="1" s="1"/>
  <c r="H54" i="1"/>
  <c r="G54" i="1" s="1"/>
  <c r="I54" i="1" s="1"/>
  <c r="AM53" i="1"/>
  <c r="AL53" i="1"/>
  <c r="AF53" i="1"/>
  <c r="AD53" i="1"/>
  <c r="AB53" i="1"/>
  <c r="X53" i="1"/>
  <c r="V53" i="1"/>
  <c r="T53" i="1"/>
  <c r="R53" i="1"/>
  <c r="P53" i="1"/>
  <c r="N53" i="1"/>
  <c r="L53" i="1"/>
  <c r="AQ52" i="1"/>
  <c r="AQ51" i="1" s="1"/>
  <c r="AS51" i="1" s="1"/>
  <c r="AO52" i="1"/>
  <c r="AO51" i="1" s="1"/>
  <c r="H52" i="1"/>
  <c r="G52" i="1" s="1"/>
  <c r="I52" i="1" s="1"/>
  <c r="AM51" i="1"/>
  <c r="AL51" i="1"/>
  <c r="AF51" i="1"/>
  <c r="AD51" i="1"/>
  <c r="AB51" i="1"/>
  <c r="X51" i="1"/>
  <c r="V51" i="1"/>
  <c r="T51" i="1"/>
  <c r="R51" i="1"/>
  <c r="P51" i="1"/>
  <c r="N51" i="1"/>
  <c r="L51" i="1"/>
  <c r="AQ50" i="1"/>
  <c r="AO50" i="1"/>
  <c r="AP50" i="1" s="1"/>
  <c r="H50" i="1"/>
  <c r="G50" i="1" s="1"/>
  <c r="I50" i="1" s="1"/>
  <c r="AQ49" i="1"/>
  <c r="AO49" i="1"/>
  <c r="AP49" i="1" s="1"/>
  <c r="H49" i="1"/>
  <c r="G49" i="1" s="1"/>
  <c r="I49" i="1" s="1"/>
  <c r="AM48" i="1"/>
  <c r="AL48" i="1"/>
  <c r="AF48" i="1"/>
  <c r="AD48" i="1"/>
  <c r="AB48" i="1"/>
  <c r="X48" i="1"/>
  <c r="V48" i="1"/>
  <c r="T48" i="1"/>
  <c r="R48" i="1"/>
  <c r="P48" i="1"/>
  <c r="N48" i="1"/>
  <c r="L48" i="1"/>
  <c r="AQ47" i="1"/>
  <c r="AQ46" i="1" s="1"/>
  <c r="AS46" i="1" s="1"/>
  <c r="AO47" i="1"/>
  <c r="H47" i="1"/>
  <c r="G47" i="1" s="1"/>
  <c r="I47" i="1" s="1"/>
  <c r="T47" i="1" s="1"/>
  <c r="AM46" i="1"/>
  <c r="AL46" i="1"/>
  <c r="AF46" i="1"/>
  <c r="AD46" i="1"/>
  <c r="AB46" i="1"/>
  <c r="X46" i="1"/>
  <c r="V46" i="1"/>
  <c r="T46" i="1"/>
  <c r="R46" i="1"/>
  <c r="P46" i="1"/>
  <c r="N46" i="1"/>
  <c r="L46" i="1"/>
  <c r="AQ45" i="1"/>
  <c r="AO45" i="1"/>
  <c r="AP45" i="1" s="1"/>
  <c r="H45" i="1"/>
  <c r="G45" i="1" s="1"/>
  <c r="I45" i="1" s="1"/>
  <c r="AF45" i="1" s="1"/>
  <c r="AQ44" i="1"/>
  <c r="AO44" i="1"/>
  <c r="H44" i="1"/>
  <c r="G44" i="1" s="1"/>
  <c r="I44" i="1" s="1"/>
  <c r="AD44" i="1" s="1"/>
  <c r="AQ43" i="1"/>
  <c r="AO43" i="1"/>
  <c r="AP43" i="1" s="1"/>
  <c r="H43" i="1"/>
  <c r="G43" i="1" s="1"/>
  <c r="I43" i="1" s="1"/>
  <c r="V43" i="1" s="1"/>
  <c r="AQ42" i="1"/>
  <c r="AO42" i="1"/>
  <c r="AP42" i="1" s="1"/>
  <c r="H42" i="1"/>
  <c r="G42" i="1" s="1"/>
  <c r="I42" i="1" s="1"/>
  <c r="AM41" i="1"/>
  <c r="AL41" i="1"/>
  <c r="AF41" i="1"/>
  <c r="AD41" i="1"/>
  <c r="AB41" i="1"/>
  <c r="X41" i="1"/>
  <c r="V41" i="1"/>
  <c r="T41" i="1"/>
  <c r="R41" i="1"/>
  <c r="P41" i="1"/>
  <c r="N41" i="1"/>
  <c r="L41" i="1"/>
  <c r="AQ40" i="1"/>
  <c r="AO40" i="1"/>
  <c r="AP40" i="1" s="1"/>
  <c r="H40" i="1"/>
  <c r="G40" i="1" s="1"/>
  <c r="I40" i="1" s="1"/>
  <c r="AQ39" i="1"/>
  <c r="AS39" i="1" s="1"/>
  <c r="AO39" i="1"/>
  <c r="AP39" i="1" s="1"/>
  <c r="H39" i="1"/>
  <c r="G39" i="1" s="1"/>
  <c r="I39" i="1" s="1"/>
  <c r="AM38" i="1"/>
  <c r="AL38" i="1"/>
  <c r="AF38" i="1"/>
  <c r="AD38" i="1"/>
  <c r="AB38" i="1"/>
  <c r="X38" i="1"/>
  <c r="V38" i="1"/>
  <c r="T38" i="1"/>
  <c r="R38" i="1"/>
  <c r="P38" i="1"/>
  <c r="N38" i="1"/>
  <c r="L38" i="1"/>
  <c r="AQ37" i="1"/>
  <c r="AO37" i="1"/>
  <c r="AP37" i="1" s="1"/>
  <c r="H37" i="1"/>
  <c r="G37" i="1" s="1"/>
  <c r="I37" i="1" s="1"/>
  <c r="AQ36" i="1"/>
  <c r="AO36" i="1"/>
  <c r="AP36" i="1" s="1"/>
  <c r="H36" i="1"/>
  <c r="G36" i="1" s="1"/>
  <c r="I36" i="1" s="1"/>
  <c r="AQ35" i="1"/>
  <c r="AO35" i="1"/>
  <c r="AP35" i="1" s="1"/>
  <c r="H35" i="1"/>
  <c r="G35" i="1" s="1"/>
  <c r="I35" i="1" s="1"/>
  <c r="AQ34" i="1"/>
  <c r="AO34" i="1"/>
  <c r="AP34" i="1" s="1"/>
  <c r="H34" i="1"/>
  <c r="G34" i="1" s="1"/>
  <c r="I34" i="1" s="1"/>
  <c r="AM33" i="1"/>
  <c r="AL33" i="1"/>
  <c r="AF33" i="1"/>
  <c r="AD33" i="1"/>
  <c r="AB33" i="1"/>
  <c r="X33" i="1"/>
  <c r="V33" i="1"/>
  <c r="T33" i="1"/>
  <c r="R33" i="1"/>
  <c r="P33" i="1"/>
  <c r="N33" i="1"/>
  <c r="L33" i="1"/>
  <c r="AQ32" i="1"/>
  <c r="AS32" i="1" s="1"/>
  <c r="AO32" i="1"/>
  <c r="AP32" i="1" s="1"/>
  <c r="AP31" i="1" s="1"/>
  <c r="H32" i="1"/>
  <c r="G32" i="1" s="1"/>
  <c r="I32" i="1" s="1"/>
  <c r="AM31" i="1"/>
  <c r="AL31" i="1"/>
  <c r="AF31" i="1"/>
  <c r="AD31" i="1"/>
  <c r="AB31" i="1"/>
  <c r="X31" i="1"/>
  <c r="V31" i="1"/>
  <c r="T31" i="1"/>
  <c r="R31" i="1"/>
  <c r="P31" i="1"/>
  <c r="N31" i="1"/>
  <c r="L31" i="1"/>
  <c r="AS30" i="1"/>
  <c r="AQ30" i="1"/>
  <c r="AO30" i="1"/>
  <c r="AP30" i="1" s="1"/>
  <c r="H30" i="1"/>
  <c r="G30" i="1" s="1"/>
  <c r="I30" i="1" s="1"/>
  <c r="AF30" i="1" s="1"/>
  <c r="AS29" i="1"/>
  <c r="AQ29" i="1"/>
  <c r="AO29" i="1"/>
  <c r="AP29" i="1" s="1"/>
  <c r="H29" i="1"/>
  <c r="G29" i="1" s="1"/>
  <c r="I29" i="1" s="1"/>
  <c r="AM28" i="1"/>
  <c r="AL28" i="1"/>
  <c r="AF28" i="1"/>
  <c r="AD28" i="1"/>
  <c r="AB28" i="1"/>
  <c r="X28" i="1"/>
  <c r="V28" i="1"/>
  <c r="T28" i="1"/>
  <c r="R28" i="1"/>
  <c r="P28" i="1"/>
  <c r="N28" i="1"/>
  <c r="L28" i="1"/>
  <c r="AQ27" i="1"/>
  <c r="AS27" i="1" s="1"/>
  <c r="AO27" i="1"/>
  <c r="AP27" i="1" s="1"/>
  <c r="AP26" i="1" s="1"/>
  <c r="Z27" i="1"/>
  <c r="Z58" i="1" s="1"/>
  <c r="H27" i="1"/>
  <c r="G27" i="1" s="1"/>
  <c r="I27" i="1" s="1"/>
  <c r="AM26" i="1"/>
  <c r="AL26" i="1"/>
  <c r="AF26" i="1"/>
  <c r="AD26" i="1"/>
  <c r="AB26" i="1"/>
  <c r="X26" i="1"/>
  <c r="V26" i="1"/>
  <c r="T26" i="1"/>
  <c r="R26" i="1"/>
  <c r="P26" i="1"/>
  <c r="N26" i="1"/>
  <c r="L26" i="1"/>
  <c r="AQ25" i="1"/>
  <c r="AO25" i="1"/>
  <c r="AP25" i="1" s="1"/>
  <c r="H25" i="1"/>
  <c r="G25" i="1" s="1"/>
  <c r="I25" i="1" s="1"/>
  <c r="T25" i="1" s="1"/>
  <c r="AQ24" i="1"/>
  <c r="AO24" i="1"/>
  <c r="AP24" i="1" s="1"/>
  <c r="H24" i="1"/>
  <c r="G24" i="1" s="1"/>
  <c r="I24" i="1" s="1"/>
  <c r="J24" i="1" s="1"/>
  <c r="AM23" i="1"/>
  <c r="AL23" i="1"/>
  <c r="AF23" i="1"/>
  <c r="AD23" i="1"/>
  <c r="AB23" i="1"/>
  <c r="X23" i="1"/>
  <c r="V23" i="1"/>
  <c r="T23" i="1"/>
  <c r="R23" i="1"/>
  <c r="P23" i="1"/>
  <c r="N23" i="1"/>
  <c r="L23" i="1"/>
  <c r="AQ22" i="1"/>
  <c r="AO22" i="1"/>
  <c r="AP22" i="1" s="1"/>
  <c r="H22" i="1"/>
  <c r="G22" i="1" s="1"/>
  <c r="I22" i="1" s="1"/>
  <c r="AQ21" i="1"/>
  <c r="AO21" i="1"/>
  <c r="H21" i="1"/>
  <c r="G21" i="1" s="1"/>
  <c r="I21" i="1" s="1"/>
  <c r="AM20" i="1"/>
  <c r="AL20" i="1"/>
  <c r="AF20" i="1"/>
  <c r="AD20" i="1"/>
  <c r="AB20" i="1"/>
  <c r="X20" i="1"/>
  <c r="V20" i="1"/>
  <c r="T20" i="1"/>
  <c r="R20" i="1"/>
  <c r="P20" i="1"/>
  <c r="N20" i="1"/>
  <c r="L20" i="1"/>
  <c r="AQ19" i="1"/>
  <c r="H19" i="1"/>
  <c r="G19" i="1" s="1"/>
  <c r="I19" i="1" s="1"/>
  <c r="P19" i="1" s="1"/>
  <c r="AR19" i="1" s="1"/>
  <c r="AQ18" i="1"/>
  <c r="AO18" i="1"/>
  <c r="AP18" i="1" s="1"/>
  <c r="H18" i="1"/>
  <c r="G18" i="1" s="1"/>
  <c r="I18" i="1" s="1"/>
  <c r="AQ17" i="1"/>
  <c r="AO17" i="1"/>
  <c r="AP17" i="1" s="1"/>
  <c r="H17" i="1"/>
  <c r="G17" i="1" s="1"/>
  <c r="I17" i="1" s="1"/>
  <c r="AM16" i="1"/>
  <c r="AL16" i="1"/>
  <c r="AF16" i="1"/>
  <c r="AD16" i="1"/>
  <c r="AB16" i="1"/>
  <c r="X16" i="1"/>
  <c r="V16" i="1"/>
  <c r="T16" i="1"/>
  <c r="R16" i="1"/>
  <c r="P16" i="1"/>
  <c r="N16" i="1"/>
  <c r="L16" i="1"/>
  <c r="AQ15" i="1"/>
  <c r="AQ14" i="1" s="1"/>
  <c r="H15" i="1"/>
  <c r="G15" i="1" s="1"/>
  <c r="I15" i="1" s="1"/>
  <c r="AF14" i="1"/>
  <c r="AD14" i="1"/>
  <c r="AB14" i="1"/>
  <c r="X14" i="1"/>
  <c r="V14" i="1"/>
  <c r="T14" i="1"/>
  <c r="R14" i="1"/>
  <c r="P14" i="1"/>
  <c r="N14" i="1"/>
  <c r="L14" i="1"/>
  <c r="AQ13" i="1"/>
  <c r="AS13" i="1" s="1"/>
  <c r="AO13" i="1"/>
  <c r="AP13" i="1" s="1"/>
  <c r="AP12" i="1" s="1"/>
  <c r="H13" i="1"/>
  <c r="G13" i="1" s="1"/>
  <c r="I13" i="1" s="1"/>
  <c r="X13" i="1" s="1"/>
  <c r="AQ12" i="1"/>
  <c r="AS12" i="1" s="1"/>
  <c r="AM12" i="1"/>
  <c r="AL12" i="1"/>
  <c r="AF12" i="1"/>
  <c r="AD12" i="1"/>
  <c r="AB12" i="1"/>
  <c r="X12" i="1"/>
  <c r="V12" i="1"/>
  <c r="T12" i="1"/>
  <c r="R12" i="1"/>
  <c r="P12" i="1"/>
  <c r="N12" i="1"/>
  <c r="L12" i="1"/>
  <c r="AQ11" i="1"/>
  <c r="AQ10" i="1" s="1"/>
  <c r="AS10" i="1" s="1"/>
  <c r="AO11" i="1"/>
  <c r="AO10" i="1" s="1"/>
  <c r="H11" i="1"/>
  <c r="G11" i="1" s="1"/>
  <c r="I11" i="1" s="1"/>
  <c r="AM10" i="1"/>
  <c r="AL10" i="1"/>
  <c r="AF10" i="1"/>
  <c r="AD10" i="1"/>
  <c r="AB10" i="1"/>
  <c r="X10" i="1"/>
  <c r="V10" i="1"/>
  <c r="T10" i="1"/>
  <c r="R10" i="1"/>
  <c r="P10" i="1"/>
  <c r="N10" i="1"/>
  <c r="L10" i="1"/>
  <c r="H10" i="1"/>
  <c r="G10" i="1" s="1"/>
  <c r="AQ9" i="1"/>
  <c r="AQ8" i="1" s="1"/>
  <c r="AS8" i="1" s="1"/>
  <c r="AO9" i="1"/>
  <c r="AP9" i="1" s="1"/>
  <c r="AP8" i="1" s="1"/>
  <c r="H9" i="1"/>
  <c r="G9" i="1" s="1"/>
  <c r="I9" i="1" s="1"/>
  <c r="AM8" i="1"/>
  <c r="AL8" i="1"/>
  <c r="AF8" i="1"/>
  <c r="AD8" i="1"/>
  <c r="AB8" i="1"/>
  <c r="X8" i="1"/>
  <c r="V8" i="1"/>
  <c r="T8" i="1"/>
  <c r="R8" i="1"/>
  <c r="P8" i="1"/>
  <c r="N8" i="1"/>
  <c r="L8" i="1"/>
  <c r="AQ7" i="1"/>
  <c r="AQ6" i="1" s="1"/>
  <c r="AO7" i="1"/>
  <c r="AO6" i="1" s="1"/>
  <c r="H7" i="1"/>
  <c r="G7" i="1" s="1"/>
  <c r="I7" i="1" s="1"/>
  <c r="V7" i="1" s="1"/>
  <c r="AM6" i="1"/>
  <c r="AP48" i="1" l="1"/>
  <c r="AP16" i="1"/>
  <c r="AO20" i="1"/>
  <c r="AQ23" i="1"/>
  <c r="AS23" i="1" s="1"/>
  <c r="AO12" i="1"/>
  <c r="AQ41" i="1"/>
  <c r="AS41" i="1" s="1"/>
  <c r="AQ28" i="1"/>
  <c r="AS28" i="1" s="1"/>
  <c r="AQ16" i="1"/>
  <c r="AS16" i="1" s="1"/>
  <c r="AO33" i="1"/>
  <c r="AP38" i="1"/>
  <c r="AQ20" i="1"/>
  <c r="AS20" i="1" s="1"/>
  <c r="AQ26" i="1"/>
  <c r="AS26" i="1" s="1"/>
  <c r="AO31" i="1"/>
  <c r="AO38" i="1"/>
  <c r="AO53" i="1"/>
  <c r="AP52" i="1"/>
  <c r="AP51" i="1" s="1"/>
  <c r="AM58" i="1"/>
  <c r="AQ33" i="1"/>
  <c r="AS33" i="1" s="1"/>
  <c r="AL17" i="1"/>
  <c r="AB17" i="1"/>
  <c r="P17" i="1"/>
  <c r="J17" i="1"/>
  <c r="AF32" i="1"/>
  <c r="T32" i="1"/>
  <c r="L32" i="1"/>
  <c r="AD32" i="1"/>
  <c r="AF15" i="1"/>
  <c r="AH15" i="1"/>
  <c r="AH58" i="1" s="1"/>
  <c r="V15" i="1"/>
  <c r="T49" i="1"/>
  <c r="R49" i="1"/>
  <c r="AL49" i="1"/>
  <c r="J49" i="1"/>
  <c r="AB49" i="1"/>
  <c r="AB50" i="1"/>
  <c r="X50" i="1"/>
  <c r="R50" i="1"/>
  <c r="AL50" i="1"/>
  <c r="J50" i="1"/>
  <c r="AR12" i="1"/>
  <c r="AB25" i="1"/>
  <c r="AP28" i="1"/>
  <c r="AQ48" i="1"/>
  <c r="AS48" i="1" s="1"/>
  <c r="AO55" i="1"/>
  <c r="AP23" i="1"/>
  <c r="J25" i="1"/>
  <c r="AD25" i="1"/>
  <c r="AO26" i="1"/>
  <c r="AO41" i="1"/>
  <c r="AP55" i="1"/>
  <c r="L25" i="1"/>
  <c r="AP44" i="1"/>
  <c r="AP41" i="1" s="1"/>
  <c r="AO48" i="1"/>
  <c r="AQ56" i="1"/>
  <c r="AQ55" i="1" s="1"/>
  <c r="AS55" i="1" s="1"/>
  <c r="R9" i="1"/>
  <c r="AL9" i="1"/>
  <c r="P9" i="1"/>
  <c r="AF9" i="1"/>
  <c r="V9" i="1"/>
  <c r="N9" i="1"/>
  <c r="AD9" i="1"/>
  <c r="L9" i="1"/>
  <c r="AB9" i="1"/>
  <c r="T9" i="1"/>
  <c r="X9" i="1"/>
  <c r="AL21" i="1"/>
  <c r="X21" i="1"/>
  <c r="P21" i="1"/>
  <c r="J21" i="1"/>
  <c r="AB21" i="1"/>
  <c r="N21" i="1"/>
  <c r="V21" i="1"/>
  <c r="AF21" i="1"/>
  <c r="T21" i="1"/>
  <c r="L21" i="1"/>
  <c r="AD21" i="1"/>
  <c r="R21" i="1"/>
  <c r="AS6" i="1"/>
  <c r="AB11" i="1"/>
  <c r="L11" i="1"/>
  <c r="AL11" i="1"/>
  <c r="R11" i="1"/>
  <c r="X11" i="1"/>
  <c r="AF11" i="1"/>
  <c r="V11" i="1"/>
  <c r="P11" i="1"/>
  <c r="J11" i="1"/>
  <c r="AD11" i="1"/>
  <c r="N11" i="1"/>
  <c r="T11" i="1"/>
  <c r="AF18" i="1"/>
  <c r="V18" i="1"/>
  <c r="AB18" i="1"/>
  <c r="P18" i="1"/>
  <c r="J18" i="1"/>
  <c r="X18" i="1"/>
  <c r="AL18" i="1"/>
  <c r="T18" i="1"/>
  <c r="N18" i="1"/>
  <c r="AD18" i="1"/>
  <c r="L18" i="1"/>
  <c r="R18" i="1"/>
  <c r="AL22" i="1"/>
  <c r="X22" i="1"/>
  <c r="P22" i="1"/>
  <c r="J22" i="1"/>
  <c r="AD22" i="1"/>
  <c r="R22" i="1"/>
  <c r="AB22" i="1"/>
  <c r="N22" i="1"/>
  <c r="V22" i="1"/>
  <c r="AF22" i="1"/>
  <c r="L22" i="1"/>
  <c r="T22" i="1"/>
  <c r="P13" i="1"/>
  <c r="J7" i="1"/>
  <c r="P7" i="1"/>
  <c r="X7" i="1"/>
  <c r="AL7" i="1"/>
  <c r="L13" i="1"/>
  <c r="AB15" i="1"/>
  <c r="AO16" i="1"/>
  <c r="N17" i="1"/>
  <c r="T17" i="1"/>
  <c r="AO23" i="1"/>
  <c r="AL42" i="1"/>
  <c r="AB42" i="1"/>
  <c r="N42" i="1"/>
  <c r="T42" i="1"/>
  <c r="J42" i="1"/>
  <c r="R42" i="1"/>
  <c r="X42" i="1"/>
  <c r="P42" i="1"/>
  <c r="AF42" i="1"/>
  <c r="V42" i="1"/>
  <c r="AD42" i="1"/>
  <c r="L42" i="1"/>
  <c r="N7" i="1"/>
  <c r="L7" i="1"/>
  <c r="R7" i="1"/>
  <c r="AB7" i="1"/>
  <c r="AO8" i="1"/>
  <c r="AP11" i="1"/>
  <c r="AP10" i="1" s="1"/>
  <c r="V13" i="1"/>
  <c r="AL13" i="1"/>
  <c r="P15" i="1"/>
  <c r="AF17" i="1"/>
  <c r="V17" i="1"/>
  <c r="AD24" i="1"/>
  <c r="V24" i="1"/>
  <c r="N24" i="1"/>
  <c r="AF24" i="1"/>
  <c r="P24" i="1"/>
  <c r="R24" i="1"/>
  <c r="AB24" i="1"/>
  <c r="T7" i="1"/>
  <c r="AD7" i="1"/>
  <c r="AP7" i="1"/>
  <c r="N13" i="1"/>
  <c r="R15" i="1"/>
  <c r="X17" i="1"/>
  <c r="T24" i="1"/>
  <c r="AL24" i="1"/>
  <c r="AF25" i="1"/>
  <c r="V25" i="1"/>
  <c r="N25" i="1"/>
  <c r="AL25" i="1"/>
  <c r="X25" i="1"/>
  <c r="P25" i="1"/>
  <c r="R25" i="1"/>
  <c r="AP33" i="1"/>
  <c r="AL37" i="1"/>
  <c r="X37" i="1"/>
  <c r="V37" i="1"/>
  <c r="N37" i="1"/>
  <c r="AF37" i="1"/>
  <c r="T37" i="1"/>
  <c r="L37" i="1"/>
  <c r="AD37" i="1"/>
  <c r="R37" i="1"/>
  <c r="J37" i="1"/>
  <c r="AB37" i="1"/>
  <c r="P37" i="1"/>
  <c r="AF7" i="1"/>
  <c r="AB13" i="1"/>
  <c r="R13" i="1"/>
  <c r="AD13" i="1"/>
  <c r="AD15" i="1"/>
  <c r="T15" i="1"/>
  <c r="L15" i="1"/>
  <c r="AD29" i="1"/>
  <c r="T29" i="1"/>
  <c r="L29" i="1"/>
  <c r="AB29" i="1"/>
  <c r="R29" i="1"/>
  <c r="AL29" i="1"/>
  <c r="X29" i="1"/>
  <c r="P29" i="1"/>
  <c r="AF29" i="1"/>
  <c r="V29" i="1"/>
  <c r="N29" i="1"/>
  <c r="AL39" i="1"/>
  <c r="X39" i="1"/>
  <c r="P39" i="1"/>
  <c r="AB39" i="1"/>
  <c r="R39" i="1"/>
  <c r="J39" i="1"/>
  <c r="AD39" i="1"/>
  <c r="L39" i="1"/>
  <c r="V39" i="1"/>
  <c r="T39" i="1"/>
  <c r="AF39" i="1"/>
  <c r="N39" i="1"/>
  <c r="AL40" i="1"/>
  <c r="X40" i="1"/>
  <c r="P40" i="1"/>
  <c r="AB40" i="1"/>
  <c r="R40" i="1"/>
  <c r="J40" i="1"/>
  <c r="AF40" i="1"/>
  <c r="N40" i="1"/>
  <c r="AD40" i="1"/>
  <c r="L40" i="1"/>
  <c r="V40" i="1"/>
  <c r="T40" i="1"/>
  <c r="T13" i="1"/>
  <c r="AF13" i="1"/>
  <c r="N15" i="1"/>
  <c r="X15" i="1"/>
  <c r="L17" i="1"/>
  <c r="R17" i="1"/>
  <c r="AD17" i="1"/>
  <c r="AP21" i="1"/>
  <c r="AP20" i="1" s="1"/>
  <c r="L24" i="1"/>
  <c r="X24" i="1"/>
  <c r="AD27" i="1"/>
  <c r="V27" i="1"/>
  <c r="N27" i="1"/>
  <c r="AB27" i="1"/>
  <c r="T27" i="1"/>
  <c r="L27" i="1"/>
  <c r="AL27" i="1"/>
  <c r="R27" i="1"/>
  <c r="J27" i="1"/>
  <c r="AF27" i="1"/>
  <c r="X27" i="1"/>
  <c r="P27" i="1"/>
  <c r="AF34" i="1"/>
  <c r="X34" i="1"/>
  <c r="R34" i="1"/>
  <c r="L34" i="1"/>
  <c r="AD34" i="1"/>
  <c r="V34" i="1"/>
  <c r="P34" i="1"/>
  <c r="J34" i="1"/>
  <c r="T34" i="1"/>
  <c r="AL34" i="1"/>
  <c r="AB34" i="1"/>
  <c r="N34" i="1"/>
  <c r="AL35" i="1"/>
  <c r="X35" i="1"/>
  <c r="P35" i="1"/>
  <c r="AF35" i="1"/>
  <c r="V35" i="1"/>
  <c r="N35" i="1"/>
  <c r="AD35" i="1"/>
  <c r="T35" i="1"/>
  <c r="L35" i="1"/>
  <c r="AB35" i="1"/>
  <c r="R35" i="1"/>
  <c r="J35" i="1"/>
  <c r="AD36" i="1"/>
  <c r="V36" i="1"/>
  <c r="R36" i="1"/>
  <c r="J36" i="1"/>
  <c r="P36" i="1"/>
  <c r="AL36" i="1"/>
  <c r="AB36" i="1"/>
  <c r="T36" i="1"/>
  <c r="N36" i="1"/>
  <c r="AF36" i="1"/>
  <c r="X36" i="1"/>
  <c r="L36" i="1"/>
  <c r="P30" i="1"/>
  <c r="X30" i="1"/>
  <c r="AL30" i="1"/>
  <c r="AQ31" i="1"/>
  <c r="AS31" i="1" s="1"/>
  <c r="P32" i="1"/>
  <c r="X32" i="1"/>
  <c r="AL32" i="1"/>
  <c r="AQ38" i="1"/>
  <c r="AS38" i="1" s="1"/>
  <c r="P43" i="1"/>
  <c r="J44" i="1"/>
  <c r="V44" i="1"/>
  <c r="V45" i="1"/>
  <c r="R30" i="1"/>
  <c r="AB30" i="1"/>
  <c r="R32" i="1"/>
  <c r="AB32" i="1"/>
  <c r="AL54" i="1"/>
  <c r="X54" i="1"/>
  <c r="P54" i="1"/>
  <c r="AF54" i="1"/>
  <c r="V54" i="1"/>
  <c r="N54" i="1"/>
  <c r="AD54" i="1"/>
  <c r="T54" i="1"/>
  <c r="L54" i="1"/>
  <c r="AB54" i="1"/>
  <c r="R54" i="1"/>
  <c r="L30" i="1"/>
  <c r="T30" i="1"/>
  <c r="AD30" i="1"/>
  <c r="AB43" i="1"/>
  <c r="R43" i="1"/>
  <c r="J43" i="1"/>
  <c r="AF43" i="1"/>
  <c r="AD43" i="1"/>
  <c r="T43" i="1"/>
  <c r="L43" i="1"/>
  <c r="X43" i="1"/>
  <c r="P44" i="1"/>
  <c r="AL45" i="1"/>
  <c r="X45" i="1"/>
  <c r="P45" i="1"/>
  <c r="AD45" i="1"/>
  <c r="T45" i="1"/>
  <c r="L45" i="1"/>
  <c r="AB45" i="1"/>
  <c r="R45" i="1"/>
  <c r="J45" i="1"/>
  <c r="AD47" i="1"/>
  <c r="V47" i="1"/>
  <c r="P47" i="1"/>
  <c r="AL47" i="1"/>
  <c r="AB47" i="1"/>
  <c r="L47" i="1"/>
  <c r="X47" i="1"/>
  <c r="R47" i="1"/>
  <c r="J47" i="1"/>
  <c r="AF57" i="1"/>
  <c r="V57" i="1"/>
  <c r="N57" i="1"/>
  <c r="AD57" i="1"/>
  <c r="T57" i="1"/>
  <c r="L57" i="1"/>
  <c r="AB57" i="1"/>
  <c r="R57" i="1"/>
  <c r="AL57" i="1"/>
  <c r="X57" i="1"/>
  <c r="P57" i="1"/>
  <c r="AO28" i="1"/>
  <c r="N30" i="1"/>
  <c r="V30" i="1"/>
  <c r="N32" i="1"/>
  <c r="V32" i="1"/>
  <c r="N43" i="1"/>
  <c r="AL43" i="1"/>
  <c r="AF44" i="1"/>
  <c r="X44" i="1"/>
  <c r="R44" i="1"/>
  <c r="L44" i="1"/>
  <c r="T44" i="1"/>
  <c r="AL44" i="1"/>
  <c r="AB44" i="1"/>
  <c r="N44" i="1"/>
  <c r="N45" i="1"/>
  <c r="N47" i="1"/>
  <c r="AP47" i="1"/>
  <c r="AP46" i="1" s="1"/>
  <c r="AO46" i="1"/>
  <c r="AL52" i="1"/>
  <c r="AB52" i="1"/>
  <c r="R52" i="1"/>
  <c r="J52" i="1"/>
  <c r="AJ52" i="1"/>
  <c r="AJ58" i="1" s="1"/>
  <c r="X52" i="1"/>
  <c r="P52" i="1"/>
  <c r="AF52" i="1"/>
  <c r="V52" i="1"/>
  <c r="N52" i="1"/>
  <c r="AD52" i="1"/>
  <c r="T52" i="1"/>
  <c r="L52" i="1"/>
  <c r="AB56" i="1"/>
  <c r="P56" i="1"/>
  <c r="AL56" i="1"/>
  <c r="X56" i="1"/>
  <c r="N56" i="1"/>
  <c r="AF56" i="1"/>
  <c r="V56" i="1"/>
  <c r="R56" i="1"/>
  <c r="L56" i="1"/>
  <c r="AD56" i="1"/>
  <c r="T56" i="1"/>
  <c r="J56" i="1"/>
  <c r="N49" i="1"/>
  <c r="V49" i="1"/>
  <c r="AD49" i="1"/>
  <c r="N50" i="1"/>
  <c r="T50" i="1"/>
  <c r="AD50" i="1"/>
  <c r="AS52" i="1"/>
  <c r="P49" i="1"/>
  <c r="X49" i="1"/>
  <c r="P50" i="1"/>
  <c r="V50" i="1"/>
  <c r="L49" i="1"/>
  <c r="L50" i="1"/>
  <c r="AR25" i="1" l="1"/>
  <c r="AR9" i="1"/>
  <c r="AR8" i="1" s="1"/>
  <c r="AR32" i="1"/>
  <c r="AR31" i="1" s="1"/>
  <c r="AR22" i="1"/>
  <c r="V58" i="1"/>
  <c r="AR50" i="1"/>
  <c r="AO58" i="1"/>
  <c r="AR18" i="1"/>
  <c r="AR56" i="1"/>
  <c r="AR47" i="1"/>
  <c r="AR46" i="1" s="1"/>
  <c r="AR52" i="1"/>
  <c r="AR51" i="1" s="1"/>
  <c r="AR45" i="1"/>
  <c r="AR43" i="1"/>
  <c r="AR54" i="1"/>
  <c r="AR53" i="1" s="1"/>
  <c r="AR35" i="1"/>
  <c r="AF58" i="1"/>
  <c r="T58" i="1"/>
  <c r="AB58" i="1"/>
  <c r="AR42" i="1"/>
  <c r="AR11" i="1"/>
  <c r="AR10" i="1" s="1"/>
  <c r="AR44" i="1"/>
  <c r="AR57" i="1"/>
  <c r="AR30" i="1"/>
  <c r="AR36" i="1"/>
  <c r="AR34" i="1"/>
  <c r="AR40" i="1"/>
  <c r="R58" i="1"/>
  <c r="AL58" i="1"/>
  <c r="AR49" i="1"/>
  <c r="AR48" i="1" s="1"/>
  <c r="AR24" i="1"/>
  <c r="AR23" i="1" s="1"/>
  <c r="AR17" i="1"/>
  <c r="AR15" i="1"/>
  <c r="AR14" i="1" s="1"/>
  <c r="AR37" i="1"/>
  <c r="AP58" i="1"/>
  <c r="AP6" i="1"/>
  <c r="L58" i="1"/>
  <c r="AR7" i="1"/>
  <c r="AR6" i="1" s="1"/>
  <c r="X58" i="1"/>
  <c r="AR21" i="1"/>
  <c r="AR27" i="1"/>
  <c r="AR26" i="1" s="1"/>
  <c r="AR39" i="1"/>
  <c r="AR38" i="1" s="1"/>
  <c r="AR29" i="1"/>
  <c r="AD58" i="1"/>
  <c r="N58" i="1"/>
  <c r="AR13" i="1"/>
  <c r="P58" i="1"/>
  <c r="AQ58" i="1"/>
  <c r="AR55" i="1" l="1"/>
  <c r="AR20" i="1"/>
  <c r="AR16" i="1"/>
  <c r="AR41" i="1"/>
  <c r="AR28" i="1"/>
  <c r="AR33" i="1"/>
  <c r="AR58" i="1" l="1"/>
</calcChain>
</file>

<file path=xl/sharedStrings.xml><?xml version="1.0" encoding="utf-8"?>
<sst xmlns="http://schemas.openxmlformats.org/spreadsheetml/2006/main" count="110" uniqueCount="83">
  <si>
    <t xml:space="preserve">Объемы медицинской помощи по Территориальной программе обязательного медицинского страхования на 2016 год по высокотехнологичной медицинской помощи </t>
  </si>
  <si>
    <t>КПГ / КСГ</t>
  </si>
  <si>
    <t>Норматив финансовых затрат на единицу объема ВМП, руб. 2015 год</t>
  </si>
  <si>
    <t>тариф 2015 г.</t>
  </si>
  <si>
    <t xml:space="preserve">КД </t>
  </si>
  <si>
    <t>Норматив финансовых затрат на единицу объема ВМП, руб. 2016 год</t>
  </si>
  <si>
    <t>Доля, индексируемая на КД</t>
  </si>
  <si>
    <t>тариф 2016 г.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</si>
  <si>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</si>
  <si>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</si>
  <si>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</si>
  <si>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</si>
  <si>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</si>
  <si>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</si>
  <si>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</si>
  <si>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</si>
  <si>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 xml:space="preserve">НУЗ "Дорожная клиническая больница на станции Хабаровск-1 ОАО "Российские железные дороги" </t>
  </si>
  <si>
    <t>КГБУЗ "Городская больница № 10" МЗ ХК</t>
  </si>
  <si>
    <t>КГБУЗ "Краевой кожно-венерический диспансер" МХ ХК</t>
  </si>
  <si>
    <t>КГБУЗ "Городская больница № 2" им. Матвеева МЗ ХК</t>
  </si>
  <si>
    <t>ФГАОУ ВПО "Дальневосточный федеральный университет"</t>
  </si>
  <si>
    <t>Итого</t>
  </si>
  <si>
    <t>факт 10 мес.</t>
  </si>
  <si>
    <t>прогноз</t>
  </si>
  <si>
    <t>количество больных</t>
  </si>
  <si>
    <t>стоимость с учетом факт. норматива фин. затрат</t>
  </si>
  <si>
    <t>факт 2014 г.</t>
  </si>
  <si>
    <t>план 2015 г.</t>
  </si>
  <si>
    <t>прогноз 2015 г.</t>
  </si>
  <si>
    <t>количество больных на 2016 год</t>
  </si>
  <si>
    <t>Акушерство и гинекология</t>
  </si>
  <si>
    <t>ВМП 3</t>
  </si>
  <si>
    <t>Гастроэнтерология</t>
  </si>
  <si>
    <t xml:space="preserve">ВМП 4 </t>
  </si>
  <si>
    <t>Гематология</t>
  </si>
  <si>
    <t>ВМП 5</t>
  </si>
  <si>
    <t>Детская хирургия в период новорожденности</t>
  </si>
  <si>
    <t xml:space="preserve">ВМП 7 </t>
  </si>
  <si>
    <t>Дерматовенерология</t>
  </si>
  <si>
    <t>ВМП 8</t>
  </si>
  <si>
    <t>Нейрохирургия</t>
  </si>
  <si>
    <t>ВМП 9</t>
  </si>
  <si>
    <t>ВМП 11</t>
  </si>
  <si>
    <t>ВМП 12</t>
  </si>
  <si>
    <t>Неонатология</t>
  </si>
  <si>
    <t>ВМП 13</t>
  </si>
  <si>
    <t>ВМП 14</t>
  </si>
  <si>
    <t>Оториноларингология</t>
  </si>
  <si>
    <t>ВМП 18</t>
  </si>
  <si>
    <t>ВМП 19</t>
  </si>
  <si>
    <t>Офтальмология</t>
  </si>
  <si>
    <t>ВМП 20</t>
  </si>
  <si>
    <t>Педиатрия</t>
  </si>
  <si>
    <t>ВМП22</t>
  </si>
  <si>
    <t>ВМП23</t>
  </si>
  <si>
    <t>Ревматология</t>
  </si>
  <si>
    <t>ВМП 24</t>
  </si>
  <si>
    <t>Сердечно-сосудистая хирургия</t>
  </si>
  <si>
    <t>ВМП 25 (стенты)</t>
  </si>
  <si>
    <t>ВМП 26 (стенты)</t>
  </si>
  <si>
    <t>ВМП 27 (кардиостимуляторы)</t>
  </si>
  <si>
    <t>ВМП 28 (кардиостимуляторы)</t>
  </si>
  <si>
    <t>Торакальная хирургия</t>
  </si>
  <si>
    <t>ВМП 29</t>
  </si>
  <si>
    <t>ВМП 30</t>
  </si>
  <si>
    <t>Травматология и ортопедия</t>
  </si>
  <si>
    <t>ВМП 31</t>
  </si>
  <si>
    <t>ВМП 32</t>
  </si>
  <si>
    <t>ВМП 33(эндопротезы)</t>
  </si>
  <si>
    <t>ВМП 34</t>
  </si>
  <si>
    <t>Урология</t>
  </si>
  <si>
    <t>ВМП 35</t>
  </si>
  <si>
    <t>Абдоминальная хирургия</t>
  </si>
  <si>
    <t>ВМП 1</t>
  </si>
  <si>
    <t>ВМП 2</t>
  </si>
  <si>
    <t>Челюстно-лицевая хирургия</t>
  </si>
  <si>
    <t>ВМП 36</t>
  </si>
  <si>
    <t>Эндокринология</t>
  </si>
  <si>
    <t>ВМП 37</t>
  </si>
  <si>
    <t>Онкология</t>
  </si>
  <si>
    <t>ВМП 15</t>
  </si>
  <si>
    <t>ВМП 17 (лейкозы)</t>
  </si>
  <si>
    <t>Приложение №5 к Решению Комиссии по разработке ТП ОМС от 10.03.2016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</si>
</sst>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00"/>
    <numFmt numFmtId="165" formatCode="_-* #,##0.00_р_._-;\-* #,##0.00_р_._-;_-* &quot;-&quot;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2">
    <xf numFmtId="0" fontId="0" fillId="0" borderId="0" xfId="0"/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1" fontId="7" fillId="0" borderId="8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9" fontId="4" fillId="0" borderId="7" xfId="1" applyNumberFormat="1" applyFont="1" applyFill="1" applyBorder="1" applyAlignment="1">
      <alignment horizontal="center" vertical="center" wrapText="1"/>
    </xf>
    <xf numFmtId="41" fontId="4" fillId="0" borderId="4" xfId="1" applyNumberFormat="1" applyFont="1" applyFill="1" applyBorder="1" applyAlignment="1">
      <alignment horizontal="center" vertical="center" wrapText="1"/>
    </xf>
    <xf numFmtId="41" fontId="4" fillId="0" borderId="4" xfId="0" applyNumberFormat="1" applyFont="1" applyFill="1" applyBorder="1" applyAlignment="1">
      <alignment horizontal="right"/>
    </xf>
    <xf numFmtId="0" fontId="3" fillId="0" borderId="7" xfId="1" applyFont="1" applyFill="1" applyBorder="1" applyAlignment="1">
      <alignment vertical="center" wrapText="1"/>
    </xf>
    <xf numFmtId="41" fontId="4" fillId="0" borderId="4" xfId="0" applyNumberFormat="1" applyFont="1" applyFill="1" applyBorder="1"/>
    <xf numFmtId="41" fontId="3" fillId="0" borderId="4" xfId="1" applyNumberFormat="1" applyFont="1" applyFill="1" applyBorder="1" applyAlignment="1">
      <alignment horizontal="center" vertical="center" wrapText="1"/>
    </xf>
    <xf numFmtId="41" fontId="9" fillId="0" borderId="4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4" xfId="1" applyFont="1" applyFill="1" applyBorder="1" applyAlignment="1">
      <alignment vertical="center" wrapText="1"/>
    </xf>
    <xf numFmtId="41" fontId="3" fillId="0" borderId="4" xfId="1" applyNumberFormat="1" applyFont="1" applyFill="1" applyBorder="1" applyAlignment="1">
      <alignment horizontal="center"/>
    </xf>
    <xf numFmtId="0" fontId="5" fillId="0" borderId="7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vertical="center" wrapText="1"/>
    </xf>
    <xf numFmtId="0" fontId="5" fillId="0" borderId="9" xfId="1" applyFont="1" applyFill="1" applyBorder="1" applyAlignment="1">
      <alignment vertical="center" wrapText="1"/>
    </xf>
    <xf numFmtId="41" fontId="3" fillId="0" borderId="4" xfId="0" applyNumberFormat="1" applyFont="1" applyFill="1" applyBorder="1" applyAlignment="1">
      <alignment horizontal="right"/>
    </xf>
    <xf numFmtId="0" fontId="3" fillId="0" borderId="7" xfId="1" applyFont="1" applyFill="1" applyBorder="1" applyAlignment="1">
      <alignment horizontal="left" vertical="center" wrapText="1"/>
    </xf>
    <xf numFmtId="41" fontId="3" fillId="0" borderId="4" xfId="1" applyNumberFormat="1" applyFont="1" applyFill="1" applyBorder="1" applyAlignment="1">
      <alignment horizontal="right"/>
    </xf>
    <xf numFmtId="165" fontId="3" fillId="0" borderId="4" xfId="1" applyNumberFormat="1" applyFont="1" applyFill="1" applyBorder="1" applyAlignment="1">
      <alignment horizontal="right"/>
    </xf>
    <xf numFmtId="165" fontId="3" fillId="0" borderId="4" xfId="1" applyNumberFormat="1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/>
    <xf numFmtId="41" fontId="5" fillId="0" borderId="4" xfId="1" applyNumberFormat="1" applyFont="1" applyFill="1" applyBorder="1" applyAlignment="1">
      <alignment horizontal="center" vertical="center" wrapText="1"/>
    </xf>
    <xf numFmtId="41" fontId="5" fillId="0" borderId="4" xfId="1" applyNumberFormat="1" applyFont="1" applyFill="1" applyBorder="1" applyAlignment="1">
      <alignment horizontal="right" wrapText="1"/>
    </xf>
    <xf numFmtId="41" fontId="10" fillId="0" borderId="0" xfId="0" applyNumberFormat="1" applyFont="1" applyFill="1"/>
    <xf numFmtId="41" fontId="3" fillId="0" borderId="4" xfId="1" applyNumberFormat="1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/>
    </xf>
    <xf numFmtId="41" fontId="4" fillId="2" borderId="4" xfId="1" applyNumberFormat="1" applyFont="1" applyFill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S58"/>
  <sheetViews>
    <sheetView tabSelected="1" view="pageBreakPreview" zoomScale="60" zoomScaleNormal="100" workbookViewId="0">
      <pane xSplit="10" ySplit="5" topLeftCell="K18" activePane="bottomRight" state="frozen"/>
      <selection pane="topRight" activeCell="K1" sqref="K1"/>
      <selection pane="bottomLeft" activeCell="A6" sqref="A6"/>
      <selection pane="bottomRight" activeCell="X32" sqref="X32"/>
    </sheetView>
  </sheetViews>
  <sheetFormatPr defaultRowHeight="15" x14ac:dyDescent="0.25"/>
  <cols>
    <col min="1" max="1" width="32.7109375" style="18" customWidth="1"/>
    <col min="2" max="2" width="11.5703125" style="18" hidden="1" customWidth="1"/>
    <col min="3" max="3" width="10.7109375" style="18" hidden="1" customWidth="1"/>
    <col min="4" max="4" width="8.7109375" style="18" hidden="1" customWidth="1"/>
    <col min="5" max="5" width="12.85546875" style="18" hidden="1" customWidth="1"/>
    <col min="6" max="6" width="6.7109375" style="18" hidden="1" customWidth="1"/>
    <col min="7" max="7" width="11.7109375" style="18" hidden="1" customWidth="1"/>
    <col min="8" max="8" width="11" style="18" hidden="1" customWidth="1"/>
    <col min="9" max="9" width="14" style="18" customWidth="1"/>
    <col min="10" max="10" width="7.5703125" style="18" hidden="1" customWidth="1"/>
    <col min="11" max="11" width="9.7109375" style="18" customWidth="1"/>
    <col min="12" max="12" width="15.85546875" style="18" customWidth="1"/>
    <col min="13" max="13" width="9.42578125" style="18" customWidth="1"/>
    <col min="14" max="14" width="16.140625" style="18" customWidth="1"/>
    <col min="15" max="15" width="10.28515625" style="18" customWidth="1"/>
    <col min="16" max="16" width="18.140625" style="18" customWidth="1"/>
    <col min="17" max="17" width="10.140625" style="18" customWidth="1"/>
    <col min="18" max="18" width="17.42578125" style="18" customWidth="1"/>
    <col min="19" max="19" width="11.5703125" style="18" customWidth="1"/>
    <col min="20" max="20" width="18.28515625" style="18" customWidth="1"/>
    <col min="21" max="21" width="10.140625" style="18" customWidth="1"/>
    <col min="22" max="22" width="16.5703125" style="18" customWidth="1"/>
    <col min="23" max="23" width="10.7109375" style="18" customWidth="1"/>
    <col min="24" max="24" width="16.42578125" style="18" customWidth="1"/>
    <col min="25" max="25" width="9.7109375" style="18" hidden="1" customWidth="1"/>
    <col min="26" max="26" width="11.28515625" style="18" hidden="1" customWidth="1"/>
    <col min="27" max="27" width="10.5703125" style="18" customWidth="1"/>
    <col min="28" max="28" width="16.140625" style="18" customWidth="1"/>
    <col min="29" max="29" width="8.5703125" style="18" customWidth="1"/>
    <col min="30" max="30" width="16.85546875" style="18" customWidth="1"/>
    <col min="31" max="31" width="9.42578125" style="18" customWidth="1"/>
    <col min="32" max="32" width="19.5703125" style="18" customWidth="1"/>
    <col min="33" max="33" width="12.140625" style="18" customWidth="1"/>
    <col min="34" max="34" width="18" style="18" customWidth="1"/>
    <col min="35" max="36" width="15.7109375" style="18" customWidth="1"/>
    <col min="37" max="37" width="11.140625" style="18" customWidth="1"/>
    <col min="38" max="38" width="17.5703125" style="18" customWidth="1"/>
    <col min="39" max="39" width="10.5703125" style="18" hidden="1" customWidth="1"/>
    <col min="40" max="40" width="11.5703125" style="18" hidden="1" customWidth="1"/>
    <col min="41" max="42" width="12.7109375" style="18" hidden="1" customWidth="1"/>
    <col min="43" max="43" width="10.140625" style="18" customWidth="1"/>
    <col min="44" max="44" width="20.140625" style="18" customWidth="1"/>
    <col min="45" max="45" width="10.85546875" style="18" hidden="1" customWidth="1"/>
    <col min="46" max="16384" width="9.140625" style="18"/>
  </cols>
  <sheetData>
    <row r="1" spans="1:45" x14ac:dyDescent="0.25">
      <c r="V1" s="40" t="s">
        <v>82</v>
      </c>
      <c r="W1" s="40"/>
      <c r="X1" s="40"/>
    </row>
    <row r="2" spans="1:45" ht="37.5" customHeight="1" x14ac:dyDescent="0.25">
      <c r="V2" s="40"/>
      <c r="W2" s="40"/>
      <c r="X2" s="40"/>
    </row>
    <row r="3" spans="1:45" ht="15.75" customHeight="1" x14ac:dyDescent="0.25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30"/>
      <c r="AR3" s="30"/>
    </row>
    <row r="4" spans="1:45" ht="75.75" customHeight="1" x14ac:dyDescent="0.25">
      <c r="A4" s="48" t="s">
        <v>1</v>
      </c>
      <c r="B4" s="50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1"/>
      <c r="H4" s="1"/>
      <c r="I4" s="50" t="s">
        <v>7</v>
      </c>
      <c r="J4" s="1"/>
      <c r="K4" s="41" t="s">
        <v>8</v>
      </c>
      <c r="L4" s="42"/>
      <c r="M4" s="41" t="s">
        <v>9</v>
      </c>
      <c r="N4" s="42"/>
      <c r="O4" s="41" t="s">
        <v>10</v>
      </c>
      <c r="P4" s="42"/>
      <c r="Q4" s="41" t="s">
        <v>11</v>
      </c>
      <c r="R4" s="42"/>
      <c r="S4" s="41" t="s">
        <v>12</v>
      </c>
      <c r="T4" s="42"/>
      <c r="U4" s="41" t="s">
        <v>13</v>
      </c>
      <c r="V4" s="42"/>
      <c r="W4" s="41" t="s">
        <v>14</v>
      </c>
      <c r="X4" s="42"/>
      <c r="Y4" s="41" t="s">
        <v>15</v>
      </c>
      <c r="Z4" s="45"/>
      <c r="AA4" s="46"/>
      <c r="AB4" s="47"/>
      <c r="AC4" s="41" t="s">
        <v>16</v>
      </c>
      <c r="AD4" s="42"/>
      <c r="AE4" s="43" t="s">
        <v>17</v>
      </c>
      <c r="AF4" s="44"/>
      <c r="AG4" s="43" t="s">
        <v>18</v>
      </c>
      <c r="AH4" s="44"/>
      <c r="AI4" s="43" t="s">
        <v>19</v>
      </c>
      <c r="AJ4" s="44"/>
      <c r="AK4" s="43" t="s">
        <v>20</v>
      </c>
      <c r="AL4" s="44"/>
      <c r="AM4" s="41" t="s">
        <v>21</v>
      </c>
      <c r="AN4" s="45"/>
      <c r="AO4" s="46"/>
      <c r="AP4" s="46"/>
      <c r="AQ4" s="46"/>
      <c r="AR4" s="47"/>
    </row>
    <row r="5" spans="1:45" ht="75" x14ac:dyDescent="0.25">
      <c r="A5" s="49"/>
      <c r="B5" s="51"/>
      <c r="C5" s="51"/>
      <c r="D5" s="51"/>
      <c r="E5" s="51"/>
      <c r="F5" s="51"/>
      <c r="G5" s="2"/>
      <c r="H5" s="2"/>
      <c r="I5" s="51"/>
      <c r="J5" s="3"/>
      <c r="K5" s="4" t="s">
        <v>24</v>
      </c>
      <c r="L5" s="4" t="s">
        <v>25</v>
      </c>
      <c r="M5" s="5" t="s">
        <v>24</v>
      </c>
      <c r="N5" s="5" t="s">
        <v>25</v>
      </c>
      <c r="O5" s="5" t="s">
        <v>24</v>
      </c>
      <c r="P5" s="5" t="s">
        <v>25</v>
      </c>
      <c r="Q5" s="5" t="s">
        <v>24</v>
      </c>
      <c r="R5" s="5" t="s">
        <v>25</v>
      </c>
      <c r="S5" s="5" t="s">
        <v>24</v>
      </c>
      <c r="T5" s="5" t="s">
        <v>25</v>
      </c>
      <c r="U5" s="5" t="s">
        <v>24</v>
      </c>
      <c r="V5" s="5" t="s">
        <v>25</v>
      </c>
      <c r="W5" s="5" t="s">
        <v>24</v>
      </c>
      <c r="X5" s="5" t="s">
        <v>25</v>
      </c>
      <c r="Y5" s="3" t="s">
        <v>22</v>
      </c>
      <c r="Z5" s="3" t="s">
        <v>23</v>
      </c>
      <c r="AA5" s="5" t="s">
        <v>24</v>
      </c>
      <c r="AB5" s="5" t="s">
        <v>25</v>
      </c>
      <c r="AC5" s="5" t="s">
        <v>24</v>
      </c>
      <c r="AD5" s="5" t="s">
        <v>25</v>
      </c>
      <c r="AE5" s="5" t="s">
        <v>24</v>
      </c>
      <c r="AF5" s="5" t="s">
        <v>25</v>
      </c>
      <c r="AG5" s="5" t="s">
        <v>24</v>
      </c>
      <c r="AH5" s="5" t="s">
        <v>25</v>
      </c>
      <c r="AI5" s="5" t="s">
        <v>24</v>
      </c>
      <c r="AJ5" s="5" t="s">
        <v>25</v>
      </c>
      <c r="AK5" s="5" t="s">
        <v>24</v>
      </c>
      <c r="AL5" s="5" t="s">
        <v>25</v>
      </c>
      <c r="AM5" s="4" t="s">
        <v>26</v>
      </c>
      <c r="AN5" s="4" t="s">
        <v>27</v>
      </c>
      <c r="AO5" s="3" t="s">
        <v>22</v>
      </c>
      <c r="AP5" s="3" t="s">
        <v>28</v>
      </c>
      <c r="AQ5" s="6" t="s">
        <v>29</v>
      </c>
      <c r="AR5" s="6" t="s">
        <v>25</v>
      </c>
    </row>
    <row r="6" spans="1:45" x14ac:dyDescent="0.25">
      <c r="A6" s="21" t="s">
        <v>30</v>
      </c>
      <c r="B6" s="22"/>
      <c r="C6" s="23"/>
      <c r="D6" s="23"/>
      <c r="E6" s="23"/>
      <c r="F6" s="23"/>
      <c r="G6" s="23"/>
      <c r="H6" s="23"/>
      <c r="I6" s="23"/>
      <c r="J6" s="23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>
        <f>AM7</f>
        <v>1</v>
      </c>
      <c r="AN6" s="31">
        <v>105</v>
      </c>
      <c r="AO6" s="31" t="e">
        <f t="shared" ref="AO6:AR6" si="0">AO7</f>
        <v>#REF!</v>
      </c>
      <c r="AP6" s="31" t="e">
        <f t="shared" si="0"/>
        <v>#REF!</v>
      </c>
      <c r="AQ6" s="32">
        <f t="shared" si="0"/>
        <v>80</v>
      </c>
      <c r="AR6" s="32">
        <f t="shared" si="0"/>
        <v>10288090</v>
      </c>
      <c r="AS6" s="33">
        <f>AQ6-AN6</f>
        <v>-25</v>
      </c>
    </row>
    <row r="7" spans="1:45" ht="15.75" x14ac:dyDescent="0.25">
      <c r="A7" s="7" t="s">
        <v>31</v>
      </c>
      <c r="B7" s="8">
        <v>105093</v>
      </c>
      <c r="C7" s="8">
        <v>122252</v>
      </c>
      <c r="D7" s="9">
        <v>1.617</v>
      </c>
      <c r="E7" s="10">
        <v>108515</v>
      </c>
      <c r="F7" s="11">
        <v>0.3</v>
      </c>
      <c r="G7" s="10">
        <f>E7-H7</f>
        <v>75960.5</v>
      </c>
      <c r="H7" s="10">
        <f>E7*F7</f>
        <v>32554.5</v>
      </c>
      <c r="I7" s="10">
        <f>G7+H7*D7</f>
        <v>128601.1265</v>
      </c>
      <c r="J7" s="10">
        <f>I7/C7</f>
        <v>1.0519347454438372</v>
      </c>
      <c r="K7" s="12"/>
      <c r="L7" s="12">
        <f t="shared" ref="L7:L18" si="1">ROUND(K7*I7,0)</f>
        <v>0</v>
      </c>
      <c r="M7" s="12">
        <v>80</v>
      </c>
      <c r="N7" s="12">
        <f t="shared" ref="N7:N18" si="2">ROUND(M7*I7,0)</f>
        <v>10288090</v>
      </c>
      <c r="O7" s="12"/>
      <c r="P7" s="12">
        <f t="shared" ref="P7:P38" si="3">ROUND(O7*I7,0)</f>
        <v>0</v>
      </c>
      <c r="Q7" s="12"/>
      <c r="R7" s="12">
        <f t="shared" ref="R7:R18" si="4">ROUND(Q7*I7,0)</f>
        <v>0</v>
      </c>
      <c r="S7" s="12"/>
      <c r="T7" s="12">
        <f t="shared" ref="T7:T18" si="5">ROUND(S7*I7,0)</f>
        <v>0</v>
      </c>
      <c r="U7" s="12"/>
      <c r="V7" s="12">
        <f t="shared" ref="V7:V18" si="6">ROUND(U7*I7,0)</f>
        <v>0</v>
      </c>
      <c r="W7" s="12"/>
      <c r="X7" s="12">
        <f t="shared" ref="X7:X18" si="7">ROUND(W7*I7,0)</f>
        <v>0</v>
      </c>
      <c r="Y7" s="12"/>
      <c r="Z7" s="12"/>
      <c r="AA7" s="12"/>
      <c r="AB7" s="12">
        <f t="shared" ref="AB7:AB18" si="8">ROUND(AA7*I7,0)</f>
        <v>0</v>
      </c>
      <c r="AC7" s="12"/>
      <c r="AD7" s="12">
        <f t="shared" ref="AD7:AD18" si="9">ROUND(AC7*I7,0)</f>
        <v>0</v>
      </c>
      <c r="AE7" s="12"/>
      <c r="AF7" s="12">
        <f t="shared" ref="AF7:AF18" si="10">AE7*I7</f>
        <v>0</v>
      </c>
      <c r="AG7" s="12"/>
      <c r="AH7" s="12"/>
      <c r="AI7" s="12"/>
      <c r="AJ7" s="12"/>
      <c r="AK7" s="12"/>
      <c r="AL7" s="12">
        <f t="shared" ref="AL7:AL13" si="11">AK7*I7</f>
        <v>0</v>
      </c>
      <c r="AM7" s="12">
        <v>1</v>
      </c>
      <c r="AN7" s="12"/>
      <c r="AO7" s="12" t="e">
        <f>#REF!+#REF!+#REF!+#REF!+#REF!+#REF!+#REF!+Y7+#REF!</f>
        <v>#REF!</v>
      </c>
      <c r="AP7" s="12" t="e">
        <f>AO7/9*12</f>
        <v>#REF!</v>
      </c>
      <c r="AQ7" s="13">
        <f>SUM(K7,M7,O7,Q7,S7,U7,W7,AA7,AC7,AE7,AK7,AG7,AI7)</f>
        <v>80</v>
      </c>
      <c r="AR7" s="13">
        <f>SUM(L7,N7,P7,R7,T7,V7,X7,AB7,AD7,AF7,AL7,AH7,AJ7)</f>
        <v>10288090</v>
      </c>
      <c r="AS7" s="33"/>
    </row>
    <row r="8" spans="1:45" ht="15.75" x14ac:dyDescent="0.25">
      <c r="A8" s="21" t="s">
        <v>32</v>
      </c>
      <c r="B8" s="8"/>
      <c r="C8" s="8"/>
      <c r="D8" s="9">
        <v>1.617</v>
      </c>
      <c r="E8" s="10"/>
      <c r="F8" s="11"/>
      <c r="G8" s="10"/>
      <c r="H8" s="10"/>
      <c r="I8" s="10"/>
      <c r="J8" s="10"/>
      <c r="K8" s="12"/>
      <c r="L8" s="12">
        <f t="shared" si="1"/>
        <v>0</v>
      </c>
      <c r="M8" s="12"/>
      <c r="N8" s="12">
        <f t="shared" si="2"/>
        <v>0</v>
      </c>
      <c r="O8" s="12"/>
      <c r="P8" s="12">
        <f t="shared" si="3"/>
        <v>0</v>
      </c>
      <c r="Q8" s="12"/>
      <c r="R8" s="12">
        <f t="shared" si="4"/>
        <v>0</v>
      </c>
      <c r="S8" s="12"/>
      <c r="T8" s="12">
        <f t="shared" si="5"/>
        <v>0</v>
      </c>
      <c r="U8" s="12"/>
      <c r="V8" s="12">
        <f t="shared" si="6"/>
        <v>0</v>
      </c>
      <c r="W8" s="12"/>
      <c r="X8" s="12">
        <f t="shared" si="7"/>
        <v>0</v>
      </c>
      <c r="Y8" s="12"/>
      <c r="Z8" s="12"/>
      <c r="AA8" s="12"/>
      <c r="AB8" s="12">
        <f t="shared" si="8"/>
        <v>0</v>
      </c>
      <c r="AC8" s="12"/>
      <c r="AD8" s="12">
        <f t="shared" si="9"/>
        <v>0</v>
      </c>
      <c r="AE8" s="12"/>
      <c r="AF8" s="12">
        <f t="shared" si="10"/>
        <v>0</v>
      </c>
      <c r="AG8" s="12"/>
      <c r="AH8" s="12"/>
      <c r="AI8" s="12"/>
      <c r="AJ8" s="12"/>
      <c r="AK8" s="12"/>
      <c r="AL8" s="12">
        <f t="shared" si="11"/>
        <v>0</v>
      </c>
      <c r="AM8" s="16">
        <f>AM9</f>
        <v>46</v>
      </c>
      <c r="AN8" s="16"/>
      <c r="AO8" s="16" t="e">
        <f t="shared" ref="AO8:AR8" si="12">AO9</f>
        <v>#REF!</v>
      </c>
      <c r="AP8" s="16" t="e">
        <f t="shared" si="12"/>
        <v>#REF!</v>
      </c>
      <c r="AQ8" s="34">
        <f t="shared" si="12"/>
        <v>80</v>
      </c>
      <c r="AR8" s="34">
        <f t="shared" si="12"/>
        <v>10167008</v>
      </c>
      <c r="AS8" s="33">
        <f t="shared" ref="AS8:AS55" si="13">AQ8-AN8</f>
        <v>80</v>
      </c>
    </row>
    <row r="9" spans="1:45" ht="15.75" x14ac:dyDescent="0.25">
      <c r="A9" s="7" t="s">
        <v>33</v>
      </c>
      <c r="B9" s="8"/>
      <c r="C9" s="8"/>
      <c r="D9" s="9">
        <v>1.617</v>
      </c>
      <c r="E9" s="10">
        <v>116322</v>
      </c>
      <c r="F9" s="11">
        <v>0.15</v>
      </c>
      <c r="G9" s="10">
        <f t="shared" ref="G9:G57" si="14">E9-H9</f>
        <v>98873.7</v>
      </c>
      <c r="H9" s="10">
        <f t="shared" ref="H9:H57" si="15">E9*F9</f>
        <v>17448.3</v>
      </c>
      <c r="I9" s="10">
        <f t="shared" ref="I9:I57" si="16">G9+H9*D9</f>
        <v>127087.6011</v>
      </c>
      <c r="J9" s="10"/>
      <c r="K9" s="12"/>
      <c r="L9" s="12">
        <f t="shared" si="1"/>
        <v>0</v>
      </c>
      <c r="M9" s="12"/>
      <c r="N9" s="12">
        <f t="shared" si="2"/>
        <v>0</v>
      </c>
      <c r="O9" s="12"/>
      <c r="P9" s="12">
        <f t="shared" si="3"/>
        <v>0</v>
      </c>
      <c r="Q9" s="12"/>
      <c r="R9" s="12">
        <f t="shared" si="4"/>
        <v>0</v>
      </c>
      <c r="S9" s="12">
        <v>80</v>
      </c>
      <c r="T9" s="12">
        <f t="shared" si="5"/>
        <v>10167008</v>
      </c>
      <c r="U9" s="12"/>
      <c r="V9" s="12">
        <f t="shared" si="6"/>
        <v>0</v>
      </c>
      <c r="W9" s="12"/>
      <c r="X9" s="12">
        <f t="shared" si="7"/>
        <v>0</v>
      </c>
      <c r="Y9" s="12"/>
      <c r="Z9" s="12"/>
      <c r="AA9" s="12"/>
      <c r="AB9" s="12">
        <f t="shared" si="8"/>
        <v>0</v>
      </c>
      <c r="AC9" s="12"/>
      <c r="AD9" s="12">
        <f t="shared" si="9"/>
        <v>0</v>
      </c>
      <c r="AE9" s="12"/>
      <c r="AF9" s="12">
        <f t="shared" si="10"/>
        <v>0</v>
      </c>
      <c r="AG9" s="12"/>
      <c r="AH9" s="12"/>
      <c r="AI9" s="12"/>
      <c r="AJ9" s="12"/>
      <c r="AK9" s="12"/>
      <c r="AL9" s="12">
        <f t="shared" si="11"/>
        <v>0</v>
      </c>
      <c r="AM9" s="12">
        <v>46</v>
      </c>
      <c r="AN9" s="12">
        <v>0</v>
      </c>
      <c r="AO9" s="12" t="e">
        <f>#REF!+#REF!+#REF!+#REF!+#REF!+#REF!+#REF!+Y9+#REF!</f>
        <v>#REF!</v>
      </c>
      <c r="AP9" s="12" t="e">
        <f t="shared" ref="AP9:AP57" si="17">AO9/9*12</f>
        <v>#REF!</v>
      </c>
      <c r="AQ9" s="13">
        <f>SUM(K9,M9,O9,Q9,S9,U9,W9,AA9,AC9,AE9,AK9,AG9,AI9)</f>
        <v>80</v>
      </c>
      <c r="AR9" s="13">
        <f>SUM(L9,N9,P9,R9,T9,V9,X9,AB9,AD9,AF9,AL9,AH9,AJ9)</f>
        <v>10167008</v>
      </c>
      <c r="AS9" s="33"/>
    </row>
    <row r="10" spans="1:45" ht="15.75" x14ac:dyDescent="0.25">
      <c r="A10" s="14" t="s">
        <v>34</v>
      </c>
      <c r="B10" s="8"/>
      <c r="C10" s="14"/>
      <c r="D10" s="9">
        <v>1.617</v>
      </c>
      <c r="E10" s="10"/>
      <c r="F10" s="11"/>
      <c r="G10" s="10">
        <f t="shared" si="14"/>
        <v>0</v>
      </c>
      <c r="H10" s="10">
        <f t="shared" si="15"/>
        <v>0</v>
      </c>
      <c r="I10" s="10"/>
      <c r="J10" s="10"/>
      <c r="K10" s="16"/>
      <c r="L10" s="12">
        <f t="shared" si="1"/>
        <v>0</v>
      </c>
      <c r="M10" s="16"/>
      <c r="N10" s="12">
        <f t="shared" si="2"/>
        <v>0</v>
      </c>
      <c r="O10" s="16"/>
      <c r="P10" s="12">
        <f t="shared" si="3"/>
        <v>0</v>
      </c>
      <c r="Q10" s="16"/>
      <c r="R10" s="12">
        <f t="shared" si="4"/>
        <v>0</v>
      </c>
      <c r="S10" s="16"/>
      <c r="T10" s="12">
        <f t="shared" si="5"/>
        <v>0</v>
      </c>
      <c r="U10" s="16"/>
      <c r="V10" s="12">
        <f t="shared" si="6"/>
        <v>0</v>
      </c>
      <c r="W10" s="16"/>
      <c r="X10" s="12">
        <f t="shared" si="7"/>
        <v>0</v>
      </c>
      <c r="Y10" s="12"/>
      <c r="Z10" s="12"/>
      <c r="AA10" s="16"/>
      <c r="AB10" s="12">
        <f t="shared" si="8"/>
        <v>0</v>
      </c>
      <c r="AC10" s="16"/>
      <c r="AD10" s="12">
        <f t="shared" si="9"/>
        <v>0</v>
      </c>
      <c r="AE10" s="12"/>
      <c r="AF10" s="12">
        <f t="shared" si="10"/>
        <v>0</v>
      </c>
      <c r="AG10" s="12"/>
      <c r="AH10" s="12"/>
      <c r="AI10" s="12"/>
      <c r="AJ10" s="12"/>
      <c r="AK10" s="12"/>
      <c r="AL10" s="37">
        <f t="shared" si="11"/>
        <v>0</v>
      </c>
      <c r="AM10" s="16">
        <f>AM11</f>
        <v>22</v>
      </c>
      <c r="AN10" s="16">
        <v>28</v>
      </c>
      <c r="AO10" s="16" t="e">
        <f t="shared" ref="AO10:AR10" si="18">AO11</f>
        <v>#REF!</v>
      </c>
      <c r="AP10" s="16" t="e">
        <f t="shared" si="18"/>
        <v>#REF!</v>
      </c>
      <c r="AQ10" s="34">
        <f t="shared" si="18"/>
        <v>32</v>
      </c>
      <c r="AR10" s="34">
        <f t="shared" si="18"/>
        <v>4854018</v>
      </c>
      <c r="AS10" s="33">
        <f t="shared" si="13"/>
        <v>4</v>
      </c>
    </row>
    <row r="11" spans="1:45" ht="15.75" x14ac:dyDescent="0.25">
      <c r="A11" s="7" t="s">
        <v>35</v>
      </c>
      <c r="B11" s="8">
        <v>398056</v>
      </c>
      <c r="C11" s="8">
        <v>142955</v>
      </c>
      <c r="D11" s="9">
        <v>1.617</v>
      </c>
      <c r="E11" s="10">
        <v>127996</v>
      </c>
      <c r="F11" s="11">
        <v>0.3</v>
      </c>
      <c r="G11" s="10">
        <f t="shared" si="14"/>
        <v>89597.200000000012</v>
      </c>
      <c r="H11" s="10">
        <f t="shared" si="15"/>
        <v>38398.799999999996</v>
      </c>
      <c r="I11" s="10">
        <f t="shared" si="16"/>
        <v>151688.05960000001</v>
      </c>
      <c r="J11" s="10">
        <f t="shared" ref="J11:J56" si="19">I11/C11</f>
        <v>1.061089570843972</v>
      </c>
      <c r="K11" s="12">
        <v>12</v>
      </c>
      <c r="L11" s="12">
        <f t="shared" si="1"/>
        <v>1820257</v>
      </c>
      <c r="M11" s="16"/>
      <c r="N11" s="12">
        <f t="shared" si="2"/>
        <v>0</v>
      </c>
      <c r="O11" s="12"/>
      <c r="P11" s="12">
        <f t="shared" si="3"/>
        <v>0</v>
      </c>
      <c r="Q11" s="12"/>
      <c r="R11" s="12">
        <f t="shared" si="4"/>
        <v>0</v>
      </c>
      <c r="S11" s="12">
        <v>20</v>
      </c>
      <c r="T11" s="12">
        <f t="shared" si="5"/>
        <v>3033761</v>
      </c>
      <c r="U11" s="12"/>
      <c r="V11" s="12">
        <f t="shared" si="6"/>
        <v>0</v>
      </c>
      <c r="W11" s="12"/>
      <c r="X11" s="12">
        <f t="shared" si="7"/>
        <v>0</v>
      </c>
      <c r="Y11" s="12"/>
      <c r="Z11" s="12"/>
      <c r="AA11" s="12"/>
      <c r="AB11" s="12">
        <f t="shared" si="8"/>
        <v>0</v>
      </c>
      <c r="AC11" s="12"/>
      <c r="AD11" s="12">
        <f t="shared" si="9"/>
        <v>0</v>
      </c>
      <c r="AE11" s="12"/>
      <c r="AF11" s="12">
        <f t="shared" si="10"/>
        <v>0</v>
      </c>
      <c r="AG11" s="12"/>
      <c r="AH11" s="12"/>
      <c r="AI11" s="12"/>
      <c r="AJ11" s="12"/>
      <c r="AK11" s="12"/>
      <c r="AL11" s="37">
        <f t="shared" si="11"/>
        <v>0</v>
      </c>
      <c r="AM11" s="12">
        <v>22</v>
      </c>
      <c r="AN11" s="12"/>
      <c r="AO11" s="12" t="e">
        <f>#REF!+#REF!+#REF!+#REF!+#REF!+#REF!+#REF!+Y11+#REF!</f>
        <v>#REF!</v>
      </c>
      <c r="AP11" s="12" t="e">
        <f t="shared" si="17"/>
        <v>#REF!</v>
      </c>
      <c r="AQ11" s="13">
        <f t="shared" ref="AQ11:AR13" si="20">SUM(K11,M11,O11,Q11,S11,U11,W11,AA11,AC11,AE11,AK11,AG11,AI11)</f>
        <v>32</v>
      </c>
      <c r="AR11" s="13">
        <f t="shared" si="20"/>
        <v>4854018</v>
      </c>
      <c r="AS11" s="33"/>
    </row>
    <row r="12" spans="1:45" ht="31.5" x14ac:dyDescent="0.25">
      <c r="A12" s="14" t="s">
        <v>36</v>
      </c>
      <c r="B12" s="8"/>
      <c r="C12" s="14"/>
      <c r="D12" s="9">
        <v>1.617</v>
      </c>
      <c r="E12" s="10"/>
      <c r="F12" s="11"/>
      <c r="G12" s="10"/>
      <c r="H12" s="10"/>
      <c r="I12" s="10"/>
      <c r="J12" s="10"/>
      <c r="K12" s="12"/>
      <c r="L12" s="12">
        <f t="shared" si="1"/>
        <v>0</v>
      </c>
      <c r="M12" s="16"/>
      <c r="N12" s="12">
        <f t="shared" si="2"/>
        <v>0</v>
      </c>
      <c r="O12" s="12"/>
      <c r="P12" s="12">
        <f t="shared" si="3"/>
        <v>0</v>
      </c>
      <c r="Q12" s="12"/>
      <c r="R12" s="12">
        <f t="shared" si="4"/>
        <v>0</v>
      </c>
      <c r="S12" s="12"/>
      <c r="T12" s="12">
        <f t="shared" si="5"/>
        <v>0</v>
      </c>
      <c r="U12" s="12"/>
      <c r="V12" s="12">
        <f t="shared" si="6"/>
        <v>0</v>
      </c>
      <c r="W12" s="12"/>
      <c r="X12" s="12">
        <f t="shared" si="7"/>
        <v>0</v>
      </c>
      <c r="Y12" s="12"/>
      <c r="Z12" s="12"/>
      <c r="AA12" s="12"/>
      <c r="AB12" s="12">
        <f t="shared" si="8"/>
        <v>0</v>
      </c>
      <c r="AC12" s="12"/>
      <c r="AD12" s="12">
        <f t="shared" si="9"/>
        <v>0</v>
      </c>
      <c r="AE12" s="12"/>
      <c r="AF12" s="12">
        <f t="shared" si="10"/>
        <v>0</v>
      </c>
      <c r="AG12" s="12"/>
      <c r="AH12" s="12"/>
      <c r="AI12" s="12"/>
      <c r="AJ12" s="12"/>
      <c r="AK12" s="12"/>
      <c r="AL12" s="37">
        <f t="shared" si="11"/>
        <v>0</v>
      </c>
      <c r="AM12" s="16">
        <f>AM13</f>
        <v>0</v>
      </c>
      <c r="AN12" s="16"/>
      <c r="AO12" s="16" t="e">
        <f t="shared" ref="AO12:AP12" si="21">AO13</f>
        <v>#REF!</v>
      </c>
      <c r="AP12" s="16" t="e">
        <f t="shared" si="21"/>
        <v>#REF!</v>
      </c>
      <c r="AQ12" s="13">
        <f t="shared" si="20"/>
        <v>0</v>
      </c>
      <c r="AR12" s="13">
        <f t="shared" si="20"/>
        <v>0</v>
      </c>
      <c r="AS12" s="33">
        <f t="shared" si="13"/>
        <v>0</v>
      </c>
    </row>
    <row r="13" spans="1:45" ht="21.75" customHeight="1" x14ac:dyDescent="0.25">
      <c r="A13" s="7" t="s">
        <v>37</v>
      </c>
      <c r="B13" s="8">
        <v>208807</v>
      </c>
      <c r="C13" s="7"/>
      <c r="D13" s="9">
        <v>1.617</v>
      </c>
      <c r="E13" s="10">
        <v>213609</v>
      </c>
      <c r="F13" s="11">
        <v>0.45</v>
      </c>
      <c r="G13" s="10">
        <f t="shared" si="14"/>
        <v>117484.95</v>
      </c>
      <c r="H13" s="10">
        <f t="shared" si="15"/>
        <v>96124.05</v>
      </c>
      <c r="I13" s="10">
        <f t="shared" si="16"/>
        <v>272917.53885000001</v>
      </c>
      <c r="J13" s="10"/>
      <c r="K13" s="12"/>
      <c r="L13" s="12">
        <f t="shared" si="1"/>
        <v>0</v>
      </c>
      <c r="M13" s="12"/>
      <c r="N13" s="12">
        <f t="shared" si="2"/>
        <v>0</v>
      </c>
      <c r="O13" s="12"/>
      <c r="P13" s="12">
        <f t="shared" si="3"/>
        <v>0</v>
      </c>
      <c r="Q13" s="12"/>
      <c r="R13" s="12">
        <f t="shared" si="4"/>
        <v>0</v>
      </c>
      <c r="S13" s="12"/>
      <c r="T13" s="12">
        <f t="shared" si="5"/>
        <v>0</v>
      </c>
      <c r="U13" s="12"/>
      <c r="V13" s="12">
        <f t="shared" si="6"/>
        <v>0</v>
      </c>
      <c r="W13" s="12"/>
      <c r="X13" s="12">
        <f t="shared" si="7"/>
        <v>0</v>
      </c>
      <c r="Y13" s="12"/>
      <c r="Z13" s="12"/>
      <c r="AA13" s="12"/>
      <c r="AB13" s="12">
        <f t="shared" si="8"/>
        <v>0</v>
      </c>
      <c r="AC13" s="12"/>
      <c r="AD13" s="12">
        <f t="shared" si="9"/>
        <v>0</v>
      </c>
      <c r="AE13" s="12"/>
      <c r="AF13" s="12">
        <f t="shared" si="10"/>
        <v>0</v>
      </c>
      <c r="AG13" s="12"/>
      <c r="AH13" s="12"/>
      <c r="AI13" s="12"/>
      <c r="AJ13" s="12"/>
      <c r="AK13" s="12"/>
      <c r="AL13" s="37">
        <f t="shared" si="11"/>
        <v>0</v>
      </c>
      <c r="AM13" s="12"/>
      <c r="AN13" s="12"/>
      <c r="AO13" s="12" t="e">
        <f>#REF!+#REF!+#REF!+#REF!+#REF!+#REF!+#REF!+Y13+#REF!</f>
        <v>#REF!</v>
      </c>
      <c r="AP13" s="12" t="e">
        <f t="shared" si="17"/>
        <v>#REF!</v>
      </c>
      <c r="AQ13" s="13">
        <f t="shared" si="20"/>
        <v>0</v>
      </c>
      <c r="AR13" s="13">
        <f t="shared" si="20"/>
        <v>0</v>
      </c>
      <c r="AS13" s="33">
        <f t="shared" si="13"/>
        <v>0</v>
      </c>
    </row>
    <row r="14" spans="1:45" ht="15.75" x14ac:dyDescent="0.25">
      <c r="A14" s="14" t="s">
        <v>38</v>
      </c>
      <c r="B14" s="8"/>
      <c r="C14" s="7"/>
      <c r="D14" s="9">
        <v>1.617</v>
      </c>
      <c r="E14" s="10"/>
      <c r="F14" s="11"/>
      <c r="G14" s="10"/>
      <c r="H14" s="10"/>
      <c r="I14" s="10"/>
      <c r="J14" s="10"/>
      <c r="K14" s="12"/>
      <c r="L14" s="12">
        <f t="shared" si="1"/>
        <v>0</v>
      </c>
      <c r="M14" s="12"/>
      <c r="N14" s="12">
        <f t="shared" si="2"/>
        <v>0</v>
      </c>
      <c r="O14" s="12"/>
      <c r="P14" s="12">
        <f t="shared" si="3"/>
        <v>0</v>
      </c>
      <c r="Q14" s="12"/>
      <c r="R14" s="12">
        <f t="shared" si="4"/>
        <v>0</v>
      </c>
      <c r="S14" s="12"/>
      <c r="T14" s="12">
        <f t="shared" si="5"/>
        <v>0</v>
      </c>
      <c r="U14" s="12"/>
      <c r="V14" s="12">
        <f t="shared" si="6"/>
        <v>0</v>
      </c>
      <c r="W14" s="12"/>
      <c r="X14" s="12">
        <f t="shared" si="7"/>
        <v>0</v>
      </c>
      <c r="Y14" s="12"/>
      <c r="Z14" s="12"/>
      <c r="AA14" s="12"/>
      <c r="AB14" s="12">
        <f t="shared" si="8"/>
        <v>0</v>
      </c>
      <c r="AC14" s="12"/>
      <c r="AD14" s="12">
        <f t="shared" si="9"/>
        <v>0</v>
      </c>
      <c r="AE14" s="12"/>
      <c r="AF14" s="12">
        <f t="shared" si="10"/>
        <v>0</v>
      </c>
      <c r="AG14" s="12"/>
      <c r="AH14" s="12"/>
      <c r="AI14" s="12"/>
      <c r="AJ14" s="12"/>
      <c r="AK14" s="12"/>
      <c r="AL14" s="37"/>
      <c r="AM14" s="12"/>
      <c r="AN14" s="12"/>
      <c r="AO14" s="12"/>
      <c r="AP14" s="12"/>
      <c r="AQ14" s="24">
        <f>AQ15</f>
        <v>12</v>
      </c>
      <c r="AR14" s="24">
        <f>AR15</f>
        <v>1224161</v>
      </c>
      <c r="AS14" s="33"/>
    </row>
    <row r="15" spans="1:45" ht="15.75" x14ac:dyDescent="0.25">
      <c r="A15" s="7" t="s">
        <v>39</v>
      </c>
      <c r="B15" s="8"/>
      <c r="C15" s="7"/>
      <c r="D15" s="9">
        <v>1.617</v>
      </c>
      <c r="E15" s="10">
        <v>86080</v>
      </c>
      <c r="F15" s="11">
        <v>0.3</v>
      </c>
      <c r="G15" s="10">
        <f t="shared" ref="G15" si="22">E15-H15</f>
        <v>60256</v>
      </c>
      <c r="H15" s="10">
        <f t="shared" ref="H15" si="23">E15*F15</f>
        <v>25824</v>
      </c>
      <c r="I15" s="10">
        <f t="shared" si="16"/>
        <v>102013.408</v>
      </c>
      <c r="J15" s="10"/>
      <c r="K15" s="12"/>
      <c r="L15" s="12">
        <f t="shared" si="1"/>
        <v>0</v>
      </c>
      <c r="M15" s="12"/>
      <c r="N15" s="12">
        <f t="shared" si="2"/>
        <v>0</v>
      </c>
      <c r="O15" s="12"/>
      <c r="P15" s="12">
        <f t="shared" si="3"/>
        <v>0</v>
      </c>
      <c r="Q15" s="12"/>
      <c r="R15" s="12">
        <f t="shared" si="4"/>
        <v>0</v>
      </c>
      <c r="S15" s="12"/>
      <c r="T15" s="12">
        <f t="shared" si="5"/>
        <v>0</v>
      </c>
      <c r="U15" s="12"/>
      <c r="V15" s="12">
        <f t="shared" si="6"/>
        <v>0</v>
      </c>
      <c r="W15" s="12"/>
      <c r="X15" s="12">
        <f t="shared" si="7"/>
        <v>0</v>
      </c>
      <c r="Y15" s="12"/>
      <c r="Z15" s="12"/>
      <c r="AA15" s="12"/>
      <c r="AB15" s="12">
        <f t="shared" si="8"/>
        <v>0</v>
      </c>
      <c r="AC15" s="12"/>
      <c r="AD15" s="12">
        <f t="shared" si="9"/>
        <v>0</v>
      </c>
      <c r="AE15" s="12"/>
      <c r="AF15" s="12">
        <f t="shared" si="10"/>
        <v>0</v>
      </c>
      <c r="AG15" s="12">
        <v>12</v>
      </c>
      <c r="AH15" s="12">
        <f>ROUND(AG15*I15,0)</f>
        <v>1224161</v>
      </c>
      <c r="AI15" s="12"/>
      <c r="AJ15" s="12"/>
      <c r="AK15" s="12"/>
      <c r="AL15" s="37"/>
      <c r="AM15" s="12"/>
      <c r="AN15" s="12"/>
      <c r="AO15" s="12"/>
      <c r="AP15" s="12"/>
      <c r="AQ15" s="13">
        <f>SUM(K15,M15,O15,Q15,S15,U15,W15,AA15,AC15,AE15,AK15,AG15,AI15)</f>
        <v>12</v>
      </c>
      <c r="AR15" s="13">
        <f>SUM(L15,N15,P15,R15,T15,V15,X15,AB15,AD15,AF15,AL15,AH15,AJ15)</f>
        <v>1224161</v>
      </c>
      <c r="AS15" s="33"/>
    </row>
    <row r="16" spans="1:45" ht="15.75" x14ac:dyDescent="0.25">
      <c r="A16" s="25" t="s">
        <v>40</v>
      </c>
      <c r="B16" s="8"/>
      <c r="C16" s="25"/>
      <c r="D16" s="9">
        <v>1.617</v>
      </c>
      <c r="E16" s="10"/>
      <c r="F16" s="11"/>
      <c r="G16" s="10"/>
      <c r="H16" s="10"/>
      <c r="I16" s="10"/>
      <c r="J16" s="10"/>
      <c r="K16" s="16"/>
      <c r="L16" s="12">
        <f t="shared" si="1"/>
        <v>0</v>
      </c>
      <c r="M16" s="12"/>
      <c r="N16" s="12">
        <f t="shared" si="2"/>
        <v>0</v>
      </c>
      <c r="O16" s="16"/>
      <c r="P16" s="12">
        <f t="shared" si="3"/>
        <v>0</v>
      </c>
      <c r="Q16" s="16"/>
      <c r="R16" s="12">
        <f t="shared" si="4"/>
        <v>0</v>
      </c>
      <c r="S16" s="16"/>
      <c r="T16" s="12">
        <f t="shared" si="5"/>
        <v>0</v>
      </c>
      <c r="U16" s="16"/>
      <c r="V16" s="12">
        <f t="shared" si="6"/>
        <v>0</v>
      </c>
      <c r="W16" s="16"/>
      <c r="X16" s="12">
        <f t="shared" si="7"/>
        <v>0</v>
      </c>
      <c r="Y16" s="12"/>
      <c r="Z16" s="12"/>
      <c r="AA16" s="16"/>
      <c r="AB16" s="12">
        <f t="shared" si="8"/>
        <v>0</v>
      </c>
      <c r="AC16" s="16"/>
      <c r="AD16" s="12">
        <f t="shared" si="9"/>
        <v>0</v>
      </c>
      <c r="AE16" s="12"/>
      <c r="AF16" s="12">
        <f t="shared" si="10"/>
        <v>0</v>
      </c>
      <c r="AG16" s="12"/>
      <c r="AH16" s="12"/>
      <c r="AI16" s="12"/>
      <c r="AJ16" s="12"/>
      <c r="AK16" s="12"/>
      <c r="AL16" s="37">
        <f>AK16*I16</f>
        <v>0</v>
      </c>
      <c r="AM16" s="16">
        <f>AM17+AM18</f>
        <v>47</v>
      </c>
      <c r="AN16" s="16">
        <v>163</v>
      </c>
      <c r="AO16" s="16" t="e">
        <f t="shared" ref="AO16:AP16" si="24">AO17+AO18</f>
        <v>#REF!</v>
      </c>
      <c r="AP16" s="16" t="e">
        <f t="shared" si="24"/>
        <v>#REF!</v>
      </c>
      <c r="AQ16" s="34">
        <f>AQ17+AQ18+AQ19</f>
        <v>139</v>
      </c>
      <c r="AR16" s="34">
        <f>AR17+AR18+AR19</f>
        <v>23310182</v>
      </c>
      <c r="AS16" s="33">
        <f t="shared" si="13"/>
        <v>-24</v>
      </c>
    </row>
    <row r="17" spans="1:45" ht="15.75" x14ac:dyDescent="0.25">
      <c r="A17" s="7" t="s">
        <v>41</v>
      </c>
      <c r="B17" s="8">
        <v>130730</v>
      </c>
      <c r="C17" s="8">
        <v>155987</v>
      </c>
      <c r="D17" s="9">
        <v>1.617</v>
      </c>
      <c r="E17" s="10">
        <v>140206</v>
      </c>
      <c r="F17" s="11">
        <v>0.3</v>
      </c>
      <c r="G17" s="10">
        <f t="shared" si="14"/>
        <v>98144.200000000012</v>
      </c>
      <c r="H17" s="10">
        <f t="shared" si="15"/>
        <v>42061.799999999996</v>
      </c>
      <c r="I17" s="10">
        <f t="shared" si="16"/>
        <v>166158.1306</v>
      </c>
      <c r="J17" s="10">
        <f t="shared" si="19"/>
        <v>1.0652049888772783</v>
      </c>
      <c r="K17" s="12"/>
      <c r="L17" s="12">
        <f t="shared" si="1"/>
        <v>0</v>
      </c>
      <c r="M17" s="16"/>
      <c r="N17" s="12">
        <f t="shared" si="2"/>
        <v>0</v>
      </c>
      <c r="O17" s="12">
        <v>120</v>
      </c>
      <c r="P17" s="12">
        <f t="shared" si="3"/>
        <v>19938976</v>
      </c>
      <c r="Q17" s="12"/>
      <c r="R17" s="12">
        <f t="shared" si="4"/>
        <v>0</v>
      </c>
      <c r="S17" s="12"/>
      <c r="T17" s="12">
        <f t="shared" si="5"/>
        <v>0</v>
      </c>
      <c r="U17" s="12"/>
      <c r="V17" s="12">
        <f t="shared" si="6"/>
        <v>0</v>
      </c>
      <c r="W17" s="12"/>
      <c r="X17" s="12">
        <f t="shared" si="7"/>
        <v>0</v>
      </c>
      <c r="Y17" s="12"/>
      <c r="Z17" s="12"/>
      <c r="AA17" s="12"/>
      <c r="AB17" s="12">
        <f t="shared" si="8"/>
        <v>0</v>
      </c>
      <c r="AC17" s="12"/>
      <c r="AD17" s="12">
        <f t="shared" si="9"/>
        <v>0</v>
      </c>
      <c r="AE17" s="12"/>
      <c r="AF17" s="12">
        <f t="shared" si="10"/>
        <v>0</v>
      </c>
      <c r="AG17" s="12"/>
      <c r="AH17" s="12"/>
      <c r="AI17" s="12"/>
      <c r="AJ17" s="12"/>
      <c r="AK17" s="12"/>
      <c r="AL17" s="37">
        <f>AK17*I17</f>
        <v>0</v>
      </c>
      <c r="AM17" s="12">
        <v>45</v>
      </c>
      <c r="AN17" s="12"/>
      <c r="AO17" s="12" t="e">
        <f>#REF!+#REF!+#REF!+#REF!+#REF!+#REF!+#REF!+Y17+#REF!</f>
        <v>#REF!</v>
      </c>
      <c r="AP17" s="12" t="e">
        <f t="shared" si="17"/>
        <v>#REF!</v>
      </c>
      <c r="AQ17" s="13">
        <f t="shared" ref="AQ17:AR19" si="25">SUM(K17,M17,O17,Q17,S17,U17,W17,AA17,AC17,AE17,AK17,AG17,AI17)</f>
        <v>120</v>
      </c>
      <c r="AR17" s="13">
        <f t="shared" si="25"/>
        <v>19938976</v>
      </c>
      <c r="AS17" s="33"/>
    </row>
    <row r="18" spans="1:45" ht="15.75" x14ac:dyDescent="0.25">
      <c r="A18" s="7" t="s">
        <v>42</v>
      </c>
      <c r="B18" s="8">
        <v>130979</v>
      </c>
      <c r="C18" s="8">
        <v>143632</v>
      </c>
      <c r="D18" s="9">
        <v>1.617</v>
      </c>
      <c r="E18" s="10">
        <v>139824</v>
      </c>
      <c r="F18" s="11">
        <v>0.15</v>
      </c>
      <c r="G18" s="10">
        <f t="shared" si="14"/>
        <v>118850.4</v>
      </c>
      <c r="H18" s="10">
        <f>E18*F18</f>
        <v>20973.599999999999</v>
      </c>
      <c r="I18" s="10">
        <f>G18+H18*D18</f>
        <v>152764.71119999999</v>
      </c>
      <c r="J18" s="10">
        <f t="shared" si="19"/>
        <v>1.063584098251086</v>
      </c>
      <c r="K18" s="12"/>
      <c r="L18" s="12">
        <f t="shared" si="1"/>
        <v>0</v>
      </c>
      <c r="M18" s="12"/>
      <c r="N18" s="12">
        <f t="shared" si="2"/>
        <v>0</v>
      </c>
      <c r="O18" s="12">
        <v>8</v>
      </c>
      <c r="P18" s="12">
        <f t="shared" si="3"/>
        <v>1222118</v>
      </c>
      <c r="Q18" s="12"/>
      <c r="R18" s="12">
        <f t="shared" si="4"/>
        <v>0</v>
      </c>
      <c r="S18" s="12"/>
      <c r="T18" s="12">
        <f t="shared" si="5"/>
        <v>0</v>
      </c>
      <c r="U18" s="12"/>
      <c r="V18" s="12">
        <f t="shared" si="6"/>
        <v>0</v>
      </c>
      <c r="W18" s="12"/>
      <c r="X18" s="12">
        <f t="shared" si="7"/>
        <v>0</v>
      </c>
      <c r="Y18" s="12"/>
      <c r="Z18" s="12"/>
      <c r="AA18" s="12"/>
      <c r="AB18" s="12">
        <f t="shared" si="8"/>
        <v>0</v>
      </c>
      <c r="AC18" s="12"/>
      <c r="AD18" s="12">
        <f t="shared" si="9"/>
        <v>0</v>
      </c>
      <c r="AE18" s="12"/>
      <c r="AF18" s="12">
        <f t="shared" si="10"/>
        <v>0</v>
      </c>
      <c r="AG18" s="12"/>
      <c r="AH18" s="12"/>
      <c r="AI18" s="12"/>
      <c r="AJ18" s="12"/>
      <c r="AK18" s="12">
        <v>4</v>
      </c>
      <c r="AL18" s="37">
        <f>ROUND(AK18*I18,0)</f>
        <v>611059</v>
      </c>
      <c r="AM18" s="12">
        <v>2</v>
      </c>
      <c r="AN18" s="12"/>
      <c r="AO18" s="12" t="e">
        <f>#REF!+#REF!+#REF!+#REF!+#REF!+#REF!+#REF!+Y18+#REF!</f>
        <v>#REF!</v>
      </c>
      <c r="AP18" s="12" t="e">
        <f t="shared" si="17"/>
        <v>#REF!</v>
      </c>
      <c r="AQ18" s="13">
        <f t="shared" si="25"/>
        <v>12</v>
      </c>
      <c r="AR18" s="13">
        <f t="shared" si="25"/>
        <v>1833177</v>
      </c>
      <c r="AS18" s="33"/>
    </row>
    <row r="19" spans="1:45" ht="15.75" x14ac:dyDescent="0.25">
      <c r="A19" s="7" t="s">
        <v>43</v>
      </c>
      <c r="B19" s="8">
        <v>130979</v>
      </c>
      <c r="C19" s="8">
        <v>143632</v>
      </c>
      <c r="D19" s="9">
        <v>1.617</v>
      </c>
      <c r="E19" s="10">
        <v>201106</v>
      </c>
      <c r="F19" s="11">
        <v>0.15</v>
      </c>
      <c r="G19" s="10">
        <f t="shared" si="14"/>
        <v>170940.1</v>
      </c>
      <c r="H19" s="10">
        <f t="shared" ref="H19" si="26">E19*F19</f>
        <v>30165.899999999998</v>
      </c>
      <c r="I19" s="10">
        <f t="shared" si="16"/>
        <v>219718.3603</v>
      </c>
      <c r="J19" s="10"/>
      <c r="K19" s="12"/>
      <c r="L19" s="12"/>
      <c r="M19" s="12"/>
      <c r="N19" s="12"/>
      <c r="O19" s="12">
        <v>7</v>
      </c>
      <c r="P19" s="12">
        <f t="shared" si="3"/>
        <v>1538029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37"/>
      <c r="AM19" s="12"/>
      <c r="AN19" s="12"/>
      <c r="AO19" s="12"/>
      <c r="AP19" s="12"/>
      <c r="AQ19" s="13">
        <f t="shared" si="25"/>
        <v>7</v>
      </c>
      <c r="AR19" s="13">
        <f t="shared" si="25"/>
        <v>1538029</v>
      </c>
      <c r="AS19" s="33"/>
    </row>
    <row r="20" spans="1:45" ht="15.75" x14ac:dyDescent="0.25">
      <c r="A20" s="14" t="s">
        <v>44</v>
      </c>
      <c r="B20" s="8"/>
      <c r="C20" s="8"/>
      <c r="D20" s="9">
        <v>1.617</v>
      </c>
      <c r="E20" s="10"/>
      <c r="F20" s="11"/>
      <c r="G20" s="10"/>
      <c r="H20" s="10"/>
      <c r="I20" s="10"/>
      <c r="J20" s="10"/>
      <c r="K20" s="16"/>
      <c r="L20" s="12">
        <f t="shared" ref="L20:L57" si="27">ROUND(K20*I20,0)</f>
        <v>0</v>
      </c>
      <c r="M20" s="17"/>
      <c r="N20" s="12">
        <f t="shared" ref="N20:N57" si="28">ROUND(M20*I20,0)</f>
        <v>0</v>
      </c>
      <c r="O20" s="16"/>
      <c r="P20" s="12">
        <f t="shared" si="3"/>
        <v>0</v>
      </c>
      <c r="Q20" s="16"/>
      <c r="R20" s="12">
        <f t="shared" ref="R20:R57" si="29">ROUND(Q20*I20,0)</f>
        <v>0</v>
      </c>
      <c r="S20" s="16"/>
      <c r="T20" s="12">
        <f t="shared" ref="T20:T57" si="30">ROUND(S20*I20,0)</f>
        <v>0</v>
      </c>
      <c r="U20" s="16"/>
      <c r="V20" s="12">
        <f t="shared" ref="V20:V57" si="31">ROUND(U20*I20,0)</f>
        <v>0</v>
      </c>
      <c r="W20" s="16"/>
      <c r="X20" s="12">
        <f t="shared" ref="X20:X57" si="32">ROUND(W20*I20,0)</f>
        <v>0</v>
      </c>
      <c r="Y20" s="12"/>
      <c r="Z20" s="12"/>
      <c r="AA20" s="16"/>
      <c r="AB20" s="12">
        <f t="shared" ref="AB20:AB57" si="33">ROUND(AA20*I20,0)</f>
        <v>0</v>
      </c>
      <c r="AC20" s="16"/>
      <c r="AD20" s="12">
        <f t="shared" ref="AD20:AD57" si="34">ROUND(AC20*I20,0)</f>
        <v>0</v>
      </c>
      <c r="AE20" s="12"/>
      <c r="AF20" s="12">
        <f t="shared" ref="AF20:AF46" si="35">AE20*I20</f>
        <v>0</v>
      </c>
      <c r="AG20" s="12"/>
      <c r="AH20" s="12"/>
      <c r="AI20" s="12"/>
      <c r="AJ20" s="12"/>
      <c r="AK20" s="12"/>
      <c r="AL20" s="37">
        <f>AK20*I20</f>
        <v>0</v>
      </c>
      <c r="AM20" s="16">
        <f>AM21+AM22</f>
        <v>71</v>
      </c>
      <c r="AN20" s="16">
        <v>80</v>
      </c>
      <c r="AO20" s="16" t="e">
        <f t="shared" ref="AO20:AR20" si="36">AO21+AO22</f>
        <v>#REF!</v>
      </c>
      <c r="AP20" s="16" t="e">
        <f t="shared" si="36"/>
        <v>#REF!</v>
      </c>
      <c r="AQ20" s="34">
        <f t="shared" si="36"/>
        <v>60</v>
      </c>
      <c r="AR20" s="34">
        <f t="shared" si="36"/>
        <v>16516471</v>
      </c>
      <c r="AS20" s="33">
        <f t="shared" si="13"/>
        <v>-20</v>
      </c>
    </row>
    <row r="21" spans="1:45" ht="15.75" x14ac:dyDescent="0.25">
      <c r="A21" s="7" t="s">
        <v>45</v>
      </c>
      <c r="B21" s="8">
        <v>204421</v>
      </c>
      <c r="C21" s="8">
        <v>224168</v>
      </c>
      <c r="D21" s="9">
        <v>1.617</v>
      </c>
      <c r="E21" s="10">
        <v>217646</v>
      </c>
      <c r="F21" s="11">
        <v>0.15</v>
      </c>
      <c r="G21" s="10">
        <f t="shared" si="14"/>
        <v>184999.1</v>
      </c>
      <c r="H21" s="10">
        <f t="shared" si="15"/>
        <v>32646.899999999998</v>
      </c>
      <c r="I21" s="10">
        <f t="shared" si="16"/>
        <v>237789.1373</v>
      </c>
      <c r="J21" s="10">
        <f t="shared" si="19"/>
        <v>1.0607630763534492</v>
      </c>
      <c r="K21" s="12"/>
      <c r="L21" s="12">
        <f t="shared" si="27"/>
        <v>0</v>
      </c>
      <c r="M21" s="12">
        <v>40</v>
      </c>
      <c r="N21" s="12">
        <f t="shared" si="28"/>
        <v>9511565</v>
      </c>
      <c r="O21" s="17"/>
      <c r="P21" s="12">
        <f t="shared" si="3"/>
        <v>0</v>
      </c>
      <c r="Q21" s="17"/>
      <c r="R21" s="12">
        <f t="shared" si="29"/>
        <v>0</v>
      </c>
      <c r="S21" s="17"/>
      <c r="T21" s="12">
        <f t="shared" si="30"/>
        <v>0</v>
      </c>
      <c r="U21" s="17"/>
      <c r="V21" s="12">
        <f t="shared" si="31"/>
        <v>0</v>
      </c>
      <c r="W21" s="17"/>
      <c r="X21" s="12">
        <f t="shared" si="32"/>
        <v>0</v>
      </c>
      <c r="Y21" s="12"/>
      <c r="Z21" s="12"/>
      <c r="AA21" s="17"/>
      <c r="AB21" s="12">
        <f t="shared" si="33"/>
        <v>0</v>
      </c>
      <c r="AC21" s="17"/>
      <c r="AD21" s="12">
        <f t="shared" si="34"/>
        <v>0</v>
      </c>
      <c r="AE21" s="12"/>
      <c r="AF21" s="12">
        <f t="shared" si="35"/>
        <v>0</v>
      </c>
      <c r="AG21" s="12"/>
      <c r="AH21" s="12"/>
      <c r="AI21" s="12"/>
      <c r="AJ21" s="12"/>
      <c r="AK21" s="12"/>
      <c r="AL21" s="37">
        <f>AK21*I21</f>
        <v>0</v>
      </c>
      <c r="AM21" s="12">
        <v>71</v>
      </c>
      <c r="AN21" s="12"/>
      <c r="AO21" s="12" t="e">
        <f>#REF!+#REF!+#REF!+#REF!+#REF!+#REF!+#REF!+Y21+#REF!</f>
        <v>#REF!</v>
      </c>
      <c r="AP21" s="12" t="e">
        <f t="shared" si="17"/>
        <v>#REF!</v>
      </c>
      <c r="AQ21" s="13">
        <f>SUM(K21,M21,O21,Q21,S21,U21,W21,AA21,AC21,AE21,AK21,AG21,AI21)</f>
        <v>40</v>
      </c>
      <c r="AR21" s="13">
        <f>SUM(L21,N21,P21,R21,T21,V21,X21,AB21,AD21,AF21,AL21,AH21,AJ21)</f>
        <v>9511565</v>
      </c>
      <c r="AS21" s="33"/>
    </row>
    <row r="22" spans="1:45" ht="15.75" x14ac:dyDescent="0.25">
      <c r="A22" s="7" t="s">
        <v>46</v>
      </c>
      <c r="B22" s="8">
        <v>300202</v>
      </c>
      <c r="C22" s="8">
        <v>329202</v>
      </c>
      <c r="D22" s="9">
        <v>1.617</v>
      </c>
      <c r="E22" s="10">
        <v>320576</v>
      </c>
      <c r="F22" s="11">
        <v>0.15</v>
      </c>
      <c r="G22" s="10">
        <f t="shared" si="14"/>
        <v>272489.59999999998</v>
      </c>
      <c r="H22" s="10">
        <f t="shared" si="15"/>
        <v>48086.400000000001</v>
      </c>
      <c r="I22" s="10">
        <f t="shared" si="16"/>
        <v>350245.3088</v>
      </c>
      <c r="J22" s="10">
        <f t="shared" si="19"/>
        <v>1.0639221778725525</v>
      </c>
      <c r="K22" s="12"/>
      <c r="L22" s="12">
        <f t="shared" si="27"/>
        <v>0</v>
      </c>
      <c r="M22" s="12">
        <v>20</v>
      </c>
      <c r="N22" s="12">
        <f t="shared" si="28"/>
        <v>7004906</v>
      </c>
      <c r="O22" s="17"/>
      <c r="P22" s="12">
        <f t="shared" si="3"/>
        <v>0</v>
      </c>
      <c r="Q22" s="17"/>
      <c r="R22" s="12">
        <f t="shared" si="29"/>
        <v>0</v>
      </c>
      <c r="S22" s="17"/>
      <c r="T22" s="12">
        <f t="shared" si="30"/>
        <v>0</v>
      </c>
      <c r="U22" s="17"/>
      <c r="V22" s="12">
        <f t="shared" si="31"/>
        <v>0</v>
      </c>
      <c r="W22" s="12"/>
      <c r="X22" s="12">
        <f t="shared" si="32"/>
        <v>0</v>
      </c>
      <c r="Y22" s="12"/>
      <c r="Z22" s="12"/>
      <c r="AA22" s="17"/>
      <c r="AB22" s="12">
        <f t="shared" si="33"/>
        <v>0</v>
      </c>
      <c r="AC22" s="17"/>
      <c r="AD22" s="12">
        <f t="shared" si="34"/>
        <v>0</v>
      </c>
      <c r="AE22" s="12"/>
      <c r="AF22" s="12">
        <f t="shared" si="35"/>
        <v>0</v>
      </c>
      <c r="AG22" s="12"/>
      <c r="AH22" s="12"/>
      <c r="AI22" s="12"/>
      <c r="AJ22" s="12"/>
      <c r="AK22" s="12"/>
      <c r="AL22" s="37">
        <f>AK22*I22</f>
        <v>0</v>
      </c>
      <c r="AM22" s="12"/>
      <c r="AN22" s="12"/>
      <c r="AO22" s="12" t="e">
        <f>#REF!+#REF!+#REF!+#REF!+#REF!+#REF!+#REF!+Y22+#REF!</f>
        <v>#REF!</v>
      </c>
      <c r="AP22" s="12" t="e">
        <f t="shared" si="17"/>
        <v>#REF!</v>
      </c>
      <c r="AQ22" s="13">
        <f>SUM(K22,M22,O22,Q22,S22,U22,W22,AA22,AC22,AE22,AK22,AG22,AI22)</f>
        <v>20</v>
      </c>
      <c r="AR22" s="13">
        <f>SUM(L22,N22,P22,R22,T22,V22,X22,AB22,AD22,AF22,AL22,AH22,AJ22)</f>
        <v>7004906</v>
      </c>
      <c r="AS22" s="33"/>
    </row>
    <row r="23" spans="1:45" ht="15.75" x14ac:dyDescent="0.25">
      <c r="A23" s="14" t="s">
        <v>47</v>
      </c>
      <c r="B23" s="8"/>
      <c r="C23" s="14"/>
      <c r="D23" s="9">
        <v>1.617</v>
      </c>
      <c r="E23" s="10"/>
      <c r="F23" s="11"/>
      <c r="G23" s="10"/>
      <c r="H23" s="10"/>
      <c r="I23" s="10"/>
      <c r="J23" s="10"/>
      <c r="K23" s="16"/>
      <c r="L23" s="12">
        <f t="shared" si="27"/>
        <v>0</v>
      </c>
      <c r="M23" s="35"/>
      <c r="N23" s="12">
        <f t="shared" si="28"/>
        <v>0</v>
      </c>
      <c r="O23" s="16"/>
      <c r="P23" s="12">
        <f t="shared" si="3"/>
        <v>0</v>
      </c>
      <c r="Q23" s="16"/>
      <c r="R23" s="12">
        <f t="shared" si="29"/>
        <v>0</v>
      </c>
      <c r="S23" s="16"/>
      <c r="T23" s="12">
        <f t="shared" si="30"/>
        <v>0</v>
      </c>
      <c r="U23" s="16"/>
      <c r="V23" s="12">
        <f t="shared" si="31"/>
        <v>0</v>
      </c>
      <c r="W23" s="16"/>
      <c r="X23" s="12">
        <f t="shared" si="32"/>
        <v>0</v>
      </c>
      <c r="Y23" s="12"/>
      <c r="Z23" s="12"/>
      <c r="AA23" s="16"/>
      <c r="AB23" s="12">
        <f t="shared" si="33"/>
        <v>0</v>
      </c>
      <c r="AC23" s="16"/>
      <c r="AD23" s="12">
        <f t="shared" si="34"/>
        <v>0</v>
      </c>
      <c r="AE23" s="12"/>
      <c r="AF23" s="12">
        <f t="shared" si="35"/>
        <v>0</v>
      </c>
      <c r="AG23" s="12"/>
      <c r="AH23" s="12"/>
      <c r="AI23" s="12"/>
      <c r="AJ23" s="12"/>
      <c r="AK23" s="12"/>
      <c r="AL23" s="37">
        <f>AK23*I23</f>
        <v>0</v>
      </c>
      <c r="AM23" s="16">
        <f>AM24+AM25</f>
        <v>45</v>
      </c>
      <c r="AN23" s="16">
        <v>117</v>
      </c>
      <c r="AO23" s="16" t="e">
        <f t="shared" ref="AO23:AR23" si="37">AO24+AO25</f>
        <v>#REF!</v>
      </c>
      <c r="AP23" s="16" t="e">
        <f t="shared" si="37"/>
        <v>#REF!</v>
      </c>
      <c r="AQ23" s="34">
        <f t="shared" si="37"/>
        <v>220</v>
      </c>
      <c r="AR23" s="34">
        <f t="shared" si="37"/>
        <v>19791645</v>
      </c>
      <c r="AS23" s="33">
        <f t="shared" si="13"/>
        <v>103</v>
      </c>
    </row>
    <row r="24" spans="1:45" ht="15.75" x14ac:dyDescent="0.25">
      <c r="A24" s="7" t="s">
        <v>48</v>
      </c>
      <c r="B24" s="8">
        <v>50712</v>
      </c>
      <c r="C24" s="8">
        <v>65408</v>
      </c>
      <c r="D24" s="9">
        <v>1.617</v>
      </c>
      <c r="E24" s="10">
        <v>98095</v>
      </c>
      <c r="F24" s="11">
        <v>0.3</v>
      </c>
      <c r="G24" s="10">
        <f t="shared" si="14"/>
        <v>68666.5</v>
      </c>
      <c r="H24" s="10">
        <f t="shared" si="15"/>
        <v>29428.5</v>
      </c>
      <c r="I24" s="10">
        <f t="shared" si="16"/>
        <v>116252.3845</v>
      </c>
      <c r="J24" s="10">
        <f t="shared" si="19"/>
        <v>1.777341984160959</v>
      </c>
      <c r="K24" s="12"/>
      <c r="L24" s="12">
        <f t="shared" si="27"/>
        <v>0</v>
      </c>
      <c r="M24" s="16"/>
      <c r="N24" s="12">
        <f t="shared" si="28"/>
        <v>0</v>
      </c>
      <c r="O24" s="12"/>
      <c r="P24" s="12">
        <f t="shared" si="3"/>
        <v>0</v>
      </c>
      <c r="Q24" s="12"/>
      <c r="R24" s="12">
        <f t="shared" si="29"/>
        <v>0</v>
      </c>
      <c r="S24" s="12">
        <v>10</v>
      </c>
      <c r="T24" s="12">
        <f t="shared" si="30"/>
        <v>1162524</v>
      </c>
      <c r="U24" s="12"/>
      <c r="V24" s="12">
        <f t="shared" si="31"/>
        <v>0</v>
      </c>
      <c r="W24" s="12">
        <v>85</v>
      </c>
      <c r="X24" s="12">
        <f t="shared" si="32"/>
        <v>9881453</v>
      </c>
      <c r="Y24" s="12"/>
      <c r="Z24" s="12"/>
      <c r="AA24" s="12"/>
      <c r="AB24" s="12">
        <f t="shared" si="33"/>
        <v>0</v>
      </c>
      <c r="AC24" s="12"/>
      <c r="AD24" s="12">
        <f t="shared" si="34"/>
        <v>0</v>
      </c>
      <c r="AE24" s="12"/>
      <c r="AF24" s="12">
        <f t="shared" si="35"/>
        <v>0</v>
      </c>
      <c r="AG24" s="12"/>
      <c r="AH24" s="12"/>
      <c r="AI24" s="12"/>
      <c r="AJ24" s="12"/>
      <c r="AK24" s="12"/>
      <c r="AL24" s="37">
        <f>AK24*I24</f>
        <v>0</v>
      </c>
      <c r="AM24" s="12">
        <v>45</v>
      </c>
      <c r="AN24" s="12"/>
      <c r="AO24" s="12" t="e">
        <f>#REF!+#REF!+#REF!+#REF!+#REF!+#REF!+#REF!+Y24+#REF!</f>
        <v>#REF!</v>
      </c>
      <c r="AP24" s="12" t="e">
        <f t="shared" si="17"/>
        <v>#REF!</v>
      </c>
      <c r="AQ24" s="13">
        <f>SUM(K24,M24,O24,Q24,S24,U24,W24,AA24,AC24,AE24,AK24,AG24,AI24)</f>
        <v>95</v>
      </c>
      <c r="AR24" s="13">
        <f>SUM(L24,N24,P24,R24,T24,V24,X24,AB24,AD24,AF24,AL24,AH24,AJ24)</f>
        <v>11043977</v>
      </c>
      <c r="AS24" s="33"/>
    </row>
    <row r="25" spans="1:45" ht="15.75" x14ac:dyDescent="0.25">
      <c r="A25" s="7" t="s">
        <v>49</v>
      </c>
      <c r="B25" s="8">
        <v>50712</v>
      </c>
      <c r="C25" s="8">
        <v>65408</v>
      </c>
      <c r="D25" s="9">
        <v>1.617</v>
      </c>
      <c r="E25" s="10">
        <v>59051</v>
      </c>
      <c r="F25" s="11">
        <v>0.3</v>
      </c>
      <c r="G25" s="10">
        <f t="shared" si="14"/>
        <v>41335.699999999997</v>
      </c>
      <c r="H25" s="10">
        <f t="shared" si="15"/>
        <v>17715.3</v>
      </c>
      <c r="I25" s="10">
        <f t="shared" si="16"/>
        <v>69981.340100000001</v>
      </c>
      <c r="J25" s="10">
        <f t="shared" si="19"/>
        <v>1.0699201947773973</v>
      </c>
      <c r="K25" s="12"/>
      <c r="L25" s="12">
        <f t="shared" si="27"/>
        <v>0</v>
      </c>
      <c r="M25" s="16"/>
      <c r="N25" s="12">
        <f t="shared" si="28"/>
        <v>0</v>
      </c>
      <c r="O25" s="12"/>
      <c r="P25" s="12">
        <f t="shared" si="3"/>
        <v>0</v>
      </c>
      <c r="Q25" s="12"/>
      <c r="R25" s="12">
        <f t="shared" si="29"/>
        <v>0</v>
      </c>
      <c r="S25" s="12">
        <v>40</v>
      </c>
      <c r="T25" s="12">
        <f t="shared" si="30"/>
        <v>2799254</v>
      </c>
      <c r="U25" s="12"/>
      <c r="V25" s="12">
        <f t="shared" si="31"/>
        <v>0</v>
      </c>
      <c r="W25" s="12">
        <v>83</v>
      </c>
      <c r="X25" s="12">
        <f t="shared" si="32"/>
        <v>5808451</v>
      </c>
      <c r="Y25" s="12"/>
      <c r="Z25" s="12"/>
      <c r="AA25" s="12"/>
      <c r="AB25" s="12">
        <f t="shared" si="33"/>
        <v>0</v>
      </c>
      <c r="AC25" s="12"/>
      <c r="AD25" s="12">
        <f t="shared" si="34"/>
        <v>0</v>
      </c>
      <c r="AE25" s="12"/>
      <c r="AF25" s="12">
        <f t="shared" si="35"/>
        <v>0</v>
      </c>
      <c r="AG25" s="12"/>
      <c r="AH25" s="12"/>
      <c r="AI25" s="12"/>
      <c r="AJ25" s="12"/>
      <c r="AK25" s="12">
        <v>2</v>
      </c>
      <c r="AL25" s="37">
        <f>ROUND(AK25*I25,0)</f>
        <v>139963</v>
      </c>
      <c r="AM25" s="12"/>
      <c r="AN25" s="12"/>
      <c r="AO25" s="12" t="e">
        <f>#REF!+#REF!+#REF!+#REF!+#REF!+#REF!+#REF!+Y25+#REF!</f>
        <v>#REF!</v>
      </c>
      <c r="AP25" s="12" t="e">
        <f t="shared" si="17"/>
        <v>#REF!</v>
      </c>
      <c r="AQ25" s="13">
        <f>SUM(K25,M25,O25,Q25,S25,U25,W25,AA25,AC25,AE25,AK25,AG25,AI25)</f>
        <v>125</v>
      </c>
      <c r="AR25" s="13">
        <f>SUM(L25,N25,P25,R25,T25,V25,X25,AB25,AD25,AF25,AL25,AH25,AJ25)</f>
        <v>8747668</v>
      </c>
      <c r="AS25" s="33"/>
    </row>
    <row r="26" spans="1:45" ht="15.75" x14ac:dyDescent="0.25">
      <c r="A26" s="14" t="s">
        <v>50</v>
      </c>
      <c r="B26" s="8"/>
      <c r="C26" s="14"/>
      <c r="D26" s="9">
        <v>1.617</v>
      </c>
      <c r="E26" s="10"/>
      <c r="F26" s="11"/>
      <c r="G26" s="10"/>
      <c r="H26" s="10"/>
      <c r="I26" s="10"/>
      <c r="J26" s="10"/>
      <c r="K26" s="16"/>
      <c r="L26" s="12">
        <f t="shared" si="27"/>
        <v>0</v>
      </c>
      <c r="M26" s="12"/>
      <c r="N26" s="12">
        <f t="shared" si="28"/>
        <v>0</v>
      </c>
      <c r="O26" s="16"/>
      <c r="P26" s="12">
        <f t="shared" si="3"/>
        <v>0</v>
      </c>
      <c r="Q26" s="16"/>
      <c r="R26" s="12">
        <f t="shared" si="29"/>
        <v>0</v>
      </c>
      <c r="S26" s="16"/>
      <c r="T26" s="12">
        <f t="shared" si="30"/>
        <v>0</v>
      </c>
      <c r="U26" s="16"/>
      <c r="V26" s="12">
        <f t="shared" si="31"/>
        <v>0</v>
      </c>
      <c r="W26" s="16"/>
      <c r="X26" s="12">
        <f t="shared" si="32"/>
        <v>0</v>
      </c>
      <c r="Y26" s="12"/>
      <c r="Z26" s="12"/>
      <c r="AA26" s="16"/>
      <c r="AB26" s="12">
        <f t="shared" si="33"/>
        <v>0</v>
      </c>
      <c r="AC26" s="16"/>
      <c r="AD26" s="12">
        <f t="shared" si="34"/>
        <v>0</v>
      </c>
      <c r="AE26" s="12"/>
      <c r="AF26" s="12">
        <f t="shared" si="35"/>
        <v>0</v>
      </c>
      <c r="AG26" s="12"/>
      <c r="AH26" s="12"/>
      <c r="AI26" s="12"/>
      <c r="AJ26" s="12"/>
      <c r="AK26" s="12"/>
      <c r="AL26" s="37">
        <f t="shared" ref="AL26:AL36" si="38">AK26*I26</f>
        <v>0</v>
      </c>
      <c r="AM26" s="16">
        <f>AM27</f>
        <v>489</v>
      </c>
      <c r="AN26" s="16">
        <v>1353</v>
      </c>
      <c r="AO26" s="16" t="e">
        <f t="shared" ref="AO26:AR26" si="39">AO27</f>
        <v>#REF!</v>
      </c>
      <c r="AP26" s="16" t="e">
        <f t="shared" si="39"/>
        <v>#REF!</v>
      </c>
      <c r="AQ26" s="34">
        <f t="shared" si="39"/>
        <v>950</v>
      </c>
      <c r="AR26" s="34">
        <f t="shared" si="39"/>
        <v>68730586</v>
      </c>
      <c r="AS26" s="33">
        <f t="shared" si="13"/>
        <v>-403</v>
      </c>
    </row>
    <row r="27" spans="1:45" ht="15.75" x14ac:dyDescent="0.25">
      <c r="A27" s="7" t="s">
        <v>51</v>
      </c>
      <c r="B27" s="8">
        <v>40002</v>
      </c>
      <c r="C27" s="8">
        <v>47730</v>
      </c>
      <c r="D27" s="9">
        <v>1.617</v>
      </c>
      <c r="E27" s="10">
        <v>61048</v>
      </c>
      <c r="F27" s="11">
        <v>0.3</v>
      </c>
      <c r="G27" s="10">
        <f t="shared" si="14"/>
        <v>42733.600000000006</v>
      </c>
      <c r="H27" s="10">
        <f t="shared" si="15"/>
        <v>18314.399999999998</v>
      </c>
      <c r="I27" s="10">
        <f t="shared" si="16"/>
        <v>72347.984800000006</v>
      </c>
      <c r="J27" s="10">
        <f t="shared" si="19"/>
        <v>1.5157759228996439</v>
      </c>
      <c r="K27" s="12"/>
      <c r="L27" s="12">
        <f t="shared" si="27"/>
        <v>0</v>
      </c>
      <c r="M27" s="16"/>
      <c r="N27" s="12">
        <f t="shared" si="28"/>
        <v>0</v>
      </c>
      <c r="O27" s="12"/>
      <c r="P27" s="12">
        <f t="shared" si="3"/>
        <v>0</v>
      </c>
      <c r="Q27" s="12"/>
      <c r="R27" s="12">
        <f t="shared" si="29"/>
        <v>0</v>
      </c>
      <c r="S27" s="12"/>
      <c r="T27" s="12">
        <f t="shared" si="30"/>
        <v>0</v>
      </c>
      <c r="U27" s="12"/>
      <c r="V27" s="12">
        <f t="shared" si="31"/>
        <v>0</v>
      </c>
      <c r="W27" s="12"/>
      <c r="X27" s="12">
        <f t="shared" si="32"/>
        <v>0</v>
      </c>
      <c r="Y27" s="12">
        <v>1079</v>
      </c>
      <c r="Z27" s="12">
        <f>Y27/9*12</f>
        <v>1438.6666666666665</v>
      </c>
      <c r="AA27" s="12">
        <v>950</v>
      </c>
      <c r="AB27" s="12">
        <f t="shared" si="33"/>
        <v>68730586</v>
      </c>
      <c r="AC27" s="12"/>
      <c r="AD27" s="12">
        <f t="shared" si="34"/>
        <v>0</v>
      </c>
      <c r="AE27" s="12"/>
      <c r="AF27" s="12">
        <f t="shared" si="35"/>
        <v>0</v>
      </c>
      <c r="AG27" s="12"/>
      <c r="AH27" s="12"/>
      <c r="AI27" s="12"/>
      <c r="AJ27" s="12"/>
      <c r="AK27" s="12"/>
      <c r="AL27" s="37">
        <f t="shared" si="38"/>
        <v>0</v>
      </c>
      <c r="AM27" s="12">
        <v>489</v>
      </c>
      <c r="AN27" s="12"/>
      <c r="AO27" s="12" t="e">
        <f>#REF!+#REF!+#REF!+#REF!+#REF!+#REF!+#REF!+Y27+#REF!</f>
        <v>#REF!</v>
      </c>
      <c r="AP27" s="12" t="e">
        <f t="shared" si="17"/>
        <v>#REF!</v>
      </c>
      <c r="AQ27" s="13">
        <f>SUM(K27,M27,O27,Q27,S27,U27,W27,AA27,AC27,AE27,AK27,AG27,AI27)</f>
        <v>950</v>
      </c>
      <c r="AR27" s="13">
        <f>SUM(L27,N27,P27,R27,T27,V27,X27,AB27,AD27,AF27,AL27,AH27,AJ27)</f>
        <v>68730586</v>
      </c>
      <c r="AS27" s="33">
        <f t="shared" si="13"/>
        <v>950</v>
      </c>
    </row>
    <row r="28" spans="1:45" ht="15.75" x14ac:dyDescent="0.25">
      <c r="A28" s="14" t="s">
        <v>52</v>
      </c>
      <c r="B28" s="8"/>
      <c r="C28" s="8"/>
      <c r="D28" s="9">
        <v>1.617</v>
      </c>
      <c r="E28" s="10"/>
      <c r="F28" s="11"/>
      <c r="G28" s="10"/>
      <c r="H28" s="10"/>
      <c r="I28" s="10"/>
      <c r="J28" s="10"/>
      <c r="K28" s="12"/>
      <c r="L28" s="12">
        <f t="shared" si="27"/>
        <v>0</v>
      </c>
      <c r="M28" s="16"/>
      <c r="N28" s="12">
        <f t="shared" si="28"/>
        <v>0</v>
      </c>
      <c r="O28" s="12"/>
      <c r="P28" s="12">
        <f t="shared" si="3"/>
        <v>0</v>
      </c>
      <c r="Q28" s="12"/>
      <c r="R28" s="12">
        <f t="shared" si="29"/>
        <v>0</v>
      </c>
      <c r="S28" s="12"/>
      <c r="T28" s="12">
        <f t="shared" si="30"/>
        <v>0</v>
      </c>
      <c r="U28" s="12"/>
      <c r="V28" s="12">
        <f t="shared" si="31"/>
        <v>0</v>
      </c>
      <c r="W28" s="12"/>
      <c r="X28" s="12">
        <f t="shared" si="32"/>
        <v>0</v>
      </c>
      <c r="Y28" s="12"/>
      <c r="Z28" s="12"/>
      <c r="AA28" s="12"/>
      <c r="AB28" s="12">
        <f t="shared" si="33"/>
        <v>0</v>
      </c>
      <c r="AC28" s="12"/>
      <c r="AD28" s="12">
        <f t="shared" si="34"/>
        <v>0</v>
      </c>
      <c r="AE28" s="12"/>
      <c r="AF28" s="12">
        <f t="shared" si="35"/>
        <v>0</v>
      </c>
      <c r="AG28" s="12"/>
      <c r="AH28" s="12"/>
      <c r="AI28" s="12"/>
      <c r="AJ28" s="12"/>
      <c r="AK28" s="12"/>
      <c r="AL28" s="37">
        <f t="shared" si="38"/>
        <v>0</v>
      </c>
      <c r="AM28" s="16">
        <f>AM29+AM30</f>
        <v>2</v>
      </c>
      <c r="AN28" s="16"/>
      <c r="AO28" s="16" t="e">
        <f t="shared" ref="AO28:AR28" si="40">AO29+AO30</f>
        <v>#REF!</v>
      </c>
      <c r="AP28" s="16" t="e">
        <f t="shared" si="40"/>
        <v>#REF!</v>
      </c>
      <c r="AQ28" s="34">
        <f t="shared" si="40"/>
        <v>10</v>
      </c>
      <c r="AR28" s="34">
        <f t="shared" si="40"/>
        <v>1477380</v>
      </c>
      <c r="AS28" s="33">
        <f t="shared" si="13"/>
        <v>10</v>
      </c>
    </row>
    <row r="29" spans="1:45" ht="15.75" x14ac:dyDescent="0.25">
      <c r="A29" s="7" t="s">
        <v>53</v>
      </c>
      <c r="B29" s="8"/>
      <c r="C29" s="8"/>
      <c r="D29" s="9">
        <v>1.617</v>
      </c>
      <c r="E29" s="10">
        <v>69784</v>
      </c>
      <c r="F29" s="11">
        <v>0.3</v>
      </c>
      <c r="G29" s="10">
        <f t="shared" si="14"/>
        <v>48848.800000000003</v>
      </c>
      <c r="H29" s="10">
        <f t="shared" si="15"/>
        <v>20935.2</v>
      </c>
      <c r="I29" s="10">
        <f t="shared" si="16"/>
        <v>82701.018400000001</v>
      </c>
      <c r="J29" s="10"/>
      <c r="K29" s="12">
        <v>2</v>
      </c>
      <c r="L29" s="12">
        <f t="shared" si="27"/>
        <v>165402</v>
      </c>
      <c r="M29" s="16"/>
      <c r="N29" s="12">
        <f t="shared" si="28"/>
        <v>0</v>
      </c>
      <c r="O29" s="12"/>
      <c r="P29" s="12">
        <f t="shared" si="3"/>
        <v>0</v>
      </c>
      <c r="Q29" s="12"/>
      <c r="R29" s="12">
        <f t="shared" si="29"/>
        <v>0</v>
      </c>
      <c r="S29" s="12"/>
      <c r="T29" s="12">
        <f t="shared" si="30"/>
        <v>0</v>
      </c>
      <c r="U29" s="12"/>
      <c r="V29" s="12">
        <f t="shared" si="31"/>
        <v>0</v>
      </c>
      <c r="W29" s="12"/>
      <c r="X29" s="12">
        <f t="shared" si="32"/>
        <v>0</v>
      </c>
      <c r="Y29" s="12"/>
      <c r="Z29" s="12"/>
      <c r="AA29" s="12"/>
      <c r="AB29" s="12">
        <f t="shared" si="33"/>
        <v>0</v>
      </c>
      <c r="AC29" s="12"/>
      <c r="AD29" s="12">
        <f t="shared" si="34"/>
        <v>0</v>
      </c>
      <c r="AE29" s="12"/>
      <c r="AF29" s="12">
        <f t="shared" si="35"/>
        <v>0</v>
      </c>
      <c r="AG29" s="12"/>
      <c r="AH29" s="12"/>
      <c r="AI29" s="12"/>
      <c r="AJ29" s="12"/>
      <c r="AK29" s="12"/>
      <c r="AL29" s="37">
        <f t="shared" si="38"/>
        <v>0</v>
      </c>
      <c r="AM29" s="12">
        <v>2</v>
      </c>
      <c r="AN29" s="12"/>
      <c r="AO29" s="12" t="e">
        <f>#REF!+#REF!+#REF!+#REF!+#REF!+#REF!+#REF!+Y29+#REF!</f>
        <v>#REF!</v>
      </c>
      <c r="AP29" s="12" t="e">
        <f t="shared" si="17"/>
        <v>#REF!</v>
      </c>
      <c r="AQ29" s="13">
        <f>SUM(K29,M29,O29,Q29,S29,U29,W29,AA29,AC29,AE29,AK29,AG29,AI29)</f>
        <v>2</v>
      </c>
      <c r="AR29" s="13">
        <f>SUM(L29,N29,P29,R29,T29,V29,X29,AB29,AD29,AF29,AL29,AH29,AJ29)</f>
        <v>165402</v>
      </c>
      <c r="AS29" s="15" t="e">
        <f>SUM(#REF!,#REF!,#REF!,#REF!,#REF!,#REF!,Y29,#REF!,AE29,AG29,AM29,AK29)</f>
        <v>#REF!</v>
      </c>
    </row>
    <row r="30" spans="1:45" ht="15.75" x14ac:dyDescent="0.25">
      <c r="A30" s="7" t="s">
        <v>54</v>
      </c>
      <c r="B30" s="8"/>
      <c r="C30" s="8"/>
      <c r="D30" s="9">
        <v>1.617</v>
      </c>
      <c r="E30" s="10">
        <v>150105</v>
      </c>
      <c r="F30" s="11">
        <v>0.15</v>
      </c>
      <c r="G30" s="10">
        <f t="shared" si="14"/>
        <v>127589.25</v>
      </c>
      <c r="H30" s="10">
        <f t="shared" si="15"/>
        <v>22515.75</v>
      </c>
      <c r="I30" s="10">
        <f t="shared" si="16"/>
        <v>163997.21775000001</v>
      </c>
      <c r="J30" s="10"/>
      <c r="K30" s="12">
        <v>8</v>
      </c>
      <c r="L30" s="12">
        <f t="shared" si="27"/>
        <v>1311978</v>
      </c>
      <c r="M30" s="16"/>
      <c r="N30" s="12">
        <f t="shared" si="28"/>
        <v>0</v>
      </c>
      <c r="O30" s="12"/>
      <c r="P30" s="12">
        <f t="shared" si="3"/>
        <v>0</v>
      </c>
      <c r="Q30" s="12"/>
      <c r="R30" s="12">
        <f t="shared" si="29"/>
        <v>0</v>
      </c>
      <c r="S30" s="12"/>
      <c r="T30" s="12">
        <f t="shared" si="30"/>
        <v>0</v>
      </c>
      <c r="U30" s="12"/>
      <c r="V30" s="12">
        <f t="shared" si="31"/>
        <v>0</v>
      </c>
      <c r="W30" s="12"/>
      <c r="X30" s="12">
        <f t="shared" si="32"/>
        <v>0</v>
      </c>
      <c r="Y30" s="12"/>
      <c r="Z30" s="12"/>
      <c r="AA30" s="12"/>
      <c r="AB30" s="12">
        <f t="shared" si="33"/>
        <v>0</v>
      </c>
      <c r="AC30" s="12"/>
      <c r="AD30" s="12">
        <f t="shared" si="34"/>
        <v>0</v>
      </c>
      <c r="AE30" s="12"/>
      <c r="AF30" s="12">
        <f t="shared" si="35"/>
        <v>0</v>
      </c>
      <c r="AG30" s="12"/>
      <c r="AH30" s="12"/>
      <c r="AI30" s="12"/>
      <c r="AJ30" s="12"/>
      <c r="AK30" s="12"/>
      <c r="AL30" s="37">
        <f t="shared" si="38"/>
        <v>0</v>
      </c>
      <c r="AM30" s="12"/>
      <c r="AN30" s="12"/>
      <c r="AO30" s="12" t="e">
        <f>#REF!+#REF!+#REF!+#REF!+#REF!+#REF!+#REF!+Y30+#REF!</f>
        <v>#REF!</v>
      </c>
      <c r="AP30" s="12" t="e">
        <f t="shared" si="17"/>
        <v>#REF!</v>
      </c>
      <c r="AQ30" s="13">
        <f>SUM(K30,M30,O30,Q30,S30,U30,W30,AA30,AC30,AE30,AK30,AG30,AI30)</f>
        <v>8</v>
      </c>
      <c r="AR30" s="13">
        <f>SUM(L30,N30,P30,R30,T30,V30,X30,AB30,AD30,AF30,AL30,AH30,AJ30)</f>
        <v>1311978</v>
      </c>
      <c r="AS30" s="15" t="e">
        <f>SUM(#REF!,#REF!,#REF!,#REF!,#REF!,#REF!,Y30,#REF!,AE30,AG30,AM30,AK30)</f>
        <v>#REF!</v>
      </c>
    </row>
    <row r="31" spans="1:45" ht="15.75" x14ac:dyDescent="0.25">
      <c r="A31" s="14" t="s">
        <v>55</v>
      </c>
      <c r="B31" s="8"/>
      <c r="C31" s="8"/>
      <c r="D31" s="9">
        <v>1.617</v>
      </c>
      <c r="E31" s="10"/>
      <c r="F31" s="11"/>
      <c r="G31" s="10"/>
      <c r="H31" s="10"/>
      <c r="I31" s="10"/>
      <c r="J31" s="10"/>
      <c r="K31" s="12"/>
      <c r="L31" s="12">
        <f t="shared" si="27"/>
        <v>0</v>
      </c>
      <c r="M31" s="16"/>
      <c r="N31" s="12">
        <f t="shared" si="28"/>
        <v>0</v>
      </c>
      <c r="O31" s="12"/>
      <c r="P31" s="12">
        <f t="shared" si="3"/>
        <v>0</v>
      </c>
      <c r="Q31" s="12"/>
      <c r="R31" s="12">
        <f t="shared" si="29"/>
        <v>0</v>
      </c>
      <c r="S31" s="12"/>
      <c r="T31" s="12">
        <f t="shared" si="30"/>
        <v>0</v>
      </c>
      <c r="U31" s="12"/>
      <c r="V31" s="12">
        <f t="shared" si="31"/>
        <v>0</v>
      </c>
      <c r="W31" s="12"/>
      <c r="X31" s="12">
        <f t="shared" si="32"/>
        <v>0</v>
      </c>
      <c r="Y31" s="12"/>
      <c r="Z31" s="12"/>
      <c r="AA31" s="12"/>
      <c r="AB31" s="12">
        <f t="shared" si="33"/>
        <v>0</v>
      </c>
      <c r="AC31" s="12"/>
      <c r="AD31" s="12">
        <f t="shared" si="34"/>
        <v>0</v>
      </c>
      <c r="AE31" s="12"/>
      <c r="AF31" s="12">
        <f t="shared" si="35"/>
        <v>0</v>
      </c>
      <c r="AG31" s="12"/>
      <c r="AH31" s="12"/>
      <c r="AI31" s="12"/>
      <c r="AJ31" s="12"/>
      <c r="AK31" s="12"/>
      <c r="AL31" s="37">
        <f t="shared" si="38"/>
        <v>0</v>
      </c>
      <c r="AM31" s="16">
        <f>AM32</f>
        <v>448</v>
      </c>
      <c r="AN31" s="16"/>
      <c r="AO31" s="16" t="e">
        <f t="shared" ref="AO31:AR31" si="41">AO32</f>
        <v>#REF!</v>
      </c>
      <c r="AP31" s="16" t="e">
        <f t="shared" si="41"/>
        <v>#REF!</v>
      </c>
      <c r="AQ31" s="34">
        <f t="shared" si="41"/>
        <v>0</v>
      </c>
      <c r="AR31" s="34">
        <f t="shared" si="41"/>
        <v>0</v>
      </c>
      <c r="AS31" s="33">
        <f t="shared" si="13"/>
        <v>0</v>
      </c>
    </row>
    <row r="32" spans="1:45" ht="15.75" x14ac:dyDescent="0.25">
      <c r="A32" s="7" t="s">
        <v>56</v>
      </c>
      <c r="B32" s="8"/>
      <c r="C32" s="8"/>
      <c r="D32" s="9">
        <v>1.617</v>
      </c>
      <c r="E32" s="10">
        <v>111832</v>
      </c>
      <c r="F32" s="11">
        <v>0.3</v>
      </c>
      <c r="G32" s="10">
        <f t="shared" si="14"/>
        <v>78282.399999999994</v>
      </c>
      <c r="H32" s="10">
        <f t="shared" si="15"/>
        <v>33549.599999999999</v>
      </c>
      <c r="I32" s="10">
        <f t="shared" si="16"/>
        <v>132532.10319999998</v>
      </c>
      <c r="J32" s="10"/>
      <c r="K32" s="12"/>
      <c r="L32" s="12">
        <f t="shared" si="27"/>
        <v>0</v>
      </c>
      <c r="M32" s="16"/>
      <c r="N32" s="12">
        <f t="shared" si="28"/>
        <v>0</v>
      </c>
      <c r="O32" s="12"/>
      <c r="P32" s="12">
        <f t="shared" si="3"/>
        <v>0</v>
      </c>
      <c r="Q32" s="12"/>
      <c r="R32" s="12">
        <f t="shared" si="29"/>
        <v>0</v>
      </c>
      <c r="S32" s="12"/>
      <c r="T32" s="12">
        <f t="shared" si="30"/>
        <v>0</v>
      </c>
      <c r="U32" s="12"/>
      <c r="V32" s="12">
        <f t="shared" si="31"/>
        <v>0</v>
      </c>
      <c r="W32" s="12"/>
      <c r="X32" s="12">
        <f t="shared" si="32"/>
        <v>0</v>
      </c>
      <c r="Y32" s="12"/>
      <c r="Z32" s="12"/>
      <c r="AA32" s="12"/>
      <c r="AB32" s="12">
        <f t="shared" si="33"/>
        <v>0</v>
      </c>
      <c r="AC32" s="12"/>
      <c r="AD32" s="12">
        <f t="shared" si="34"/>
        <v>0</v>
      </c>
      <c r="AE32" s="12"/>
      <c r="AF32" s="12">
        <f t="shared" si="35"/>
        <v>0</v>
      </c>
      <c r="AG32" s="12"/>
      <c r="AH32" s="12"/>
      <c r="AI32" s="12"/>
      <c r="AJ32" s="12"/>
      <c r="AK32" s="12"/>
      <c r="AL32" s="37">
        <f t="shared" si="38"/>
        <v>0</v>
      </c>
      <c r="AM32" s="12">
        <v>448</v>
      </c>
      <c r="AN32" s="12"/>
      <c r="AO32" s="12" t="e">
        <f>#REF!+#REF!+#REF!+#REF!+#REF!+#REF!+#REF!+Y32+#REF!</f>
        <v>#REF!</v>
      </c>
      <c r="AP32" s="12" t="e">
        <f t="shared" si="17"/>
        <v>#REF!</v>
      </c>
      <c r="AQ32" s="13">
        <f>SUM(K32,M32,O32,Q32,S32,U32,W32,AA32,AC32,AE32,AK32,AG32,AI32)</f>
        <v>0</v>
      </c>
      <c r="AR32" s="13">
        <f>SUM(L32,N32,P32,R32,T32,V32,X32,AB32,AD32,AF32,AL32,AH32,AJ32)</f>
        <v>0</v>
      </c>
      <c r="AS32" s="33">
        <f t="shared" si="13"/>
        <v>0</v>
      </c>
    </row>
    <row r="33" spans="1:45" ht="31.5" x14ac:dyDescent="0.25">
      <c r="A33" s="14" t="s">
        <v>57</v>
      </c>
      <c r="B33" s="8"/>
      <c r="C33" s="14"/>
      <c r="D33" s="9">
        <v>1.617</v>
      </c>
      <c r="E33" s="10"/>
      <c r="F33" s="11"/>
      <c r="G33" s="10"/>
      <c r="H33" s="10"/>
      <c r="I33" s="10"/>
      <c r="J33" s="10"/>
      <c r="K33" s="16"/>
      <c r="L33" s="12">
        <f t="shared" si="27"/>
        <v>0</v>
      </c>
      <c r="M33" s="12"/>
      <c r="N33" s="12">
        <f t="shared" si="28"/>
        <v>0</v>
      </c>
      <c r="O33" s="16"/>
      <c r="P33" s="12">
        <f t="shared" si="3"/>
        <v>0</v>
      </c>
      <c r="Q33" s="16"/>
      <c r="R33" s="12">
        <f t="shared" si="29"/>
        <v>0</v>
      </c>
      <c r="S33" s="16"/>
      <c r="T33" s="12">
        <f t="shared" si="30"/>
        <v>0</v>
      </c>
      <c r="U33" s="16"/>
      <c r="V33" s="12">
        <f t="shared" si="31"/>
        <v>0</v>
      </c>
      <c r="W33" s="16"/>
      <c r="X33" s="12">
        <f t="shared" si="32"/>
        <v>0</v>
      </c>
      <c r="Y33" s="12"/>
      <c r="Z33" s="12"/>
      <c r="AA33" s="16"/>
      <c r="AB33" s="12">
        <f t="shared" si="33"/>
        <v>0</v>
      </c>
      <c r="AC33" s="16"/>
      <c r="AD33" s="12">
        <f t="shared" si="34"/>
        <v>0</v>
      </c>
      <c r="AE33" s="12"/>
      <c r="AF33" s="12">
        <f t="shared" si="35"/>
        <v>0</v>
      </c>
      <c r="AG33" s="12"/>
      <c r="AH33" s="12"/>
      <c r="AI33" s="12"/>
      <c r="AJ33" s="12"/>
      <c r="AK33" s="12"/>
      <c r="AL33" s="37">
        <f t="shared" si="38"/>
        <v>0</v>
      </c>
      <c r="AM33" s="16">
        <f>AM34+AM35+AM36+AM37</f>
        <v>705</v>
      </c>
      <c r="AN33" s="16">
        <v>1324</v>
      </c>
      <c r="AO33" s="16" t="e">
        <f t="shared" ref="AO33:AR33" si="42">AO34+AO35+AO36+AO37</f>
        <v>#REF!</v>
      </c>
      <c r="AP33" s="16" t="e">
        <f t="shared" si="42"/>
        <v>#REF!</v>
      </c>
      <c r="AQ33" s="34">
        <f t="shared" si="42"/>
        <v>1484</v>
      </c>
      <c r="AR33" s="34">
        <f t="shared" si="42"/>
        <v>274756660</v>
      </c>
      <c r="AS33" s="33">
        <f t="shared" si="13"/>
        <v>160</v>
      </c>
    </row>
    <row r="34" spans="1:45" ht="15.75" x14ac:dyDescent="0.25">
      <c r="A34" s="7" t="s">
        <v>58</v>
      </c>
      <c r="B34" s="8">
        <v>168767</v>
      </c>
      <c r="C34" s="8">
        <v>185070</v>
      </c>
      <c r="D34" s="9">
        <v>1.617</v>
      </c>
      <c r="E34" s="10">
        <v>189767</v>
      </c>
      <c r="F34" s="11">
        <v>0.15</v>
      </c>
      <c r="G34" s="10">
        <f t="shared" si="14"/>
        <v>161301.95000000001</v>
      </c>
      <c r="H34" s="10">
        <f t="shared" si="15"/>
        <v>28465.05</v>
      </c>
      <c r="I34" s="10">
        <f t="shared" si="16"/>
        <v>207329.93585000001</v>
      </c>
      <c r="J34" s="10">
        <f t="shared" si="19"/>
        <v>1.1202784667963475</v>
      </c>
      <c r="K34" s="16"/>
      <c r="L34" s="12">
        <f t="shared" si="27"/>
        <v>0</v>
      </c>
      <c r="M34" s="12"/>
      <c r="N34" s="12">
        <f t="shared" si="28"/>
        <v>0</v>
      </c>
      <c r="O34" s="12">
        <v>450</v>
      </c>
      <c r="P34" s="12">
        <f t="shared" si="3"/>
        <v>93298471</v>
      </c>
      <c r="Q34" s="16"/>
      <c r="R34" s="12">
        <f t="shared" si="29"/>
        <v>0</v>
      </c>
      <c r="S34" s="12">
        <v>20</v>
      </c>
      <c r="T34" s="12">
        <f t="shared" si="30"/>
        <v>4146599</v>
      </c>
      <c r="U34" s="16"/>
      <c r="V34" s="12">
        <f t="shared" si="31"/>
        <v>0</v>
      </c>
      <c r="W34" s="16"/>
      <c r="X34" s="12">
        <f t="shared" si="32"/>
        <v>0</v>
      </c>
      <c r="Y34" s="12"/>
      <c r="Z34" s="12"/>
      <c r="AA34" s="16"/>
      <c r="AB34" s="12">
        <f t="shared" si="33"/>
        <v>0</v>
      </c>
      <c r="AC34" s="12">
        <v>40</v>
      </c>
      <c r="AD34" s="12">
        <f t="shared" si="34"/>
        <v>8293197</v>
      </c>
      <c r="AE34" s="12"/>
      <c r="AF34" s="12">
        <f t="shared" si="35"/>
        <v>0</v>
      </c>
      <c r="AG34" s="12"/>
      <c r="AH34" s="12"/>
      <c r="AI34" s="12"/>
      <c r="AJ34" s="12"/>
      <c r="AK34" s="12"/>
      <c r="AL34" s="37">
        <f t="shared" si="38"/>
        <v>0</v>
      </c>
      <c r="AM34" s="12">
        <v>545</v>
      </c>
      <c r="AN34" s="12"/>
      <c r="AO34" s="12" t="e">
        <f>#REF!+#REF!+#REF!+#REF!+#REF!+#REF!+#REF!+Y34+#REF!</f>
        <v>#REF!</v>
      </c>
      <c r="AP34" s="12" t="e">
        <f t="shared" si="17"/>
        <v>#REF!</v>
      </c>
      <c r="AQ34" s="13">
        <f t="shared" ref="AQ34:AR37" si="43">SUM(K34,M34,O34,Q34,S34,U34,W34,AA34,AC34,AE34,AK34,AG34,AI34)</f>
        <v>510</v>
      </c>
      <c r="AR34" s="13">
        <f t="shared" si="43"/>
        <v>105738267</v>
      </c>
      <c r="AS34" s="33"/>
    </row>
    <row r="35" spans="1:45" ht="15.75" x14ac:dyDescent="0.25">
      <c r="A35" s="7" t="s">
        <v>59</v>
      </c>
      <c r="B35" s="8">
        <v>168767</v>
      </c>
      <c r="C35" s="8">
        <v>185070</v>
      </c>
      <c r="D35" s="9">
        <v>1.617</v>
      </c>
      <c r="E35" s="10">
        <v>168767</v>
      </c>
      <c r="F35" s="11">
        <v>0.15</v>
      </c>
      <c r="G35" s="10">
        <f t="shared" si="14"/>
        <v>143451.95000000001</v>
      </c>
      <c r="H35" s="10">
        <f t="shared" si="15"/>
        <v>25315.05</v>
      </c>
      <c r="I35" s="10">
        <f t="shared" si="16"/>
        <v>184386.38585000002</v>
      </c>
      <c r="J35" s="10">
        <f t="shared" si="19"/>
        <v>0.99630618603771559</v>
      </c>
      <c r="K35" s="16"/>
      <c r="L35" s="12">
        <f t="shared" si="27"/>
        <v>0</v>
      </c>
      <c r="M35" s="12"/>
      <c r="N35" s="12">
        <f t="shared" si="28"/>
        <v>0</v>
      </c>
      <c r="O35" s="12">
        <v>550</v>
      </c>
      <c r="P35" s="12">
        <f t="shared" si="3"/>
        <v>101412512</v>
      </c>
      <c r="Q35" s="16"/>
      <c r="R35" s="12">
        <f t="shared" si="29"/>
        <v>0</v>
      </c>
      <c r="S35" s="12">
        <v>30</v>
      </c>
      <c r="T35" s="12">
        <f t="shared" si="30"/>
        <v>5531592</v>
      </c>
      <c r="U35" s="12">
        <v>10</v>
      </c>
      <c r="V35" s="12">
        <f t="shared" si="31"/>
        <v>1843864</v>
      </c>
      <c r="W35" s="16"/>
      <c r="X35" s="12">
        <f t="shared" si="32"/>
        <v>0</v>
      </c>
      <c r="Y35" s="12"/>
      <c r="Z35" s="12"/>
      <c r="AA35" s="16"/>
      <c r="AB35" s="12">
        <f t="shared" si="33"/>
        <v>0</v>
      </c>
      <c r="AC35" s="12">
        <v>100</v>
      </c>
      <c r="AD35" s="12">
        <f t="shared" si="34"/>
        <v>18438639</v>
      </c>
      <c r="AE35" s="12"/>
      <c r="AF35" s="12">
        <f t="shared" si="35"/>
        <v>0</v>
      </c>
      <c r="AG35" s="12"/>
      <c r="AH35" s="12"/>
      <c r="AI35" s="12"/>
      <c r="AJ35" s="12"/>
      <c r="AK35" s="12"/>
      <c r="AL35" s="37">
        <f t="shared" si="38"/>
        <v>0</v>
      </c>
      <c r="AM35" s="12"/>
      <c r="AN35" s="12"/>
      <c r="AO35" s="12" t="e">
        <f>#REF!+#REF!+#REF!+#REF!+#REF!+#REF!+#REF!+Y35+#REF!</f>
        <v>#REF!</v>
      </c>
      <c r="AP35" s="12" t="e">
        <f t="shared" si="17"/>
        <v>#REF!</v>
      </c>
      <c r="AQ35" s="13">
        <f t="shared" si="43"/>
        <v>690</v>
      </c>
      <c r="AR35" s="13">
        <f t="shared" si="43"/>
        <v>127226607</v>
      </c>
      <c r="AS35" s="33"/>
    </row>
    <row r="36" spans="1:45" ht="15.75" x14ac:dyDescent="0.25">
      <c r="A36" s="7" t="s">
        <v>60</v>
      </c>
      <c r="B36" s="8">
        <v>114065</v>
      </c>
      <c r="C36" s="8">
        <v>125084</v>
      </c>
      <c r="D36" s="9">
        <v>1.617</v>
      </c>
      <c r="E36" s="10">
        <v>122594</v>
      </c>
      <c r="F36" s="11">
        <v>0.3</v>
      </c>
      <c r="G36" s="10">
        <f t="shared" si="14"/>
        <v>85815.8</v>
      </c>
      <c r="H36" s="10">
        <f t="shared" si="15"/>
        <v>36778.199999999997</v>
      </c>
      <c r="I36" s="10">
        <f t="shared" si="16"/>
        <v>145286.14939999999</v>
      </c>
      <c r="J36" s="10">
        <f t="shared" si="19"/>
        <v>1.1615086613795529</v>
      </c>
      <c r="K36" s="12"/>
      <c r="L36" s="12">
        <f t="shared" si="27"/>
        <v>0</v>
      </c>
      <c r="M36" s="16"/>
      <c r="N36" s="12">
        <f t="shared" si="28"/>
        <v>0</v>
      </c>
      <c r="O36" s="12"/>
      <c r="P36" s="12">
        <f t="shared" si="3"/>
        <v>0</v>
      </c>
      <c r="Q36" s="12"/>
      <c r="R36" s="12">
        <f t="shared" si="29"/>
        <v>0</v>
      </c>
      <c r="S36" s="12">
        <v>160</v>
      </c>
      <c r="T36" s="12">
        <f t="shared" si="30"/>
        <v>23245784</v>
      </c>
      <c r="U36" s="12">
        <v>110</v>
      </c>
      <c r="V36" s="12">
        <f t="shared" si="31"/>
        <v>15981476</v>
      </c>
      <c r="W36" s="12"/>
      <c r="X36" s="12">
        <f t="shared" si="32"/>
        <v>0</v>
      </c>
      <c r="Y36" s="12"/>
      <c r="Z36" s="12"/>
      <c r="AA36" s="12"/>
      <c r="AB36" s="12">
        <f t="shared" si="33"/>
        <v>0</v>
      </c>
      <c r="AC36" s="12">
        <v>9</v>
      </c>
      <c r="AD36" s="12">
        <f t="shared" si="34"/>
        <v>1307575</v>
      </c>
      <c r="AE36" s="12"/>
      <c r="AF36" s="12">
        <f t="shared" si="35"/>
        <v>0</v>
      </c>
      <c r="AG36" s="12"/>
      <c r="AH36" s="12"/>
      <c r="AI36" s="12"/>
      <c r="AJ36" s="12"/>
      <c r="AK36" s="12"/>
      <c r="AL36" s="37">
        <f t="shared" si="38"/>
        <v>0</v>
      </c>
      <c r="AM36" s="12">
        <v>160</v>
      </c>
      <c r="AN36" s="12"/>
      <c r="AO36" s="12" t="e">
        <f>#REF!+#REF!+#REF!+#REF!+#REF!+#REF!+#REF!+Y36+#REF!</f>
        <v>#REF!</v>
      </c>
      <c r="AP36" s="12" t="e">
        <f t="shared" si="17"/>
        <v>#REF!</v>
      </c>
      <c r="AQ36" s="13">
        <f t="shared" si="43"/>
        <v>279</v>
      </c>
      <c r="AR36" s="13">
        <f t="shared" si="43"/>
        <v>40534835</v>
      </c>
      <c r="AS36" s="33"/>
    </row>
    <row r="37" spans="1:45" ht="15.75" x14ac:dyDescent="0.25">
      <c r="A37" s="7" t="s">
        <v>61</v>
      </c>
      <c r="B37" s="8">
        <v>114065</v>
      </c>
      <c r="C37" s="8">
        <v>125084</v>
      </c>
      <c r="D37" s="9">
        <v>1.617</v>
      </c>
      <c r="E37" s="10">
        <v>230095</v>
      </c>
      <c r="F37" s="11">
        <v>0.15</v>
      </c>
      <c r="G37" s="10">
        <f t="shared" si="14"/>
        <v>195580.75</v>
      </c>
      <c r="H37" s="10">
        <f t="shared" si="15"/>
        <v>34514.25</v>
      </c>
      <c r="I37" s="10">
        <f t="shared" si="16"/>
        <v>251390.29225</v>
      </c>
      <c r="J37" s="10">
        <f t="shared" si="19"/>
        <v>2.0097717713696395</v>
      </c>
      <c r="K37" s="12"/>
      <c r="L37" s="12">
        <f t="shared" si="27"/>
        <v>0</v>
      </c>
      <c r="M37" s="12"/>
      <c r="N37" s="12">
        <f t="shared" si="28"/>
        <v>0</v>
      </c>
      <c r="O37" s="12"/>
      <c r="P37" s="12">
        <f t="shared" si="3"/>
        <v>0</v>
      </c>
      <c r="Q37" s="12"/>
      <c r="R37" s="12">
        <f t="shared" si="29"/>
        <v>0</v>
      </c>
      <c r="S37" s="12"/>
      <c r="T37" s="12">
        <f t="shared" si="30"/>
        <v>0</v>
      </c>
      <c r="U37" s="12">
        <v>5</v>
      </c>
      <c r="V37" s="12">
        <f t="shared" si="31"/>
        <v>1256951</v>
      </c>
      <c r="W37" s="12"/>
      <c r="X37" s="12">
        <f t="shared" si="32"/>
        <v>0</v>
      </c>
      <c r="Y37" s="12"/>
      <c r="Z37" s="12"/>
      <c r="AA37" s="12"/>
      <c r="AB37" s="12">
        <f t="shared" si="33"/>
        <v>0</v>
      </c>
      <c r="AC37" s="12"/>
      <c r="AD37" s="12">
        <f t="shared" si="34"/>
        <v>0</v>
      </c>
      <c r="AE37" s="12"/>
      <c r="AF37" s="12">
        <f t="shared" si="35"/>
        <v>0</v>
      </c>
      <c r="AG37" s="12"/>
      <c r="AH37" s="12"/>
      <c r="AI37" s="12"/>
      <c r="AJ37" s="12"/>
      <c r="AK37" s="36"/>
      <c r="AL37" s="38">
        <f>ROUND(AK37*I37,0)</f>
        <v>0</v>
      </c>
      <c r="AM37" s="12"/>
      <c r="AN37" s="12"/>
      <c r="AO37" s="12" t="e">
        <f>#REF!+#REF!+#REF!+#REF!+#REF!+#REF!+#REF!+Y37+#REF!</f>
        <v>#REF!</v>
      </c>
      <c r="AP37" s="12" t="e">
        <f t="shared" si="17"/>
        <v>#REF!</v>
      </c>
      <c r="AQ37" s="13">
        <f t="shared" si="43"/>
        <v>5</v>
      </c>
      <c r="AR37" s="13">
        <f t="shared" si="43"/>
        <v>1256951</v>
      </c>
      <c r="AS37" s="33"/>
    </row>
    <row r="38" spans="1:45" ht="15.75" x14ac:dyDescent="0.25">
      <c r="A38" s="14" t="s">
        <v>62</v>
      </c>
      <c r="B38" s="8"/>
      <c r="C38" s="14"/>
      <c r="D38" s="9">
        <v>1.617</v>
      </c>
      <c r="E38" s="10"/>
      <c r="F38" s="11"/>
      <c r="G38" s="10"/>
      <c r="H38" s="10"/>
      <c r="I38" s="10"/>
      <c r="J38" s="10"/>
      <c r="K38" s="16"/>
      <c r="L38" s="12">
        <f t="shared" si="27"/>
        <v>0</v>
      </c>
      <c r="M38" s="12"/>
      <c r="N38" s="12">
        <f t="shared" si="28"/>
        <v>0</v>
      </c>
      <c r="O38" s="16"/>
      <c r="P38" s="12">
        <f t="shared" si="3"/>
        <v>0</v>
      </c>
      <c r="Q38" s="16"/>
      <c r="R38" s="12">
        <f t="shared" si="29"/>
        <v>0</v>
      </c>
      <c r="S38" s="16"/>
      <c r="T38" s="12">
        <f t="shared" si="30"/>
        <v>0</v>
      </c>
      <c r="U38" s="16"/>
      <c r="V38" s="12">
        <f t="shared" si="31"/>
        <v>0</v>
      </c>
      <c r="W38" s="16"/>
      <c r="X38" s="12">
        <f t="shared" si="32"/>
        <v>0</v>
      </c>
      <c r="Y38" s="12"/>
      <c r="Z38" s="12"/>
      <c r="AA38" s="16"/>
      <c r="AB38" s="12">
        <f t="shared" si="33"/>
        <v>0</v>
      </c>
      <c r="AC38" s="16"/>
      <c r="AD38" s="12">
        <f t="shared" si="34"/>
        <v>0</v>
      </c>
      <c r="AE38" s="12"/>
      <c r="AF38" s="12">
        <f t="shared" si="35"/>
        <v>0</v>
      </c>
      <c r="AG38" s="12"/>
      <c r="AH38" s="12"/>
      <c r="AI38" s="12"/>
      <c r="AJ38" s="12"/>
      <c r="AK38" s="12"/>
      <c r="AL38" s="37">
        <f>AK38*I38</f>
        <v>0</v>
      </c>
      <c r="AM38" s="16">
        <f>AM39+AM40</f>
        <v>0</v>
      </c>
      <c r="AN38" s="16">
        <v>10</v>
      </c>
      <c r="AO38" s="16" t="e">
        <f t="shared" ref="AO38:AR38" si="44">AO39+AO40</f>
        <v>#REF!</v>
      </c>
      <c r="AP38" s="16" t="e">
        <f t="shared" si="44"/>
        <v>#REF!</v>
      </c>
      <c r="AQ38" s="34">
        <f t="shared" si="44"/>
        <v>3</v>
      </c>
      <c r="AR38" s="34">
        <f t="shared" si="44"/>
        <v>517897</v>
      </c>
      <c r="AS38" s="33">
        <f t="shared" si="13"/>
        <v>-7</v>
      </c>
    </row>
    <row r="39" spans="1:45" ht="15.75" x14ac:dyDescent="0.25">
      <c r="A39" s="7" t="s">
        <v>63</v>
      </c>
      <c r="B39" s="8">
        <v>119457</v>
      </c>
      <c r="C39" s="8">
        <v>130997</v>
      </c>
      <c r="D39" s="9">
        <v>1.617</v>
      </c>
      <c r="E39" s="10">
        <v>126273</v>
      </c>
      <c r="F39" s="11">
        <v>0.15</v>
      </c>
      <c r="G39" s="10">
        <f t="shared" si="14"/>
        <v>107332.05</v>
      </c>
      <c r="H39" s="10">
        <f t="shared" si="15"/>
        <v>18940.95</v>
      </c>
      <c r="I39" s="10">
        <f t="shared" si="16"/>
        <v>137959.56615</v>
      </c>
      <c r="J39" s="10">
        <f t="shared" si="19"/>
        <v>1.053150577112453</v>
      </c>
      <c r="K39" s="12"/>
      <c r="L39" s="12">
        <f t="shared" si="27"/>
        <v>0</v>
      </c>
      <c r="M39" s="16"/>
      <c r="N39" s="12">
        <f t="shared" si="28"/>
        <v>0</v>
      </c>
      <c r="O39" s="17"/>
      <c r="P39" s="12">
        <f t="shared" ref="P39:P57" si="45">ROUND(O39*I39,0)</f>
        <v>0</v>
      </c>
      <c r="Q39" s="17"/>
      <c r="R39" s="12">
        <f t="shared" si="29"/>
        <v>0</v>
      </c>
      <c r="S39" s="12"/>
      <c r="T39" s="12">
        <f t="shared" si="30"/>
        <v>0</v>
      </c>
      <c r="U39" s="17"/>
      <c r="V39" s="12">
        <f t="shared" si="31"/>
        <v>0</v>
      </c>
      <c r="W39" s="17"/>
      <c r="X39" s="12">
        <f t="shared" si="32"/>
        <v>0</v>
      </c>
      <c r="Y39" s="12"/>
      <c r="Z39" s="12"/>
      <c r="AA39" s="17"/>
      <c r="AB39" s="12">
        <f t="shared" si="33"/>
        <v>0</v>
      </c>
      <c r="AC39" s="17"/>
      <c r="AD39" s="12">
        <f t="shared" si="34"/>
        <v>0</v>
      </c>
      <c r="AE39" s="12"/>
      <c r="AF39" s="12">
        <f t="shared" si="35"/>
        <v>0</v>
      </c>
      <c r="AG39" s="12"/>
      <c r="AH39" s="12"/>
      <c r="AI39" s="12"/>
      <c r="AJ39" s="12"/>
      <c r="AK39" s="12">
        <v>2</v>
      </c>
      <c r="AL39" s="37">
        <f>ROUND(AK39*I39,0)</f>
        <v>275919</v>
      </c>
      <c r="AM39" s="12"/>
      <c r="AN39" s="12"/>
      <c r="AO39" s="12" t="e">
        <f>#REF!+#REF!+#REF!+#REF!+#REF!+#REF!+#REF!+Y39+#REF!</f>
        <v>#REF!</v>
      </c>
      <c r="AP39" s="12" t="e">
        <f t="shared" si="17"/>
        <v>#REF!</v>
      </c>
      <c r="AQ39" s="13">
        <f>SUM(K39,M39,O39,Q39,S39,U39,W39,AA39,AC39,AE39,AK39,AG39,AI39)</f>
        <v>2</v>
      </c>
      <c r="AR39" s="13">
        <f>SUM(L39,N39,P39,R39,T39,V39,X39,AB39,AD39,AF39,AL39,AH39,AJ39)</f>
        <v>275919</v>
      </c>
      <c r="AS39" s="33">
        <f t="shared" si="13"/>
        <v>2</v>
      </c>
    </row>
    <row r="40" spans="1:45" ht="15.75" x14ac:dyDescent="0.25">
      <c r="A40" s="7" t="s">
        <v>64</v>
      </c>
      <c r="B40" s="8">
        <v>208492</v>
      </c>
      <c r="C40" s="8">
        <v>228961</v>
      </c>
      <c r="D40" s="9">
        <v>1.617</v>
      </c>
      <c r="E40" s="10">
        <v>221480</v>
      </c>
      <c r="F40" s="11">
        <v>0.15</v>
      </c>
      <c r="G40" s="10">
        <f t="shared" si="14"/>
        <v>188258</v>
      </c>
      <c r="H40" s="10">
        <f t="shared" si="15"/>
        <v>33222</v>
      </c>
      <c r="I40" s="10">
        <f t="shared" si="16"/>
        <v>241977.97399999999</v>
      </c>
      <c r="J40" s="10">
        <f t="shared" si="19"/>
        <v>1.0568523635029545</v>
      </c>
      <c r="K40" s="12"/>
      <c r="L40" s="12">
        <f t="shared" si="27"/>
        <v>0</v>
      </c>
      <c r="M40" s="17"/>
      <c r="N40" s="12">
        <f t="shared" si="28"/>
        <v>0</v>
      </c>
      <c r="O40" s="17"/>
      <c r="P40" s="12">
        <f t="shared" si="45"/>
        <v>0</v>
      </c>
      <c r="Q40" s="17"/>
      <c r="R40" s="12">
        <f t="shared" si="29"/>
        <v>0</v>
      </c>
      <c r="S40" s="12">
        <v>1</v>
      </c>
      <c r="T40" s="12">
        <f t="shared" si="30"/>
        <v>241978</v>
      </c>
      <c r="U40" s="17"/>
      <c r="V40" s="12">
        <f t="shared" si="31"/>
        <v>0</v>
      </c>
      <c r="W40" s="17"/>
      <c r="X40" s="12">
        <f t="shared" si="32"/>
        <v>0</v>
      </c>
      <c r="Y40" s="12"/>
      <c r="Z40" s="12"/>
      <c r="AA40" s="17"/>
      <c r="AB40" s="12">
        <f t="shared" si="33"/>
        <v>0</v>
      </c>
      <c r="AC40" s="17"/>
      <c r="AD40" s="12">
        <f t="shared" si="34"/>
        <v>0</v>
      </c>
      <c r="AE40" s="12"/>
      <c r="AF40" s="12">
        <f t="shared" si="35"/>
        <v>0</v>
      </c>
      <c r="AG40" s="12"/>
      <c r="AH40" s="12"/>
      <c r="AI40" s="12"/>
      <c r="AJ40" s="12"/>
      <c r="AK40" s="12"/>
      <c r="AL40" s="37">
        <f>AK40*I40</f>
        <v>0</v>
      </c>
      <c r="AM40" s="12"/>
      <c r="AN40" s="12"/>
      <c r="AO40" s="12" t="e">
        <f>#REF!+#REF!+#REF!+#REF!+#REF!+#REF!+#REF!+Y40+#REF!</f>
        <v>#REF!</v>
      </c>
      <c r="AP40" s="12" t="e">
        <f t="shared" si="17"/>
        <v>#REF!</v>
      </c>
      <c r="AQ40" s="13">
        <f>SUM(K40,M40,O40,Q40,S40,U40,W40,AA40,AC40,AE40,AK40,AG40,AI40)</f>
        <v>1</v>
      </c>
      <c r="AR40" s="13">
        <f>SUM(L40,N40,P40,R40,T40,V40,X40,AB40,AD40,AF40,AL40,AH40,AJ40)</f>
        <v>241978</v>
      </c>
      <c r="AS40" s="33"/>
    </row>
    <row r="41" spans="1:45" ht="15.75" x14ac:dyDescent="0.25">
      <c r="A41" s="14" t="s">
        <v>65</v>
      </c>
      <c r="B41" s="8"/>
      <c r="C41" s="14"/>
      <c r="D41" s="9">
        <v>1.617</v>
      </c>
      <c r="E41" s="10"/>
      <c r="F41" s="11"/>
      <c r="G41" s="10"/>
      <c r="H41" s="10"/>
      <c r="I41" s="10"/>
      <c r="J41" s="10"/>
      <c r="K41" s="16"/>
      <c r="L41" s="12">
        <f t="shared" si="27"/>
        <v>0</v>
      </c>
      <c r="M41" s="17"/>
      <c r="N41" s="12">
        <f t="shared" si="28"/>
        <v>0</v>
      </c>
      <c r="O41" s="16"/>
      <c r="P41" s="12">
        <f t="shared" si="45"/>
        <v>0</v>
      </c>
      <c r="Q41" s="16"/>
      <c r="R41" s="12">
        <f t="shared" si="29"/>
        <v>0</v>
      </c>
      <c r="S41" s="16"/>
      <c r="T41" s="12">
        <f t="shared" si="30"/>
        <v>0</v>
      </c>
      <c r="U41" s="16"/>
      <c r="V41" s="12">
        <f t="shared" si="31"/>
        <v>0</v>
      </c>
      <c r="W41" s="16"/>
      <c r="X41" s="12">
        <f t="shared" si="32"/>
        <v>0</v>
      </c>
      <c r="Y41" s="12"/>
      <c r="Z41" s="12"/>
      <c r="AA41" s="16"/>
      <c r="AB41" s="12">
        <f t="shared" si="33"/>
        <v>0</v>
      </c>
      <c r="AC41" s="16"/>
      <c r="AD41" s="12">
        <f t="shared" si="34"/>
        <v>0</v>
      </c>
      <c r="AE41" s="12"/>
      <c r="AF41" s="12">
        <f t="shared" si="35"/>
        <v>0</v>
      </c>
      <c r="AG41" s="12"/>
      <c r="AH41" s="12"/>
      <c r="AI41" s="12"/>
      <c r="AJ41" s="12"/>
      <c r="AK41" s="12"/>
      <c r="AL41" s="37">
        <f>AK41*I41</f>
        <v>0</v>
      </c>
      <c r="AM41" s="16">
        <f>AM42+AM43+AM44+AM45</f>
        <v>767</v>
      </c>
      <c r="AN41" s="16">
        <v>923</v>
      </c>
      <c r="AO41" s="16" t="e">
        <f t="shared" ref="AO41:AR41" si="46">AO42+AO43+AO44+AO45</f>
        <v>#REF!</v>
      </c>
      <c r="AP41" s="16" t="e">
        <f t="shared" si="46"/>
        <v>#REF!</v>
      </c>
      <c r="AQ41" s="34">
        <f t="shared" si="46"/>
        <v>1225</v>
      </c>
      <c r="AR41" s="34">
        <f t="shared" si="46"/>
        <v>172733573</v>
      </c>
      <c r="AS41" s="33">
        <f t="shared" si="13"/>
        <v>302</v>
      </c>
    </row>
    <row r="42" spans="1:45" ht="15.75" x14ac:dyDescent="0.25">
      <c r="A42" s="7" t="s">
        <v>66</v>
      </c>
      <c r="B42" s="8">
        <v>112515</v>
      </c>
      <c r="C42" s="8">
        <v>123384</v>
      </c>
      <c r="D42" s="9">
        <v>1.617</v>
      </c>
      <c r="E42" s="10">
        <v>120905</v>
      </c>
      <c r="F42" s="11">
        <v>0.15</v>
      </c>
      <c r="G42" s="10">
        <f t="shared" si="14"/>
        <v>102769.25</v>
      </c>
      <c r="H42" s="10">
        <f t="shared" si="15"/>
        <v>18135.75</v>
      </c>
      <c r="I42" s="10">
        <f t="shared" si="16"/>
        <v>132094.75774999999</v>
      </c>
      <c r="J42" s="10">
        <f t="shared" si="19"/>
        <v>1.07059876280555</v>
      </c>
      <c r="K42" s="12">
        <v>45</v>
      </c>
      <c r="L42" s="12">
        <f t="shared" si="27"/>
        <v>5944264</v>
      </c>
      <c r="M42" s="16"/>
      <c r="N42" s="12">
        <f t="shared" si="28"/>
        <v>0</v>
      </c>
      <c r="O42" s="12">
        <v>600</v>
      </c>
      <c r="P42" s="12">
        <f t="shared" si="45"/>
        <v>79256855</v>
      </c>
      <c r="Q42" s="17"/>
      <c r="R42" s="12">
        <f t="shared" si="29"/>
        <v>0</v>
      </c>
      <c r="S42" s="12">
        <v>116</v>
      </c>
      <c r="T42" s="12">
        <f t="shared" si="30"/>
        <v>15322992</v>
      </c>
      <c r="U42" s="17"/>
      <c r="V42" s="12">
        <f t="shared" si="31"/>
        <v>0</v>
      </c>
      <c r="W42" s="17"/>
      <c r="X42" s="12">
        <f t="shared" si="32"/>
        <v>0</v>
      </c>
      <c r="Y42" s="12"/>
      <c r="Z42" s="12"/>
      <c r="AA42" s="17"/>
      <c r="AB42" s="12">
        <f t="shared" si="33"/>
        <v>0</v>
      </c>
      <c r="AC42" s="12">
        <v>117</v>
      </c>
      <c r="AD42" s="12">
        <f t="shared" si="34"/>
        <v>15455087</v>
      </c>
      <c r="AE42" s="12"/>
      <c r="AF42" s="12">
        <f t="shared" si="35"/>
        <v>0</v>
      </c>
      <c r="AG42" s="12"/>
      <c r="AH42" s="12"/>
      <c r="AI42" s="12"/>
      <c r="AJ42" s="12"/>
      <c r="AK42" s="12"/>
      <c r="AL42" s="37">
        <f>AK42*I42</f>
        <v>0</v>
      </c>
      <c r="AM42" s="12">
        <v>701</v>
      </c>
      <c r="AN42" s="12"/>
      <c r="AO42" s="12" t="e">
        <f>#REF!+#REF!+#REF!+#REF!+#REF!+#REF!+#REF!+Y42+#REF!</f>
        <v>#REF!</v>
      </c>
      <c r="AP42" s="12" t="e">
        <f t="shared" si="17"/>
        <v>#REF!</v>
      </c>
      <c r="AQ42" s="13">
        <f t="shared" ref="AQ42:AR45" si="47">SUM(K42,M42,O42,Q42,S42,U42,W42,AA42,AC42,AE42,AK42,AG42,AI42)</f>
        <v>878</v>
      </c>
      <c r="AR42" s="13">
        <f t="shared" si="47"/>
        <v>115979198</v>
      </c>
      <c r="AS42" s="33"/>
    </row>
    <row r="43" spans="1:45" ht="15.75" x14ac:dyDescent="0.25">
      <c r="A43" s="7" t="s">
        <v>67</v>
      </c>
      <c r="B43" s="8">
        <v>112515</v>
      </c>
      <c r="C43" s="8">
        <v>123384</v>
      </c>
      <c r="D43" s="9">
        <v>1.617</v>
      </c>
      <c r="E43" s="10">
        <v>182780</v>
      </c>
      <c r="F43" s="11">
        <v>0.15</v>
      </c>
      <c r="G43" s="10">
        <f t="shared" si="14"/>
        <v>155363</v>
      </c>
      <c r="H43" s="10">
        <f t="shared" si="15"/>
        <v>27417</v>
      </c>
      <c r="I43" s="10">
        <f t="shared" si="16"/>
        <v>199696.28899999999</v>
      </c>
      <c r="J43" s="10">
        <f t="shared" si="19"/>
        <v>1.6184942050833171</v>
      </c>
      <c r="K43" s="12"/>
      <c r="L43" s="12">
        <f t="shared" si="27"/>
        <v>0</v>
      </c>
      <c r="M43" s="17"/>
      <c r="N43" s="12">
        <f t="shared" si="28"/>
        <v>0</v>
      </c>
      <c r="O43" s="12">
        <v>83</v>
      </c>
      <c r="P43" s="12">
        <f t="shared" si="45"/>
        <v>16574792</v>
      </c>
      <c r="Q43" s="17"/>
      <c r="R43" s="12">
        <f t="shared" si="29"/>
        <v>0</v>
      </c>
      <c r="S43" s="12"/>
      <c r="T43" s="12">
        <f t="shared" si="30"/>
        <v>0</v>
      </c>
      <c r="U43" s="17"/>
      <c r="V43" s="12">
        <f t="shared" si="31"/>
        <v>0</v>
      </c>
      <c r="W43" s="17"/>
      <c r="X43" s="12">
        <f t="shared" si="32"/>
        <v>0</v>
      </c>
      <c r="Y43" s="12"/>
      <c r="Z43" s="12"/>
      <c r="AA43" s="17"/>
      <c r="AB43" s="12">
        <f t="shared" si="33"/>
        <v>0</v>
      </c>
      <c r="AC43" s="12"/>
      <c r="AD43" s="12">
        <f t="shared" si="34"/>
        <v>0</v>
      </c>
      <c r="AE43" s="12"/>
      <c r="AF43" s="12">
        <f t="shared" si="35"/>
        <v>0</v>
      </c>
      <c r="AG43" s="12"/>
      <c r="AH43" s="12"/>
      <c r="AI43" s="12"/>
      <c r="AJ43" s="12"/>
      <c r="AK43" s="12"/>
      <c r="AL43" s="37">
        <f>AK43*I43</f>
        <v>0</v>
      </c>
      <c r="AM43" s="12"/>
      <c r="AN43" s="12"/>
      <c r="AO43" s="12" t="e">
        <f>#REF!+#REF!+#REF!+#REF!+#REF!+#REF!+#REF!+Y43+#REF!</f>
        <v>#REF!</v>
      </c>
      <c r="AP43" s="12" t="e">
        <f t="shared" si="17"/>
        <v>#REF!</v>
      </c>
      <c r="AQ43" s="13">
        <f t="shared" si="47"/>
        <v>83</v>
      </c>
      <c r="AR43" s="13">
        <f t="shared" si="47"/>
        <v>16574792</v>
      </c>
      <c r="AS43" s="33"/>
    </row>
    <row r="44" spans="1:45" ht="15.75" x14ac:dyDescent="0.25">
      <c r="A44" s="7" t="s">
        <v>68</v>
      </c>
      <c r="B44" s="8">
        <v>117695</v>
      </c>
      <c r="C44" s="8">
        <v>140434</v>
      </c>
      <c r="D44" s="9">
        <v>1.617</v>
      </c>
      <c r="E44" s="10">
        <v>125460</v>
      </c>
      <c r="F44" s="11">
        <v>0.3</v>
      </c>
      <c r="G44" s="10">
        <f t="shared" si="14"/>
        <v>87822</v>
      </c>
      <c r="H44" s="10">
        <f t="shared" si="15"/>
        <v>37638</v>
      </c>
      <c r="I44" s="10">
        <f t="shared" si="16"/>
        <v>148682.64600000001</v>
      </c>
      <c r="J44" s="10">
        <f t="shared" si="19"/>
        <v>1.0587368158708006</v>
      </c>
      <c r="K44" s="12"/>
      <c r="L44" s="12">
        <f t="shared" si="27"/>
        <v>0</v>
      </c>
      <c r="M44" s="17"/>
      <c r="N44" s="12">
        <f t="shared" si="28"/>
        <v>0</v>
      </c>
      <c r="O44" s="12">
        <v>100</v>
      </c>
      <c r="P44" s="12">
        <f t="shared" si="45"/>
        <v>14868265</v>
      </c>
      <c r="Q44" s="17"/>
      <c r="R44" s="12">
        <f t="shared" si="29"/>
        <v>0</v>
      </c>
      <c r="S44" s="12">
        <v>100</v>
      </c>
      <c r="T44" s="12">
        <f t="shared" si="30"/>
        <v>14868265</v>
      </c>
      <c r="U44" s="17"/>
      <c r="V44" s="12">
        <f t="shared" si="31"/>
        <v>0</v>
      </c>
      <c r="W44" s="17"/>
      <c r="X44" s="12">
        <f t="shared" si="32"/>
        <v>0</v>
      </c>
      <c r="Y44" s="12"/>
      <c r="Z44" s="12"/>
      <c r="AA44" s="17"/>
      <c r="AB44" s="12">
        <f t="shared" si="33"/>
        <v>0</v>
      </c>
      <c r="AC44" s="12">
        <v>45</v>
      </c>
      <c r="AD44" s="12">
        <f t="shared" si="34"/>
        <v>6690719</v>
      </c>
      <c r="AE44" s="12"/>
      <c r="AF44" s="12">
        <f t="shared" si="35"/>
        <v>0</v>
      </c>
      <c r="AG44" s="12"/>
      <c r="AH44" s="12"/>
      <c r="AI44" s="12"/>
      <c r="AJ44" s="12"/>
      <c r="AK44" s="12">
        <v>14</v>
      </c>
      <c r="AL44" s="37">
        <f>ROUND(AK44*I44,0)</f>
        <v>2081557</v>
      </c>
      <c r="AM44" s="12">
        <v>66</v>
      </c>
      <c r="AN44" s="12"/>
      <c r="AO44" s="12" t="e">
        <f>#REF!+#REF!+#REF!+#REF!+#REF!+#REF!+#REF!+Y44+#REF!</f>
        <v>#REF!</v>
      </c>
      <c r="AP44" s="12" t="e">
        <f t="shared" si="17"/>
        <v>#REF!</v>
      </c>
      <c r="AQ44" s="13">
        <f t="shared" si="47"/>
        <v>259</v>
      </c>
      <c r="AR44" s="13">
        <f t="shared" si="47"/>
        <v>38508806</v>
      </c>
      <c r="AS44" s="33"/>
    </row>
    <row r="45" spans="1:45" ht="15.75" x14ac:dyDescent="0.25">
      <c r="A45" s="7" t="s">
        <v>69</v>
      </c>
      <c r="B45" s="8">
        <v>280251</v>
      </c>
      <c r="C45" s="8">
        <v>307323</v>
      </c>
      <c r="D45" s="9">
        <v>1.617</v>
      </c>
      <c r="E45" s="10">
        <v>305849</v>
      </c>
      <c r="F45" s="11">
        <v>0.15</v>
      </c>
      <c r="G45" s="10">
        <f t="shared" si="14"/>
        <v>259971.65</v>
      </c>
      <c r="H45" s="10">
        <f t="shared" si="15"/>
        <v>45877.35</v>
      </c>
      <c r="I45" s="10">
        <f t="shared" si="16"/>
        <v>334155.32494999998</v>
      </c>
      <c r="J45" s="10">
        <f t="shared" si="19"/>
        <v>1.0873098497346438</v>
      </c>
      <c r="K45" s="12">
        <v>5</v>
      </c>
      <c r="L45" s="12">
        <f t="shared" si="27"/>
        <v>1670777</v>
      </c>
      <c r="M45" s="17"/>
      <c r="N45" s="12">
        <f t="shared" si="28"/>
        <v>0</v>
      </c>
      <c r="O45" s="17"/>
      <c r="P45" s="12">
        <f t="shared" si="45"/>
        <v>0</v>
      </c>
      <c r="Q45" s="17"/>
      <c r="R45" s="12">
        <f t="shared" si="29"/>
        <v>0</v>
      </c>
      <c r="S45" s="12"/>
      <c r="T45" s="12">
        <f t="shared" si="30"/>
        <v>0</v>
      </c>
      <c r="U45" s="17"/>
      <c r="V45" s="12">
        <f t="shared" si="31"/>
        <v>0</v>
      </c>
      <c r="W45" s="17"/>
      <c r="X45" s="12">
        <f t="shared" si="32"/>
        <v>0</v>
      </c>
      <c r="Y45" s="12"/>
      <c r="Z45" s="12"/>
      <c r="AA45" s="17"/>
      <c r="AB45" s="12">
        <f t="shared" si="33"/>
        <v>0</v>
      </c>
      <c r="AC45" s="12"/>
      <c r="AD45" s="12">
        <f t="shared" si="34"/>
        <v>0</v>
      </c>
      <c r="AE45" s="12"/>
      <c r="AF45" s="12">
        <f t="shared" si="35"/>
        <v>0</v>
      </c>
      <c r="AG45" s="12"/>
      <c r="AH45" s="12"/>
      <c r="AI45" s="12"/>
      <c r="AJ45" s="12"/>
      <c r="AK45" s="12"/>
      <c r="AL45" s="37">
        <f t="shared" ref="AL45:AL51" si="48">AK45*I45</f>
        <v>0</v>
      </c>
      <c r="AM45" s="12"/>
      <c r="AN45" s="12"/>
      <c r="AO45" s="12" t="e">
        <f>#REF!+#REF!+#REF!+#REF!+#REF!+#REF!+#REF!+Y45+#REF!</f>
        <v>#REF!</v>
      </c>
      <c r="AP45" s="12" t="e">
        <f t="shared" si="17"/>
        <v>#REF!</v>
      </c>
      <c r="AQ45" s="13">
        <f t="shared" si="47"/>
        <v>5</v>
      </c>
      <c r="AR45" s="13">
        <f t="shared" si="47"/>
        <v>1670777</v>
      </c>
      <c r="AS45" s="33"/>
    </row>
    <row r="46" spans="1:45" ht="15.75" x14ac:dyDescent="0.25">
      <c r="A46" s="14" t="s">
        <v>70</v>
      </c>
      <c r="B46" s="8"/>
      <c r="C46" s="14"/>
      <c r="D46" s="9">
        <v>1.617</v>
      </c>
      <c r="E46" s="10"/>
      <c r="F46" s="11"/>
      <c r="G46" s="10"/>
      <c r="H46" s="10"/>
      <c r="I46" s="10"/>
      <c r="J46" s="10"/>
      <c r="K46" s="16"/>
      <c r="L46" s="12">
        <f t="shared" si="27"/>
        <v>0</v>
      </c>
      <c r="M46" s="17"/>
      <c r="N46" s="12">
        <f t="shared" si="28"/>
        <v>0</v>
      </c>
      <c r="O46" s="16"/>
      <c r="P46" s="12">
        <f t="shared" si="45"/>
        <v>0</v>
      </c>
      <c r="Q46" s="16"/>
      <c r="R46" s="12">
        <f t="shared" si="29"/>
        <v>0</v>
      </c>
      <c r="S46" s="16"/>
      <c r="T46" s="12">
        <f t="shared" si="30"/>
        <v>0</v>
      </c>
      <c r="U46" s="16"/>
      <c r="V46" s="12">
        <f t="shared" si="31"/>
        <v>0</v>
      </c>
      <c r="W46" s="16"/>
      <c r="X46" s="12">
        <f t="shared" si="32"/>
        <v>0</v>
      </c>
      <c r="Y46" s="12"/>
      <c r="Z46" s="12"/>
      <c r="AA46" s="16"/>
      <c r="AB46" s="12">
        <f t="shared" si="33"/>
        <v>0</v>
      </c>
      <c r="AC46" s="16"/>
      <c r="AD46" s="12">
        <f t="shared" si="34"/>
        <v>0</v>
      </c>
      <c r="AE46" s="12"/>
      <c r="AF46" s="12">
        <f t="shared" si="35"/>
        <v>0</v>
      </c>
      <c r="AG46" s="12"/>
      <c r="AH46" s="12"/>
      <c r="AI46" s="12"/>
      <c r="AJ46" s="12"/>
      <c r="AK46" s="12"/>
      <c r="AL46" s="37">
        <f t="shared" si="48"/>
        <v>0</v>
      </c>
      <c r="AM46" s="16">
        <f>AM47</f>
        <v>0</v>
      </c>
      <c r="AN46" s="16">
        <v>80</v>
      </c>
      <c r="AO46" s="16" t="e">
        <f t="shared" ref="AO46:AR46" si="49">AO47</f>
        <v>#REF!</v>
      </c>
      <c r="AP46" s="16" t="e">
        <f t="shared" si="49"/>
        <v>#REF!</v>
      </c>
      <c r="AQ46" s="34">
        <f t="shared" si="49"/>
        <v>94</v>
      </c>
      <c r="AR46" s="34">
        <f t="shared" si="49"/>
        <v>9060002</v>
      </c>
      <c r="AS46" s="33">
        <f t="shared" si="13"/>
        <v>14</v>
      </c>
    </row>
    <row r="47" spans="1:45" ht="15.75" x14ac:dyDescent="0.25">
      <c r="A47" s="7" t="s">
        <v>71</v>
      </c>
      <c r="B47" s="8">
        <v>67921</v>
      </c>
      <c r="C47" s="8">
        <v>81043</v>
      </c>
      <c r="D47" s="9">
        <v>1.617</v>
      </c>
      <c r="E47" s="10">
        <v>81329</v>
      </c>
      <c r="F47" s="11">
        <v>0.3</v>
      </c>
      <c r="G47" s="10">
        <f t="shared" si="14"/>
        <v>56930.3</v>
      </c>
      <c r="H47" s="10">
        <f t="shared" si="15"/>
        <v>24398.7</v>
      </c>
      <c r="I47" s="10">
        <f t="shared" si="16"/>
        <v>96382.997900000002</v>
      </c>
      <c r="J47" s="10">
        <f t="shared" si="19"/>
        <v>1.1892822069765434</v>
      </c>
      <c r="K47" s="12"/>
      <c r="L47" s="12">
        <f t="shared" si="27"/>
        <v>0</v>
      </c>
      <c r="M47" s="16"/>
      <c r="N47" s="12">
        <f t="shared" si="28"/>
        <v>0</v>
      </c>
      <c r="O47" s="17"/>
      <c r="P47" s="12">
        <f t="shared" si="45"/>
        <v>0</v>
      </c>
      <c r="Q47" s="17"/>
      <c r="R47" s="12">
        <f t="shared" si="29"/>
        <v>0</v>
      </c>
      <c r="S47" s="12">
        <v>40</v>
      </c>
      <c r="T47" s="12">
        <f t="shared" si="30"/>
        <v>3855320</v>
      </c>
      <c r="U47" s="17"/>
      <c r="V47" s="12">
        <f t="shared" si="31"/>
        <v>0</v>
      </c>
      <c r="W47" s="17"/>
      <c r="X47" s="12">
        <f t="shared" si="32"/>
        <v>0</v>
      </c>
      <c r="Y47" s="12"/>
      <c r="Z47" s="12"/>
      <c r="AA47" s="17"/>
      <c r="AB47" s="12">
        <f t="shared" si="33"/>
        <v>0</v>
      </c>
      <c r="AC47" s="12">
        <v>31</v>
      </c>
      <c r="AD47" s="12">
        <f t="shared" si="34"/>
        <v>2987873</v>
      </c>
      <c r="AE47" s="12">
        <v>23</v>
      </c>
      <c r="AF47" s="12">
        <f>ROUND(AE47*I47,0)</f>
        <v>2216809</v>
      </c>
      <c r="AG47" s="12"/>
      <c r="AH47" s="12"/>
      <c r="AI47" s="12"/>
      <c r="AJ47" s="12"/>
      <c r="AK47" s="12"/>
      <c r="AL47" s="37">
        <f t="shared" si="48"/>
        <v>0</v>
      </c>
      <c r="AM47" s="12"/>
      <c r="AN47" s="12"/>
      <c r="AO47" s="12" t="e">
        <f>#REF!+#REF!+#REF!+#REF!+#REF!+#REF!+#REF!+Y47+#REF!</f>
        <v>#REF!</v>
      </c>
      <c r="AP47" s="12" t="e">
        <f t="shared" si="17"/>
        <v>#REF!</v>
      </c>
      <c r="AQ47" s="13">
        <f>SUM(K47,M47,O47,Q47,S47,U47,W47,AA47,AC47,AE47,AK47,AG47,AI47)</f>
        <v>94</v>
      </c>
      <c r="AR47" s="13">
        <f>SUM(L47,N47,P47,R47,T47,V47,X47,AB47,AD47,AF47,AL47,AH47,AJ47)</f>
        <v>9060002</v>
      </c>
      <c r="AS47" s="33"/>
    </row>
    <row r="48" spans="1:45" ht="15.75" x14ac:dyDescent="0.25">
      <c r="A48" s="14" t="s">
        <v>72</v>
      </c>
      <c r="B48" s="8"/>
      <c r="C48" s="14"/>
      <c r="D48" s="9">
        <v>1.617</v>
      </c>
      <c r="E48" s="10"/>
      <c r="F48" s="11"/>
      <c r="G48" s="10"/>
      <c r="H48" s="10"/>
      <c r="I48" s="10"/>
      <c r="J48" s="10"/>
      <c r="K48" s="16"/>
      <c r="L48" s="12">
        <f t="shared" si="27"/>
        <v>0</v>
      </c>
      <c r="M48" s="17"/>
      <c r="N48" s="12">
        <f t="shared" si="28"/>
        <v>0</v>
      </c>
      <c r="O48" s="16"/>
      <c r="P48" s="12">
        <f t="shared" si="45"/>
        <v>0</v>
      </c>
      <c r="Q48" s="16"/>
      <c r="R48" s="12">
        <f t="shared" si="29"/>
        <v>0</v>
      </c>
      <c r="S48" s="16"/>
      <c r="T48" s="12">
        <f t="shared" si="30"/>
        <v>0</v>
      </c>
      <c r="U48" s="16"/>
      <c r="V48" s="12">
        <f t="shared" si="31"/>
        <v>0</v>
      </c>
      <c r="W48" s="16"/>
      <c r="X48" s="12">
        <f t="shared" si="32"/>
        <v>0</v>
      </c>
      <c r="Y48" s="12"/>
      <c r="Z48" s="12"/>
      <c r="AA48" s="16"/>
      <c r="AB48" s="12">
        <f t="shared" si="33"/>
        <v>0</v>
      </c>
      <c r="AC48" s="16"/>
      <c r="AD48" s="12">
        <f t="shared" si="34"/>
        <v>0</v>
      </c>
      <c r="AE48" s="12"/>
      <c r="AF48" s="12">
        <f>AE48*I48</f>
        <v>0</v>
      </c>
      <c r="AG48" s="12"/>
      <c r="AH48" s="12"/>
      <c r="AI48" s="12"/>
      <c r="AJ48" s="12"/>
      <c r="AK48" s="12"/>
      <c r="AL48" s="37">
        <f t="shared" si="48"/>
        <v>0</v>
      </c>
      <c r="AM48" s="16">
        <f>AM49+AM50</f>
        <v>0</v>
      </c>
      <c r="AN48" s="16">
        <v>29</v>
      </c>
      <c r="AO48" s="16" t="e">
        <f t="shared" ref="AO48:AR48" si="50">AO49+AO50</f>
        <v>#REF!</v>
      </c>
      <c r="AP48" s="16" t="e">
        <f t="shared" si="50"/>
        <v>#REF!</v>
      </c>
      <c r="AQ48" s="34">
        <f t="shared" si="50"/>
        <v>39</v>
      </c>
      <c r="AR48" s="34">
        <f t="shared" si="50"/>
        <v>6489716</v>
      </c>
      <c r="AS48" s="33">
        <f t="shared" si="13"/>
        <v>10</v>
      </c>
    </row>
    <row r="49" spans="1:45" ht="15.75" x14ac:dyDescent="0.25">
      <c r="A49" s="7" t="s">
        <v>73</v>
      </c>
      <c r="B49" s="8">
        <v>105093</v>
      </c>
      <c r="C49" s="8">
        <v>125397</v>
      </c>
      <c r="D49" s="9">
        <v>1.617</v>
      </c>
      <c r="E49" s="10">
        <v>145517</v>
      </c>
      <c r="F49" s="11">
        <v>0.15</v>
      </c>
      <c r="G49" s="10">
        <f t="shared" si="14"/>
        <v>123689.45</v>
      </c>
      <c r="H49" s="10">
        <f t="shared" si="15"/>
        <v>21827.55</v>
      </c>
      <c r="I49" s="10">
        <f t="shared" si="16"/>
        <v>158984.59834999999</v>
      </c>
      <c r="J49" s="10">
        <f t="shared" si="19"/>
        <v>1.267850094898602</v>
      </c>
      <c r="K49" s="12">
        <v>3</v>
      </c>
      <c r="L49" s="12">
        <f t="shared" si="27"/>
        <v>476954</v>
      </c>
      <c r="M49" s="16"/>
      <c r="N49" s="12">
        <f t="shared" si="28"/>
        <v>0</v>
      </c>
      <c r="O49" s="12"/>
      <c r="P49" s="12">
        <f t="shared" si="45"/>
        <v>0</v>
      </c>
      <c r="Q49" s="12"/>
      <c r="R49" s="12">
        <f t="shared" si="29"/>
        <v>0</v>
      </c>
      <c r="S49" s="12"/>
      <c r="T49" s="12">
        <f t="shared" si="30"/>
        <v>0</v>
      </c>
      <c r="U49" s="12"/>
      <c r="V49" s="12">
        <f t="shared" si="31"/>
        <v>0</v>
      </c>
      <c r="W49" s="12"/>
      <c r="X49" s="12">
        <f t="shared" si="32"/>
        <v>0</v>
      </c>
      <c r="Y49" s="12"/>
      <c r="Z49" s="12"/>
      <c r="AA49" s="12"/>
      <c r="AB49" s="12">
        <f t="shared" si="33"/>
        <v>0</v>
      </c>
      <c r="AC49" s="12">
        <v>5</v>
      </c>
      <c r="AD49" s="12">
        <f t="shared" si="34"/>
        <v>794923</v>
      </c>
      <c r="AE49" s="12">
        <v>19</v>
      </c>
      <c r="AF49" s="12">
        <f t="shared" ref="AF49:AF50" si="51">ROUND(AE49*I49,0)</f>
        <v>3020707</v>
      </c>
      <c r="AG49" s="12"/>
      <c r="AH49" s="12"/>
      <c r="AI49" s="12"/>
      <c r="AJ49" s="12"/>
      <c r="AK49" s="12"/>
      <c r="AL49" s="37">
        <f t="shared" si="48"/>
        <v>0</v>
      </c>
      <c r="AM49" s="12"/>
      <c r="AN49" s="12"/>
      <c r="AO49" s="12" t="e">
        <f>#REF!+#REF!+#REF!+#REF!+#REF!+#REF!+#REF!+Y49+#REF!</f>
        <v>#REF!</v>
      </c>
      <c r="AP49" s="12" t="e">
        <f t="shared" si="17"/>
        <v>#REF!</v>
      </c>
      <c r="AQ49" s="13">
        <f>SUM(K49,M49,O49,Q49,S49,U49,W49,AA49,AC49,AE49,AK49,AG49,AI49)</f>
        <v>27</v>
      </c>
      <c r="AR49" s="13">
        <f>SUM(L49,N49,P49,R49,T49,V49,X49,AB49,AD49,AF49,AL49,AH49,AJ49)</f>
        <v>4292584</v>
      </c>
      <c r="AS49" s="33"/>
    </row>
    <row r="50" spans="1:45" ht="15.75" x14ac:dyDescent="0.25">
      <c r="A50" s="7" t="s">
        <v>74</v>
      </c>
      <c r="B50" s="8">
        <v>129600</v>
      </c>
      <c r="C50" s="8">
        <v>154639</v>
      </c>
      <c r="D50" s="9">
        <v>1.617</v>
      </c>
      <c r="E50" s="10">
        <v>154497</v>
      </c>
      <c r="F50" s="11">
        <v>0.3</v>
      </c>
      <c r="G50" s="10">
        <f t="shared" si="14"/>
        <v>108147.9</v>
      </c>
      <c r="H50" s="10">
        <f t="shared" si="15"/>
        <v>46349.1</v>
      </c>
      <c r="I50" s="10">
        <f t="shared" si="16"/>
        <v>183094.3947</v>
      </c>
      <c r="J50" s="10">
        <f t="shared" si="19"/>
        <v>1.1840117609399958</v>
      </c>
      <c r="K50" s="12">
        <v>1</v>
      </c>
      <c r="L50" s="12">
        <f t="shared" si="27"/>
        <v>183094</v>
      </c>
      <c r="M50" s="16"/>
      <c r="N50" s="12">
        <f t="shared" si="28"/>
        <v>0</v>
      </c>
      <c r="O50" s="12"/>
      <c r="P50" s="12">
        <f t="shared" si="45"/>
        <v>0</v>
      </c>
      <c r="Q50" s="12"/>
      <c r="R50" s="12">
        <f t="shared" si="29"/>
        <v>0</v>
      </c>
      <c r="S50" s="12">
        <v>10</v>
      </c>
      <c r="T50" s="12">
        <f t="shared" si="30"/>
        <v>1830944</v>
      </c>
      <c r="U50" s="12"/>
      <c r="V50" s="12">
        <f t="shared" si="31"/>
        <v>0</v>
      </c>
      <c r="W50" s="12"/>
      <c r="X50" s="12">
        <f t="shared" si="32"/>
        <v>0</v>
      </c>
      <c r="Y50" s="12"/>
      <c r="Z50" s="12"/>
      <c r="AA50" s="12"/>
      <c r="AB50" s="12">
        <f t="shared" si="33"/>
        <v>0</v>
      </c>
      <c r="AC50" s="12"/>
      <c r="AD50" s="12">
        <f t="shared" si="34"/>
        <v>0</v>
      </c>
      <c r="AE50" s="12">
        <v>1</v>
      </c>
      <c r="AF50" s="12">
        <f t="shared" si="51"/>
        <v>183094</v>
      </c>
      <c r="AG50" s="12"/>
      <c r="AH50" s="12"/>
      <c r="AI50" s="12"/>
      <c r="AJ50" s="12"/>
      <c r="AK50" s="12"/>
      <c r="AL50" s="37">
        <f t="shared" si="48"/>
        <v>0</v>
      </c>
      <c r="AM50" s="12"/>
      <c r="AN50" s="12"/>
      <c r="AO50" s="12" t="e">
        <f>#REF!+#REF!+#REF!+#REF!+#REF!+#REF!+#REF!+Y50+#REF!</f>
        <v>#REF!</v>
      </c>
      <c r="AP50" s="12" t="e">
        <f t="shared" si="17"/>
        <v>#REF!</v>
      </c>
      <c r="AQ50" s="13">
        <f>SUM(K50,M50,O50,Q50,S50,U50,W50,AA50,AC50,AE50,AK50,AG50,AI50)</f>
        <v>12</v>
      </c>
      <c r="AR50" s="13">
        <f>SUM(L50,N50,P50,R50,T50,V50,X50,AB50,AD50,AF50,AL50,AH50,AJ50)</f>
        <v>2197132</v>
      </c>
      <c r="AS50" s="33"/>
    </row>
    <row r="51" spans="1:45" ht="15.75" x14ac:dyDescent="0.25">
      <c r="A51" s="14" t="s">
        <v>75</v>
      </c>
      <c r="B51" s="8"/>
      <c r="C51" s="14"/>
      <c r="D51" s="9">
        <v>1.617</v>
      </c>
      <c r="E51" s="10"/>
      <c r="F51" s="11"/>
      <c r="G51" s="10"/>
      <c r="H51" s="10"/>
      <c r="I51" s="10"/>
      <c r="J51" s="10"/>
      <c r="K51" s="16"/>
      <c r="L51" s="12">
        <f t="shared" si="27"/>
        <v>0</v>
      </c>
      <c r="M51" s="12"/>
      <c r="N51" s="12">
        <f t="shared" si="28"/>
        <v>0</v>
      </c>
      <c r="O51" s="16"/>
      <c r="P51" s="12">
        <f t="shared" si="45"/>
        <v>0</v>
      </c>
      <c r="Q51" s="16"/>
      <c r="R51" s="12">
        <f t="shared" si="29"/>
        <v>0</v>
      </c>
      <c r="S51" s="16"/>
      <c r="T51" s="12">
        <f t="shared" si="30"/>
        <v>0</v>
      </c>
      <c r="U51" s="16"/>
      <c r="V51" s="12">
        <f t="shared" si="31"/>
        <v>0</v>
      </c>
      <c r="W51" s="16"/>
      <c r="X51" s="12">
        <f t="shared" si="32"/>
        <v>0</v>
      </c>
      <c r="Y51" s="12"/>
      <c r="Z51" s="12"/>
      <c r="AA51" s="16"/>
      <c r="AB51" s="12">
        <f t="shared" si="33"/>
        <v>0</v>
      </c>
      <c r="AC51" s="16"/>
      <c r="AD51" s="12">
        <f t="shared" si="34"/>
        <v>0</v>
      </c>
      <c r="AE51" s="12"/>
      <c r="AF51" s="12">
        <f t="shared" ref="AF51:AF57" si="52">AE51*I51</f>
        <v>0</v>
      </c>
      <c r="AG51" s="12"/>
      <c r="AH51" s="12"/>
      <c r="AI51" s="12"/>
      <c r="AJ51" s="12"/>
      <c r="AK51" s="12"/>
      <c r="AL51" s="37">
        <f t="shared" si="48"/>
        <v>0</v>
      </c>
      <c r="AM51" s="16">
        <f>AM52</f>
        <v>0</v>
      </c>
      <c r="AN51" s="16"/>
      <c r="AO51" s="16" t="e">
        <f t="shared" ref="AO51:AR51" si="53">AO52</f>
        <v>#REF!</v>
      </c>
      <c r="AP51" s="16" t="e">
        <f t="shared" si="53"/>
        <v>#REF!</v>
      </c>
      <c r="AQ51" s="34">
        <f t="shared" si="53"/>
        <v>12</v>
      </c>
      <c r="AR51" s="34">
        <f t="shared" si="53"/>
        <v>1496753</v>
      </c>
      <c r="AS51" s="33">
        <f t="shared" si="13"/>
        <v>12</v>
      </c>
    </row>
    <row r="52" spans="1:45" ht="15.75" x14ac:dyDescent="0.25">
      <c r="A52" s="7" t="s">
        <v>76</v>
      </c>
      <c r="B52" s="8">
        <v>98679</v>
      </c>
      <c r="C52" s="8">
        <v>117744</v>
      </c>
      <c r="D52" s="9">
        <v>1.617</v>
      </c>
      <c r="E52" s="10">
        <v>105248</v>
      </c>
      <c r="F52" s="11">
        <v>0.3</v>
      </c>
      <c r="G52" s="10">
        <f t="shared" si="14"/>
        <v>73673.600000000006</v>
      </c>
      <c r="H52" s="10">
        <f t="shared" si="15"/>
        <v>31574.399999999998</v>
      </c>
      <c r="I52" s="10">
        <f t="shared" si="16"/>
        <v>124729.4048</v>
      </c>
      <c r="J52" s="10">
        <f t="shared" si="19"/>
        <v>1.0593270553064276</v>
      </c>
      <c r="K52" s="12"/>
      <c r="L52" s="12">
        <f t="shared" si="27"/>
        <v>0</v>
      </c>
      <c r="M52" s="16"/>
      <c r="N52" s="12">
        <f t="shared" si="28"/>
        <v>0</v>
      </c>
      <c r="O52" s="12"/>
      <c r="P52" s="12">
        <f t="shared" si="45"/>
        <v>0</v>
      </c>
      <c r="Q52" s="12"/>
      <c r="R52" s="12">
        <f t="shared" si="29"/>
        <v>0</v>
      </c>
      <c r="S52" s="12"/>
      <c r="T52" s="12">
        <f t="shared" si="30"/>
        <v>0</v>
      </c>
      <c r="U52" s="12"/>
      <c r="V52" s="12">
        <f t="shared" si="31"/>
        <v>0</v>
      </c>
      <c r="W52" s="12"/>
      <c r="X52" s="12">
        <f t="shared" si="32"/>
        <v>0</v>
      </c>
      <c r="Y52" s="12"/>
      <c r="Z52" s="12"/>
      <c r="AA52" s="12"/>
      <c r="AB52" s="12">
        <f t="shared" si="33"/>
        <v>0</v>
      </c>
      <c r="AC52" s="12"/>
      <c r="AD52" s="12">
        <f t="shared" si="34"/>
        <v>0</v>
      </c>
      <c r="AE52" s="12"/>
      <c r="AF52" s="12">
        <f t="shared" si="52"/>
        <v>0</v>
      </c>
      <c r="AG52" s="12"/>
      <c r="AH52" s="12"/>
      <c r="AI52" s="12">
        <v>10</v>
      </c>
      <c r="AJ52" s="12">
        <f>ROUND(AI52*I52,0)</f>
        <v>1247294</v>
      </c>
      <c r="AK52" s="12">
        <v>2</v>
      </c>
      <c r="AL52" s="37">
        <f>ROUND(AK52*I52,0)</f>
        <v>249459</v>
      </c>
      <c r="AM52" s="12"/>
      <c r="AN52" s="12"/>
      <c r="AO52" s="12" t="e">
        <f>#REF!+#REF!+#REF!+#REF!+#REF!+#REF!+#REF!+Y52+#REF!</f>
        <v>#REF!</v>
      </c>
      <c r="AP52" s="12" t="e">
        <f t="shared" si="17"/>
        <v>#REF!</v>
      </c>
      <c r="AQ52" s="13">
        <f>SUM(K52,M52,O52,Q52,S52,U52,W52,AA52,AC52,AE52,AK52,AG52,AI52)</f>
        <v>12</v>
      </c>
      <c r="AR52" s="13">
        <f>SUM(L52,N52,P52,R52,T52,V52,X52,AB52,AD52,AF52,AL52,AH52,AJ52)</f>
        <v>1496753</v>
      </c>
      <c r="AS52" s="33">
        <f t="shared" si="13"/>
        <v>12</v>
      </c>
    </row>
    <row r="53" spans="1:45" ht="15.75" x14ac:dyDescent="0.25">
      <c r="A53" s="14" t="s">
        <v>77</v>
      </c>
      <c r="B53" s="8"/>
      <c r="C53" s="8"/>
      <c r="D53" s="9">
        <v>1.617</v>
      </c>
      <c r="E53" s="10"/>
      <c r="F53" s="11"/>
      <c r="G53" s="10"/>
      <c r="H53" s="10"/>
      <c r="I53" s="10"/>
      <c r="J53" s="10"/>
      <c r="K53" s="12"/>
      <c r="L53" s="12">
        <f t="shared" si="27"/>
        <v>0</v>
      </c>
      <c r="M53" s="16"/>
      <c r="N53" s="12">
        <f t="shared" si="28"/>
        <v>0</v>
      </c>
      <c r="O53" s="12"/>
      <c r="P53" s="12">
        <f t="shared" si="45"/>
        <v>0</v>
      </c>
      <c r="Q53" s="12"/>
      <c r="R53" s="12">
        <f t="shared" si="29"/>
        <v>0</v>
      </c>
      <c r="S53" s="12"/>
      <c r="T53" s="12">
        <f t="shared" si="30"/>
        <v>0</v>
      </c>
      <c r="U53" s="12"/>
      <c r="V53" s="12">
        <f t="shared" si="31"/>
        <v>0</v>
      </c>
      <c r="W53" s="12"/>
      <c r="X53" s="12">
        <f t="shared" si="32"/>
        <v>0</v>
      </c>
      <c r="Y53" s="12"/>
      <c r="Z53" s="12"/>
      <c r="AA53" s="12"/>
      <c r="AB53" s="12">
        <f t="shared" si="33"/>
        <v>0</v>
      </c>
      <c r="AC53" s="12"/>
      <c r="AD53" s="12">
        <f t="shared" si="34"/>
        <v>0</v>
      </c>
      <c r="AE53" s="12"/>
      <c r="AF53" s="12">
        <f t="shared" si="52"/>
        <v>0</v>
      </c>
      <c r="AG53" s="12"/>
      <c r="AH53" s="12"/>
      <c r="AI53" s="12"/>
      <c r="AJ53" s="12"/>
      <c r="AK53" s="12"/>
      <c r="AL53" s="37">
        <f>AK53*I53</f>
        <v>0</v>
      </c>
      <c r="AM53" s="16">
        <f>AM54</f>
        <v>63</v>
      </c>
      <c r="AN53" s="16"/>
      <c r="AO53" s="16" t="e">
        <f t="shared" ref="AO53:AR53" si="54">AO54</f>
        <v>#REF!</v>
      </c>
      <c r="AP53" s="16" t="e">
        <f t="shared" si="54"/>
        <v>#REF!</v>
      </c>
      <c r="AQ53" s="34">
        <f t="shared" si="54"/>
        <v>8</v>
      </c>
      <c r="AR53" s="34">
        <f t="shared" si="54"/>
        <v>1434492</v>
      </c>
      <c r="AS53" s="33">
        <f t="shared" si="13"/>
        <v>8</v>
      </c>
    </row>
    <row r="54" spans="1:45" ht="15.75" x14ac:dyDescent="0.25">
      <c r="A54" s="7" t="s">
        <v>78</v>
      </c>
      <c r="B54" s="8"/>
      <c r="C54" s="8"/>
      <c r="D54" s="9">
        <v>1.617</v>
      </c>
      <c r="E54" s="10">
        <v>164122</v>
      </c>
      <c r="F54" s="11">
        <v>0.15</v>
      </c>
      <c r="G54" s="10">
        <f t="shared" si="14"/>
        <v>139503.70000000001</v>
      </c>
      <c r="H54" s="10">
        <f t="shared" si="15"/>
        <v>24618.3</v>
      </c>
      <c r="I54" s="10">
        <f t="shared" si="16"/>
        <v>179311.49110000001</v>
      </c>
      <c r="J54" s="10"/>
      <c r="K54" s="12"/>
      <c r="L54" s="12">
        <f t="shared" si="27"/>
        <v>0</v>
      </c>
      <c r="M54" s="16"/>
      <c r="N54" s="12">
        <f t="shared" si="28"/>
        <v>0</v>
      </c>
      <c r="O54" s="12"/>
      <c r="P54" s="12">
        <f t="shared" si="45"/>
        <v>0</v>
      </c>
      <c r="Q54" s="12"/>
      <c r="R54" s="12">
        <f t="shared" si="29"/>
        <v>0</v>
      </c>
      <c r="S54" s="12">
        <v>8</v>
      </c>
      <c r="T54" s="12">
        <f t="shared" si="30"/>
        <v>1434492</v>
      </c>
      <c r="U54" s="12"/>
      <c r="V54" s="12">
        <f t="shared" si="31"/>
        <v>0</v>
      </c>
      <c r="W54" s="12"/>
      <c r="X54" s="12">
        <f t="shared" si="32"/>
        <v>0</v>
      </c>
      <c r="Y54" s="12"/>
      <c r="Z54" s="12"/>
      <c r="AA54" s="12"/>
      <c r="AB54" s="12">
        <f t="shared" si="33"/>
        <v>0</v>
      </c>
      <c r="AC54" s="12"/>
      <c r="AD54" s="12">
        <f t="shared" si="34"/>
        <v>0</v>
      </c>
      <c r="AE54" s="12"/>
      <c r="AF54" s="12">
        <f t="shared" si="52"/>
        <v>0</v>
      </c>
      <c r="AG54" s="12"/>
      <c r="AH54" s="12"/>
      <c r="AI54" s="12"/>
      <c r="AJ54" s="12"/>
      <c r="AK54" s="12"/>
      <c r="AL54" s="37">
        <f>AK54*I54</f>
        <v>0</v>
      </c>
      <c r="AM54" s="12">
        <v>63</v>
      </c>
      <c r="AN54" s="12"/>
      <c r="AO54" s="12" t="e">
        <f>#REF!+#REF!+#REF!+#REF!+#REF!+#REF!+#REF!+Y54+#REF!</f>
        <v>#REF!</v>
      </c>
      <c r="AP54" s="12" t="e">
        <f t="shared" si="17"/>
        <v>#REF!</v>
      </c>
      <c r="AQ54" s="13">
        <f>SUM(K54,M54,O54,Q54,S54,U54,W54,AA54,AC54,AE54,AK54,AG54,AI54)</f>
        <v>8</v>
      </c>
      <c r="AR54" s="13">
        <f>SUM(L54,N54,P54,R54,T54,V54,X54,AB54,AD54,AF54,AL54,AH54,AJ54)</f>
        <v>1434492</v>
      </c>
      <c r="AS54" s="33"/>
    </row>
    <row r="55" spans="1:45" ht="15.75" x14ac:dyDescent="0.25">
      <c r="A55" s="14" t="s">
        <v>79</v>
      </c>
      <c r="B55" s="8"/>
      <c r="C55" s="14"/>
      <c r="D55" s="9">
        <v>1.617</v>
      </c>
      <c r="E55" s="10"/>
      <c r="F55" s="11"/>
      <c r="G55" s="10"/>
      <c r="H55" s="10"/>
      <c r="I55" s="10"/>
      <c r="J55" s="10"/>
      <c r="K55" s="16"/>
      <c r="L55" s="12">
        <f t="shared" si="27"/>
        <v>0</v>
      </c>
      <c r="M55" s="12"/>
      <c r="N55" s="12">
        <f t="shared" si="28"/>
        <v>0</v>
      </c>
      <c r="O55" s="16"/>
      <c r="P55" s="12">
        <f t="shared" si="45"/>
        <v>0</v>
      </c>
      <c r="Q55" s="16"/>
      <c r="R55" s="12">
        <f t="shared" si="29"/>
        <v>0</v>
      </c>
      <c r="S55" s="16"/>
      <c r="T55" s="12">
        <f t="shared" si="30"/>
        <v>0</v>
      </c>
      <c r="U55" s="16"/>
      <c r="V55" s="12">
        <f t="shared" si="31"/>
        <v>0</v>
      </c>
      <c r="W55" s="16"/>
      <c r="X55" s="12">
        <f t="shared" si="32"/>
        <v>0</v>
      </c>
      <c r="Y55" s="12"/>
      <c r="Z55" s="12"/>
      <c r="AA55" s="16"/>
      <c r="AB55" s="12">
        <f t="shared" si="33"/>
        <v>0</v>
      </c>
      <c r="AC55" s="16"/>
      <c r="AD55" s="12">
        <f t="shared" si="34"/>
        <v>0</v>
      </c>
      <c r="AE55" s="12"/>
      <c r="AF55" s="12">
        <f t="shared" si="52"/>
        <v>0</v>
      </c>
      <c r="AG55" s="12"/>
      <c r="AH55" s="12"/>
      <c r="AI55" s="12"/>
      <c r="AJ55" s="12"/>
      <c r="AK55" s="12"/>
      <c r="AL55" s="37">
        <f>AK55*I55</f>
        <v>0</v>
      </c>
      <c r="AM55" s="16">
        <f>AM56+AM57</f>
        <v>42</v>
      </c>
      <c r="AN55" s="16">
        <v>101</v>
      </c>
      <c r="AO55" s="16" t="e">
        <f t="shared" ref="AO55:AR55" si="55">AO56+AO57</f>
        <v>#REF!</v>
      </c>
      <c r="AP55" s="16" t="e">
        <f t="shared" si="55"/>
        <v>#REF!</v>
      </c>
      <c r="AQ55" s="34">
        <f t="shared" si="55"/>
        <v>262</v>
      </c>
      <c r="AR55" s="34">
        <f t="shared" si="55"/>
        <v>34697925</v>
      </c>
      <c r="AS55" s="33">
        <f t="shared" si="13"/>
        <v>161</v>
      </c>
    </row>
    <row r="56" spans="1:45" ht="15.75" x14ac:dyDescent="0.25">
      <c r="A56" s="7" t="s">
        <v>80</v>
      </c>
      <c r="B56" s="8">
        <v>102879</v>
      </c>
      <c r="C56" s="8">
        <v>122755</v>
      </c>
      <c r="D56" s="9">
        <v>1.617</v>
      </c>
      <c r="E56" s="10">
        <v>109263</v>
      </c>
      <c r="F56" s="11">
        <v>0.3</v>
      </c>
      <c r="G56" s="10">
        <f t="shared" si="14"/>
        <v>76484.100000000006</v>
      </c>
      <c r="H56" s="10">
        <f t="shared" si="15"/>
        <v>32778.9</v>
      </c>
      <c r="I56" s="10">
        <f t="shared" si="16"/>
        <v>129487.58130000001</v>
      </c>
      <c r="J56" s="10">
        <f t="shared" si="19"/>
        <v>1.054845678791088</v>
      </c>
      <c r="K56" s="12"/>
      <c r="L56" s="12">
        <f t="shared" si="27"/>
        <v>0</v>
      </c>
      <c r="M56" s="16"/>
      <c r="N56" s="12">
        <f t="shared" si="28"/>
        <v>0</v>
      </c>
      <c r="O56" s="12"/>
      <c r="P56" s="12">
        <f t="shared" si="45"/>
        <v>0</v>
      </c>
      <c r="Q56" s="12">
        <v>96</v>
      </c>
      <c r="R56" s="12">
        <f t="shared" si="29"/>
        <v>12430808</v>
      </c>
      <c r="S56" s="12">
        <f>5+14+5</f>
        <v>24</v>
      </c>
      <c r="T56" s="12">
        <f t="shared" si="30"/>
        <v>3107702</v>
      </c>
      <c r="U56" s="12"/>
      <c r="V56" s="12">
        <f t="shared" si="31"/>
        <v>0</v>
      </c>
      <c r="W56" s="12">
        <v>2</v>
      </c>
      <c r="X56" s="12">
        <f t="shared" si="32"/>
        <v>258975</v>
      </c>
      <c r="Y56" s="12"/>
      <c r="Z56" s="12"/>
      <c r="AA56" s="12"/>
      <c r="AB56" s="12">
        <f t="shared" si="33"/>
        <v>0</v>
      </c>
      <c r="AC56" s="12"/>
      <c r="AD56" s="12">
        <f t="shared" si="34"/>
        <v>0</v>
      </c>
      <c r="AE56" s="12"/>
      <c r="AF56" s="12">
        <f t="shared" si="52"/>
        <v>0</v>
      </c>
      <c r="AG56" s="12"/>
      <c r="AH56" s="12"/>
      <c r="AI56" s="12"/>
      <c r="AJ56" s="12"/>
      <c r="AK56" s="12">
        <v>3</v>
      </c>
      <c r="AL56" s="37">
        <f>ROUND(AK56*I56,0)</f>
        <v>388463</v>
      </c>
      <c r="AM56" s="12">
        <v>42</v>
      </c>
      <c r="AN56" s="12"/>
      <c r="AO56" s="12" t="e">
        <f>#REF!+#REF!+#REF!+#REF!+#REF!+#REF!+#REF!+Y56+#REF!</f>
        <v>#REF!</v>
      </c>
      <c r="AP56" s="12" t="e">
        <f t="shared" si="17"/>
        <v>#REF!</v>
      </c>
      <c r="AQ56" s="13">
        <f>SUM(K56,M56,O56,Q56,S56,U56,W56,AA56,AC56,AE56,AK56,AG56,AI56)</f>
        <v>125</v>
      </c>
      <c r="AR56" s="13">
        <f>SUM(L56,N56,P56,R56,T56,V56,X56,AB56,AD56,AF56,AL56,AH56,AJ56)</f>
        <v>16185948</v>
      </c>
      <c r="AS56" s="33"/>
    </row>
    <row r="57" spans="1:45" ht="15.75" x14ac:dyDescent="0.25">
      <c r="A57" s="7" t="s">
        <v>81</v>
      </c>
      <c r="B57" s="8">
        <v>107473</v>
      </c>
      <c r="C57" s="8"/>
      <c r="D57" s="9">
        <v>1.617</v>
      </c>
      <c r="E57" s="10">
        <v>114019</v>
      </c>
      <c r="F57" s="11">
        <v>0.3</v>
      </c>
      <c r="G57" s="10">
        <f t="shared" si="14"/>
        <v>79813.3</v>
      </c>
      <c r="H57" s="10">
        <f t="shared" si="15"/>
        <v>34205.699999999997</v>
      </c>
      <c r="I57" s="10">
        <f t="shared" si="16"/>
        <v>135123.91690000001</v>
      </c>
      <c r="J57" s="10"/>
      <c r="K57" s="12">
        <v>47</v>
      </c>
      <c r="L57" s="12">
        <f t="shared" si="27"/>
        <v>6350824</v>
      </c>
      <c r="M57" s="16"/>
      <c r="N57" s="12">
        <f t="shared" si="28"/>
        <v>0</v>
      </c>
      <c r="O57" s="12"/>
      <c r="P57" s="12">
        <f t="shared" si="45"/>
        <v>0</v>
      </c>
      <c r="Q57" s="12"/>
      <c r="R57" s="12">
        <f t="shared" si="29"/>
        <v>0</v>
      </c>
      <c r="S57" s="12">
        <v>90</v>
      </c>
      <c r="T57" s="12">
        <f t="shared" si="30"/>
        <v>12161153</v>
      </c>
      <c r="U57" s="12"/>
      <c r="V57" s="12">
        <f t="shared" si="31"/>
        <v>0</v>
      </c>
      <c r="W57" s="12"/>
      <c r="X57" s="12">
        <f t="shared" si="32"/>
        <v>0</v>
      </c>
      <c r="Y57" s="12"/>
      <c r="Z57" s="12"/>
      <c r="AA57" s="12"/>
      <c r="AB57" s="12">
        <f t="shared" si="33"/>
        <v>0</v>
      </c>
      <c r="AC57" s="12"/>
      <c r="AD57" s="12">
        <f t="shared" si="34"/>
        <v>0</v>
      </c>
      <c r="AE57" s="12"/>
      <c r="AF57" s="12">
        <f t="shared" si="52"/>
        <v>0</v>
      </c>
      <c r="AG57" s="12"/>
      <c r="AH57" s="12"/>
      <c r="AI57" s="12"/>
      <c r="AJ57" s="12"/>
      <c r="AK57" s="12"/>
      <c r="AL57" s="12">
        <f>AK57*I57</f>
        <v>0</v>
      </c>
      <c r="AM57" s="12"/>
      <c r="AN57" s="12"/>
      <c r="AO57" s="12" t="e">
        <f>#REF!+#REF!+#REF!+#REF!+#REF!+#REF!+#REF!+Y57+#REF!</f>
        <v>#REF!</v>
      </c>
      <c r="AP57" s="12" t="e">
        <f t="shared" si="17"/>
        <v>#REF!</v>
      </c>
      <c r="AQ57" s="13">
        <f>SUM(K57,M57,O57,Q57,S57,U57,W57,AA57,AC57,AE57,AK57,AG57,AI57)</f>
        <v>137</v>
      </c>
      <c r="AR57" s="13">
        <f>SUM(L57,N57,P57,R57,T57,V57,X57,AB57,AD57,AF57,AL57,AH57,AJ57)</f>
        <v>18511977</v>
      </c>
      <c r="AS57" s="15" t="e">
        <f>SUM(#REF!,#REF!,#REF!,#REF!,#REF!,#REF!,Y57,#REF!,AE57,AG57,AM57,AK57)</f>
        <v>#REF!</v>
      </c>
    </row>
    <row r="58" spans="1:45" ht="15.75" x14ac:dyDescent="0.25">
      <c r="A58" s="19" t="s">
        <v>21</v>
      </c>
      <c r="B58" s="8"/>
      <c r="C58" s="19"/>
      <c r="D58" s="19"/>
      <c r="E58" s="19"/>
      <c r="F58" s="19"/>
      <c r="G58" s="19"/>
      <c r="H58" s="19"/>
      <c r="I58" s="19"/>
      <c r="J58" s="19"/>
      <c r="K58" s="20">
        <f t="shared" ref="K58:AP58" si="56">SUM(K7:K57)</f>
        <v>123</v>
      </c>
      <c r="L58" s="20">
        <f t="shared" si="56"/>
        <v>17923550</v>
      </c>
      <c r="M58" s="20">
        <f t="shared" si="56"/>
        <v>140</v>
      </c>
      <c r="N58" s="20">
        <f t="shared" si="56"/>
        <v>26804561</v>
      </c>
      <c r="O58" s="20">
        <f t="shared" si="56"/>
        <v>1918</v>
      </c>
      <c r="P58" s="20">
        <f t="shared" si="56"/>
        <v>328110018</v>
      </c>
      <c r="Q58" s="20">
        <f t="shared" si="56"/>
        <v>96</v>
      </c>
      <c r="R58" s="20">
        <f t="shared" si="56"/>
        <v>12430808</v>
      </c>
      <c r="S58" s="20">
        <f t="shared" si="56"/>
        <v>749</v>
      </c>
      <c r="T58" s="20">
        <f t="shared" si="56"/>
        <v>102909368</v>
      </c>
      <c r="U58" s="20">
        <f t="shared" si="56"/>
        <v>125</v>
      </c>
      <c r="V58" s="20">
        <f t="shared" si="56"/>
        <v>19082291</v>
      </c>
      <c r="W58" s="20">
        <f t="shared" si="56"/>
        <v>170</v>
      </c>
      <c r="X58" s="20">
        <f t="shared" si="56"/>
        <v>15948879</v>
      </c>
      <c r="Y58" s="20">
        <f t="shared" si="56"/>
        <v>1079</v>
      </c>
      <c r="Z58" s="20">
        <f t="shared" si="56"/>
        <v>1438.6666666666665</v>
      </c>
      <c r="AA58" s="20">
        <f t="shared" si="56"/>
        <v>950</v>
      </c>
      <c r="AB58" s="20">
        <f t="shared" si="56"/>
        <v>68730586</v>
      </c>
      <c r="AC58" s="20">
        <f t="shared" si="56"/>
        <v>347</v>
      </c>
      <c r="AD58" s="20">
        <f t="shared" si="56"/>
        <v>53968013</v>
      </c>
      <c r="AE58" s="20">
        <f t="shared" si="56"/>
        <v>43</v>
      </c>
      <c r="AF58" s="28">
        <f t="shared" si="56"/>
        <v>5420610</v>
      </c>
      <c r="AG58" s="20">
        <f t="shared" si="56"/>
        <v>12</v>
      </c>
      <c r="AH58" s="28">
        <f t="shared" si="56"/>
        <v>1224161</v>
      </c>
      <c r="AI58" s="20">
        <f t="shared" si="56"/>
        <v>10</v>
      </c>
      <c r="AJ58" s="20">
        <f t="shared" si="56"/>
        <v>1247294</v>
      </c>
      <c r="AK58" s="20">
        <f t="shared" si="56"/>
        <v>27</v>
      </c>
      <c r="AL58" s="28">
        <f t="shared" si="56"/>
        <v>3746420</v>
      </c>
      <c r="AM58" s="20">
        <f t="shared" si="56"/>
        <v>5495</v>
      </c>
      <c r="AN58" s="20">
        <f t="shared" si="56"/>
        <v>4208</v>
      </c>
      <c r="AO58" s="20" t="e">
        <f t="shared" si="56"/>
        <v>#REF!</v>
      </c>
      <c r="AP58" s="20" t="e">
        <f t="shared" si="56"/>
        <v>#REF!</v>
      </c>
      <c r="AQ58" s="26">
        <f>SUM(AQ6,AQ8,AQ10,AQ14,AQ12,AQ16,AQ20,AQ23,AQ26,AQ28,AQ33,AQ31,AQ38,AQ41,AQ46,AQ48,AQ51,AQ53,AQ55)</f>
        <v>4710</v>
      </c>
      <c r="AR58" s="27">
        <f>SUM(AR6,AR8,AR10,AR14,AR12,AR16,AR20,AR23,AR26,AR28,AR33,AR31,AR38,AR41,AR46,AR48,AR51,AR53,AR55)</f>
        <v>657546559</v>
      </c>
      <c r="AS58" s="33"/>
    </row>
  </sheetData>
  <mergeCells count="23">
    <mergeCell ref="AC4:AD4"/>
    <mergeCell ref="Y4:AB4"/>
    <mergeCell ref="W4:X4"/>
    <mergeCell ref="A4:A5"/>
    <mergeCell ref="B4:B5"/>
    <mergeCell ref="C4:C5"/>
    <mergeCell ref="D4:D5"/>
    <mergeCell ref="E4:E5"/>
    <mergeCell ref="F4:F5"/>
    <mergeCell ref="I4:I5"/>
    <mergeCell ref="AE4:AF4"/>
    <mergeCell ref="AG4:AH4"/>
    <mergeCell ref="AI4:AJ4"/>
    <mergeCell ref="AK4:AL4"/>
    <mergeCell ref="AM4:AR4"/>
    <mergeCell ref="A3:X3"/>
    <mergeCell ref="V1:X2"/>
    <mergeCell ref="K4:L4"/>
    <mergeCell ref="M4:N4"/>
    <mergeCell ref="O4:P4"/>
    <mergeCell ref="Q4:R4"/>
    <mergeCell ref="S4:T4"/>
    <mergeCell ref="U4:V4"/>
  </mergeCells>
  <pageMargins left="0" right="0" top="0.35433070866141736" bottom="0.19685039370078741" header="0.11811023622047245" footer="0.11811023622047245"/>
  <pageSetup paperSize="9" scale="48" orientation="landscape" r:id="rId1"/>
  <headerFooter differentFirst="1">
    <oddHeader>&amp;C&amp;P</oddHeader>
  </headerFooter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2016-03-14T06:35:34Z</cp:lastPrinted>
  <dcterms:created xsi:type="dcterms:W3CDTF">2016-03-11T00:50:11Z</dcterms:created>
  <dcterms:modified xsi:type="dcterms:W3CDTF">2016-03-14T07:35:37Z</dcterms:modified>
</cp:coreProperties>
</file>