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0" yWindow="45" windowWidth="10980" windowHeight="12780" tabRatio="597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уровень'!$A$7:$AB$355</definedName>
    <definedName name="_xlnm._FilterDatabase" localSheetId="1" hidden="1">'2 уровень'!$B$7:$W$339</definedName>
    <definedName name="_xlnm._FilterDatabase" localSheetId="4" hidden="1">'СВОД 1'!$A$6:$GP$240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уровень'!$C:$C,'1 уровень'!$1:$7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уровень'!$C$1:$X$355</definedName>
    <definedName name="_xlnm.Print_Area" localSheetId="1">'2 уровень'!$B$1:$W$361</definedName>
    <definedName name="_xlnm.Print_Area" localSheetId="2">'Аян '!$A$1:$V$32</definedName>
    <definedName name="_xlnm.Print_Area" localSheetId="3">'Охотск '!$A$1:$V$32</definedName>
    <definedName name="_xlnm.Print_Area" localSheetId="4">'СВОД 1'!$A$1:$V$243</definedName>
  </definedNames>
  <calcPr calcId="145621"/>
</workbook>
</file>

<file path=xl/calcChain.xml><?xml version="1.0" encoding="utf-8"?>
<calcChain xmlns="http://schemas.openxmlformats.org/spreadsheetml/2006/main">
  <c r="V198" i="157" l="1"/>
  <c r="E198" i="157"/>
  <c r="V29" i="157"/>
  <c r="E29" i="157"/>
  <c r="V16" i="157"/>
  <c r="E16" i="157"/>
  <c r="F266" i="156"/>
  <c r="W251" i="156"/>
  <c r="W84" i="156" l="1"/>
  <c r="F84" i="156"/>
  <c r="W60" i="156"/>
  <c r="F60" i="156"/>
  <c r="W42" i="156"/>
  <c r="F42" i="156"/>
  <c r="W266" i="156" l="1"/>
  <c r="V266" i="156"/>
  <c r="S266" i="156"/>
  <c r="R266" i="156"/>
  <c r="Q266" i="156"/>
  <c r="P266" i="156"/>
  <c r="O266" i="156"/>
  <c r="N266" i="156"/>
  <c r="M266" i="156"/>
  <c r="L266" i="156"/>
  <c r="K266" i="156"/>
  <c r="J266" i="156"/>
  <c r="I266" i="156"/>
  <c r="H266" i="156"/>
  <c r="E266" i="156"/>
  <c r="V139" i="37"/>
  <c r="U139" i="37"/>
  <c r="T139" i="37"/>
  <c r="S139" i="37"/>
  <c r="R139" i="37"/>
  <c r="Q139" i="37"/>
  <c r="P139" i="37"/>
  <c r="O139" i="37"/>
  <c r="N139" i="37"/>
  <c r="M139" i="37"/>
  <c r="L139" i="37"/>
  <c r="K139" i="37"/>
  <c r="J139" i="37"/>
  <c r="I139" i="37"/>
  <c r="H139" i="37"/>
  <c r="G139" i="37"/>
  <c r="F139" i="37"/>
  <c r="E139" i="37"/>
  <c r="D139" i="37"/>
  <c r="C139" i="37"/>
  <c r="B139" i="37"/>
  <c r="V127" i="37"/>
  <c r="T127" i="37"/>
  <c r="S127" i="37"/>
  <c r="R127" i="37"/>
  <c r="Q127" i="37"/>
  <c r="P127" i="37"/>
  <c r="O127" i="37"/>
  <c r="N127" i="37"/>
  <c r="M127" i="37"/>
  <c r="L127" i="37"/>
  <c r="K127" i="37"/>
  <c r="J127" i="37"/>
  <c r="I127" i="37"/>
  <c r="H127" i="37"/>
  <c r="G127" i="37"/>
  <c r="F127" i="37"/>
  <c r="E127" i="37"/>
  <c r="C127" i="37"/>
  <c r="B127" i="37"/>
  <c r="V100" i="37"/>
  <c r="U100" i="37"/>
  <c r="T100" i="37"/>
  <c r="S100" i="37"/>
  <c r="R100" i="37"/>
  <c r="Q100" i="37"/>
  <c r="P100" i="37"/>
  <c r="O100" i="37"/>
  <c r="N100" i="37"/>
  <c r="M100" i="37"/>
  <c r="L100" i="37"/>
  <c r="K100" i="37"/>
  <c r="J100" i="37"/>
  <c r="I100" i="37"/>
  <c r="H100" i="37"/>
  <c r="G100" i="37"/>
  <c r="F100" i="37"/>
  <c r="E100" i="37"/>
  <c r="D100" i="37"/>
  <c r="C100" i="37"/>
  <c r="B100" i="37"/>
  <c r="V64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E64" i="37"/>
  <c r="D64" i="37"/>
  <c r="C64" i="37"/>
  <c r="B64" i="37"/>
  <c r="V15" i="37"/>
  <c r="T15" i="37"/>
  <c r="S15" i="37"/>
  <c r="R15" i="37"/>
  <c r="Q15" i="37"/>
  <c r="P15" i="37"/>
  <c r="O15" i="37"/>
  <c r="N15" i="37"/>
  <c r="M15" i="37"/>
  <c r="L15" i="37"/>
  <c r="K15" i="37"/>
  <c r="J15" i="37"/>
  <c r="I15" i="37"/>
  <c r="H15" i="37"/>
  <c r="G15" i="37"/>
  <c r="F15" i="37"/>
  <c r="E15" i="37"/>
  <c r="C15" i="37"/>
  <c r="B15" i="37"/>
  <c r="Q18" i="57"/>
  <c r="Q17" i="57"/>
  <c r="Q16" i="57"/>
  <c r="Q15" i="57"/>
  <c r="U14" i="57"/>
  <c r="T14" i="57"/>
  <c r="P14" i="57"/>
  <c r="O14" i="57"/>
  <c r="N14" i="57"/>
  <c r="M14" i="57"/>
  <c r="L14" i="57"/>
  <c r="K14" i="57"/>
  <c r="J14" i="57"/>
  <c r="I14" i="57"/>
  <c r="H14" i="57"/>
  <c r="G14" i="57"/>
  <c r="F14" i="57"/>
  <c r="D14" i="57"/>
  <c r="B14" i="57"/>
  <c r="Q18" i="46"/>
  <c r="Q17" i="46"/>
  <c r="Q16" i="46"/>
  <c r="Q15" i="46"/>
  <c r="U14" i="46"/>
  <c r="T14" i="46"/>
  <c r="P14" i="46"/>
  <c r="O14" i="46"/>
  <c r="N14" i="46"/>
  <c r="M14" i="46"/>
  <c r="L14" i="46"/>
  <c r="K14" i="46"/>
  <c r="J14" i="46"/>
  <c r="I14" i="46"/>
  <c r="H14" i="46"/>
  <c r="G14" i="46"/>
  <c r="F14" i="46"/>
  <c r="D14" i="46"/>
  <c r="B14" i="46"/>
  <c r="V322" i="157"/>
  <c r="U322" i="157"/>
  <c r="Q322" i="157"/>
  <c r="P322" i="157"/>
  <c r="O322" i="157"/>
  <c r="N322" i="157"/>
  <c r="M322" i="157"/>
  <c r="L322" i="157"/>
  <c r="K322" i="157"/>
  <c r="J322" i="157"/>
  <c r="I322" i="157"/>
  <c r="H322" i="157"/>
  <c r="G322" i="157"/>
  <c r="E322" i="157"/>
  <c r="C322" i="157"/>
  <c r="V297" i="157"/>
  <c r="U297" i="157"/>
  <c r="Q297" i="157"/>
  <c r="P297" i="157"/>
  <c r="O297" i="157"/>
  <c r="N297" i="157"/>
  <c r="M297" i="157"/>
  <c r="L297" i="157"/>
  <c r="K297" i="157"/>
  <c r="J297" i="157"/>
  <c r="I297" i="157"/>
  <c r="H297" i="157"/>
  <c r="G297" i="157"/>
  <c r="E297" i="157"/>
  <c r="C297" i="157"/>
  <c r="V272" i="157"/>
  <c r="U272" i="157"/>
  <c r="Q272" i="157"/>
  <c r="P272" i="157"/>
  <c r="O272" i="157"/>
  <c r="N272" i="157"/>
  <c r="M272" i="157"/>
  <c r="L272" i="157"/>
  <c r="K272" i="157"/>
  <c r="J272" i="157"/>
  <c r="I272" i="157"/>
  <c r="H272" i="157"/>
  <c r="G272" i="157"/>
  <c r="E272" i="157"/>
  <c r="C272" i="157"/>
  <c r="V247" i="157"/>
  <c r="U247" i="157"/>
  <c r="Q247" i="157"/>
  <c r="P247" i="157"/>
  <c r="O247" i="157"/>
  <c r="N247" i="157"/>
  <c r="M247" i="157"/>
  <c r="L247" i="157"/>
  <c r="K247" i="157"/>
  <c r="J247" i="157"/>
  <c r="I247" i="157"/>
  <c r="H247" i="157"/>
  <c r="G247" i="157"/>
  <c r="E247" i="157"/>
  <c r="C247" i="157"/>
  <c r="Q14" i="46" l="1"/>
  <c r="V222" i="157" l="1"/>
  <c r="U222" i="157"/>
  <c r="Q222" i="157"/>
  <c r="P222" i="157"/>
  <c r="O222" i="157"/>
  <c r="N222" i="157"/>
  <c r="M222" i="157"/>
  <c r="L222" i="157"/>
  <c r="K222" i="157"/>
  <c r="J222" i="157"/>
  <c r="I222" i="157"/>
  <c r="H222" i="157"/>
  <c r="G222" i="157"/>
  <c r="E222" i="157"/>
  <c r="C222" i="157"/>
  <c r="V197" i="157" l="1"/>
  <c r="U197" i="157"/>
  <c r="Q197" i="157"/>
  <c r="P197" i="157"/>
  <c r="O197" i="157"/>
  <c r="N197" i="157"/>
  <c r="M197" i="157"/>
  <c r="L197" i="157"/>
  <c r="K197" i="157"/>
  <c r="J197" i="157"/>
  <c r="I197" i="157"/>
  <c r="H197" i="157"/>
  <c r="G197" i="157"/>
  <c r="E197" i="157"/>
  <c r="C197" i="157"/>
  <c r="R176" i="157" l="1"/>
  <c r="R175" i="157"/>
  <c r="R174" i="157"/>
  <c r="R173" i="157"/>
  <c r="V172" i="157" l="1"/>
  <c r="U172" i="157"/>
  <c r="Q172" i="157"/>
  <c r="P172" i="157"/>
  <c r="O172" i="157"/>
  <c r="N172" i="157"/>
  <c r="M172" i="157"/>
  <c r="L172" i="157"/>
  <c r="K172" i="157"/>
  <c r="J172" i="157"/>
  <c r="I172" i="157"/>
  <c r="H172" i="157"/>
  <c r="G172" i="157"/>
  <c r="E172" i="157"/>
  <c r="C172" i="157"/>
  <c r="V138" i="157"/>
  <c r="U138" i="157"/>
  <c r="Q138" i="157"/>
  <c r="P138" i="157"/>
  <c r="O138" i="157"/>
  <c r="N138" i="157"/>
  <c r="M138" i="157"/>
  <c r="L138" i="157"/>
  <c r="K138" i="157"/>
  <c r="J138" i="157"/>
  <c r="I138" i="157"/>
  <c r="H138" i="157"/>
  <c r="G138" i="157"/>
  <c r="E138" i="157"/>
  <c r="C138" i="157"/>
  <c r="V113" i="157"/>
  <c r="U113" i="157"/>
  <c r="Q113" i="157"/>
  <c r="P113" i="157"/>
  <c r="O113" i="157"/>
  <c r="N113" i="157"/>
  <c r="M113" i="157"/>
  <c r="L113" i="157"/>
  <c r="K113" i="157"/>
  <c r="J113" i="157"/>
  <c r="I113" i="157"/>
  <c r="H113" i="157"/>
  <c r="G113" i="157"/>
  <c r="E113" i="157"/>
  <c r="C113" i="157"/>
  <c r="G87" i="157"/>
  <c r="V101" i="157"/>
  <c r="U101" i="157"/>
  <c r="T101" i="157"/>
  <c r="S101" i="157"/>
  <c r="Q101" i="157"/>
  <c r="P101" i="157"/>
  <c r="O101" i="157"/>
  <c r="N101" i="157"/>
  <c r="M101" i="157"/>
  <c r="L101" i="157"/>
  <c r="K101" i="157"/>
  <c r="J101" i="157"/>
  <c r="I101" i="157"/>
  <c r="H101" i="157"/>
  <c r="G101" i="157"/>
  <c r="E101" i="157"/>
  <c r="D101" i="157"/>
  <c r="C101" i="157"/>
  <c r="V103" i="157"/>
  <c r="U103" i="157"/>
  <c r="Q103" i="157"/>
  <c r="P103" i="157"/>
  <c r="O103" i="157"/>
  <c r="N103" i="157"/>
  <c r="M103" i="157"/>
  <c r="L103" i="157"/>
  <c r="K103" i="157"/>
  <c r="J103" i="157"/>
  <c r="I103" i="157"/>
  <c r="H103" i="157"/>
  <c r="G103" i="157"/>
  <c r="E103" i="157"/>
  <c r="C103" i="157"/>
  <c r="V102" i="157"/>
  <c r="U102" i="157"/>
  <c r="Q102" i="157"/>
  <c r="P102" i="157"/>
  <c r="O102" i="157"/>
  <c r="N102" i="157"/>
  <c r="M102" i="157"/>
  <c r="L102" i="157"/>
  <c r="K102" i="157"/>
  <c r="J102" i="157"/>
  <c r="I102" i="157"/>
  <c r="H102" i="157"/>
  <c r="G102" i="157"/>
  <c r="E102" i="157"/>
  <c r="C102" i="157"/>
  <c r="R91" i="157"/>
  <c r="W91" i="157" s="1"/>
  <c r="R90" i="157"/>
  <c r="W90" i="157" s="1"/>
  <c r="D91" i="157"/>
  <c r="D90" i="157"/>
  <c r="V87" i="157"/>
  <c r="U87" i="157"/>
  <c r="Q87" i="157"/>
  <c r="P87" i="157"/>
  <c r="O87" i="157"/>
  <c r="N87" i="157"/>
  <c r="M87" i="157"/>
  <c r="L87" i="157"/>
  <c r="K87" i="157"/>
  <c r="J87" i="157"/>
  <c r="I87" i="157"/>
  <c r="H87" i="157"/>
  <c r="E87" i="157"/>
  <c r="C87" i="157"/>
  <c r="V76" i="157"/>
  <c r="U76" i="157"/>
  <c r="Q76" i="157"/>
  <c r="P76" i="157"/>
  <c r="O76" i="157"/>
  <c r="N76" i="157"/>
  <c r="M76" i="157"/>
  <c r="L76" i="157"/>
  <c r="K76" i="157"/>
  <c r="J76" i="157"/>
  <c r="I76" i="157"/>
  <c r="H76" i="157"/>
  <c r="G76" i="157"/>
  <c r="E76" i="157"/>
  <c r="C76" i="157"/>
  <c r="V28" i="157"/>
  <c r="U28" i="157"/>
  <c r="Q28" i="157"/>
  <c r="P28" i="157"/>
  <c r="O28" i="157"/>
  <c r="N28" i="157"/>
  <c r="M28" i="157"/>
  <c r="L28" i="157"/>
  <c r="K28" i="157"/>
  <c r="J28" i="157"/>
  <c r="I28" i="157"/>
  <c r="H28" i="157"/>
  <c r="G28" i="157"/>
  <c r="E28" i="157"/>
  <c r="C28" i="157"/>
  <c r="V15" i="157"/>
  <c r="U15" i="157"/>
  <c r="Q15" i="157"/>
  <c r="P15" i="157"/>
  <c r="O15" i="157"/>
  <c r="N15" i="157"/>
  <c r="M15" i="157"/>
  <c r="L15" i="157"/>
  <c r="K15" i="157"/>
  <c r="J15" i="157"/>
  <c r="I15" i="157"/>
  <c r="H15" i="157"/>
  <c r="G15" i="157"/>
  <c r="C15" i="157"/>
  <c r="V223" i="37"/>
  <c r="U223" i="37"/>
  <c r="T223" i="37"/>
  <c r="S223" i="37"/>
  <c r="R223" i="37"/>
  <c r="Q223" i="37"/>
  <c r="P223" i="37"/>
  <c r="O223" i="37"/>
  <c r="N223" i="37"/>
  <c r="M223" i="37"/>
  <c r="L223" i="37"/>
  <c r="K223" i="37"/>
  <c r="J223" i="37"/>
  <c r="I223" i="37"/>
  <c r="H223" i="37"/>
  <c r="G223" i="37"/>
  <c r="F223" i="37"/>
  <c r="E223" i="37"/>
  <c r="D223" i="37"/>
  <c r="C223" i="37"/>
  <c r="B223" i="37"/>
  <c r="W352" i="156"/>
  <c r="V352" i="156"/>
  <c r="U352" i="156"/>
  <c r="T352" i="156"/>
  <c r="S352" i="156"/>
  <c r="R352" i="156"/>
  <c r="Q352" i="156"/>
  <c r="P352" i="156"/>
  <c r="O352" i="156"/>
  <c r="N352" i="156"/>
  <c r="M352" i="156"/>
  <c r="L352" i="156"/>
  <c r="K352" i="156"/>
  <c r="J352" i="156"/>
  <c r="I352" i="156"/>
  <c r="H352" i="156"/>
  <c r="F352" i="156"/>
  <c r="E352" i="156"/>
  <c r="D352" i="156"/>
  <c r="W338" i="156"/>
  <c r="V338" i="156"/>
  <c r="R338" i="156"/>
  <c r="Q338" i="156"/>
  <c r="P338" i="156"/>
  <c r="O338" i="156"/>
  <c r="N338" i="156"/>
  <c r="M338" i="156"/>
  <c r="L338" i="156"/>
  <c r="K338" i="156"/>
  <c r="J338" i="156"/>
  <c r="I338" i="156"/>
  <c r="H338" i="156"/>
  <c r="D338" i="156"/>
  <c r="W326" i="156"/>
  <c r="V326" i="156"/>
  <c r="R326" i="156"/>
  <c r="Q326" i="156"/>
  <c r="P326" i="156"/>
  <c r="O326" i="156"/>
  <c r="N326" i="156"/>
  <c r="M326" i="156"/>
  <c r="L326" i="156"/>
  <c r="K326" i="156"/>
  <c r="J326" i="156"/>
  <c r="I326" i="156"/>
  <c r="H326" i="156"/>
  <c r="D326" i="156"/>
  <c r="W315" i="156"/>
  <c r="V315" i="156"/>
  <c r="U315" i="156"/>
  <c r="T315" i="156"/>
  <c r="S315" i="156"/>
  <c r="R315" i="156"/>
  <c r="Q315" i="156"/>
  <c r="P315" i="156"/>
  <c r="O315" i="156"/>
  <c r="N315" i="156"/>
  <c r="M315" i="156"/>
  <c r="L315" i="156"/>
  <c r="K315" i="156"/>
  <c r="J315" i="156"/>
  <c r="I315" i="156"/>
  <c r="H315" i="156"/>
  <c r="G315" i="156"/>
  <c r="F315" i="156"/>
  <c r="E315" i="156"/>
  <c r="D315" i="156"/>
  <c r="D316" i="156"/>
  <c r="D317" i="156"/>
  <c r="D318" i="156"/>
  <c r="D321" i="156"/>
  <c r="D333" i="156"/>
  <c r="W246" i="156"/>
  <c r="V246" i="156"/>
  <c r="R246" i="156"/>
  <c r="Q246" i="156"/>
  <c r="P246" i="156"/>
  <c r="O246" i="156"/>
  <c r="N246" i="156"/>
  <c r="M246" i="156"/>
  <c r="L246" i="156"/>
  <c r="K246" i="156"/>
  <c r="J246" i="156"/>
  <c r="I246" i="156"/>
  <c r="H246" i="156"/>
  <c r="F246" i="156"/>
  <c r="D246" i="156"/>
  <c r="W301" i="156"/>
  <c r="V301" i="156"/>
  <c r="R301" i="156"/>
  <c r="Q301" i="156"/>
  <c r="P301" i="156"/>
  <c r="O301" i="156"/>
  <c r="N301" i="156"/>
  <c r="M301" i="156"/>
  <c r="L301" i="156"/>
  <c r="K301" i="156"/>
  <c r="J301" i="156"/>
  <c r="I301" i="156"/>
  <c r="H301" i="156"/>
  <c r="F301" i="156"/>
  <c r="D301" i="156"/>
  <c r="W273" i="156" l="1"/>
  <c r="V273" i="156"/>
  <c r="R273" i="156"/>
  <c r="Q273" i="156"/>
  <c r="P273" i="156"/>
  <c r="O273" i="156"/>
  <c r="N273" i="156"/>
  <c r="M273" i="156"/>
  <c r="L273" i="156"/>
  <c r="K273" i="156"/>
  <c r="J273" i="156"/>
  <c r="I273" i="156"/>
  <c r="H273" i="156"/>
  <c r="F273" i="156"/>
  <c r="D273" i="156"/>
  <c r="X291" i="156"/>
  <c r="W291" i="156"/>
  <c r="U127" i="37" s="1"/>
  <c r="V291" i="156"/>
  <c r="U291" i="156"/>
  <c r="T291" i="156"/>
  <c r="S291" i="156"/>
  <c r="R291" i="156"/>
  <c r="Q291" i="156"/>
  <c r="P291" i="156"/>
  <c r="O291" i="156"/>
  <c r="N291" i="156"/>
  <c r="M291" i="156"/>
  <c r="L291" i="156"/>
  <c r="K291" i="156"/>
  <c r="J291" i="156"/>
  <c r="I291" i="156"/>
  <c r="H291" i="156"/>
  <c r="G291" i="156"/>
  <c r="F291" i="156"/>
  <c r="D127" i="37" s="1"/>
  <c r="E291" i="156"/>
  <c r="D291" i="156"/>
  <c r="W208" i="156" l="1"/>
  <c r="U15" i="37" s="1"/>
  <c r="V208" i="156"/>
  <c r="U208" i="156"/>
  <c r="T208" i="156"/>
  <c r="S208" i="156"/>
  <c r="R208" i="156"/>
  <c r="Q208" i="156"/>
  <c r="P208" i="156"/>
  <c r="O208" i="156"/>
  <c r="N208" i="156"/>
  <c r="M208" i="156"/>
  <c r="L208" i="156"/>
  <c r="K208" i="156"/>
  <c r="J208" i="156"/>
  <c r="I208" i="156"/>
  <c r="H208" i="156"/>
  <c r="F208" i="156"/>
  <c r="D15" i="37" s="1"/>
  <c r="E208" i="156"/>
  <c r="D208" i="156"/>
  <c r="X260" i="156"/>
  <c r="W260" i="156"/>
  <c r="V260" i="156"/>
  <c r="U260" i="156"/>
  <c r="T260" i="156"/>
  <c r="S260" i="156"/>
  <c r="R260" i="156"/>
  <c r="Q260" i="156"/>
  <c r="P260" i="156"/>
  <c r="O260" i="156"/>
  <c r="N260" i="156"/>
  <c r="M260" i="156"/>
  <c r="L260" i="156"/>
  <c r="K260" i="156"/>
  <c r="J260" i="156"/>
  <c r="I260" i="156"/>
  <c r="H260" i="156"/>
  <c r="G260" i="156"/>
  <c r="F260" i="156"/>
  <c r="E260" i="156"/>
  <c r="D260" i="156"/>
  <c r="X235" i="156"/>
  <c r="W235" i="156"/>
  <c r="V235" i="156"/>
  <c r="U235" i="156"/>
  <c r="T235" i="156"/>
  <c r="S235" i="156"/>
  <c r="R235" i="156"/>
  <c r="Q235" i="156"/>
  <c r="P235" i="156"/>
  <c r="O235" i="156"/>
  <c r="N235" i="156"/>
  <c r="M235" i="156"/>
  <c r="L235" i="156"/>
  <c r="K235" i="156"/>
  <c r="J235" i="156"/>
  <c r="I235" i="156"/>
  <c r="H235" i="156"/>
  <c r="G235" i="156"/>
  <c r="F235" i="156"/>
  <c r="E235" i="156"/>
  <c r="D235" i="156"/>
  <c r="W220" i="156" l="1"/>
  <c r="V220" i="156"/>
  <c r="R220" i="156"/>
  <c r="Q220" i="156"/>
  <c r="P220" i="156"/>
  <c r="O220" i="156"/>
  <c r="N220" i="156"/>
  <c r="M220" i="156"/>
  <c r="L220" i="156"/>
  <c r="K220" i="156"/>
  <c r="J220" i="156"/>
  <c r="I220" i="156"/>
  <c r="H220" i="156"/>
  <c r="F220" i="156"/>
  <c r="D220" i="156"/>
  <c r="G211" i="156"/>
  <c r="F211" i="156"/>
  <c r="E211" i="156"/>
  <c r="D211" i="156"/>
  <c r="W210" i="156"/>
  <c r="V210" i="156"/>
  <c r="R210" i="156"/>
  <c r="Q210" i="156"/>
  <c r="P210" i="156"/>
  <c r="O210" i="156"/>
  <c r="N210" i="156"/>
  <c r="M210" i="156"/>
  <c r="L210" i="156"/>
  <c r="K210" i="156"/>
  <c r="J210" i="156"/>
  <c r="I210" i="156"/>
  <c r="H210" i="156"/>
  <c r="F210" i="156"/>
  <c r="D210" i="156"/>
  <c r="W209" i="156"/>
  <c r="V209" i="156"/>
  <c r="R209" i="156"/>
  <c r="Q209" i="156"/>
  <c r="P209" i="156"/>
  <c r="O209" i="156"/>
  <c r="N209" i="156"/>
  <c r="M209" i="156"/>
  <c r="L209" i="156"/>
  <c r="K209" i="156"/>
  <c r="J209" i="156"/>
  <c r="I209" i="156"/>
  <c r="H209" i="156"/>
  <c r="F209" i="156"/>
  <c r="D209" i="156"/>
  <c r="W207" i="156"/>
  <c r="V207" i="156"/>
  <c r="R207" i="156"/>
  <c r="Q207" i="156"/>
  <c r="P207" i="156"/>
  <c r="O207" i="156"/>
  <c r="N207" i="156"/>
  <c r="M207" i="156"/>
  <c r="L207" i="156"/>
  <c r="K207" i="156"/>
  <c r="J207" i="156"/>
  <c r="I207" i="156"/>
  <c r="H207" i="156"/>
  <c r="F207" i="156"/>
  <c r="D207" i="156"/>
  <c r="W205" i="156"/>
  <c r="V205" i="156"/>
  <c r="R205" i="156"/>
  <c r="Q205" i="156"/>
  <c r="P205" i="156"/>
  <c r="O205" i="156"/>
  <c r="N205" i="156"/>
  <c r="M205" i="156"/>
  <c r="L205" i="156"/>
  <c r="K205" i="156"/>
  <c r="J205" i="156"/>
  <c r="I205" i="156"/>
  <c r="H205" i="156"/>
  <c r="F205" i="156"/>
  <c r="D205" i="156"/>
  <c r="W204" i="156"/>
  <c r="V204" i="156"/>
  <c r="R204" i="156"/>
  <c r="Q204" i="156"/>
  <c r="P204" i="156"/>
  <c r="O204" i="156"/>
  <c r="N204" i="156"/>
  <c r="M204" i="156"/>
  <c r="L204" i="156"/>
  <c r="K204" i="156"/>
  <c r="J204" i="156"/>
  <c r="I204" i="156"/>
  <c r="H204" i="156"/>
  <c r="F204" i="156"/>
  <c r="D204" i="156"/>
  <c r="W203" i="156"/>
  <c r="V203" i="156"/>
  <c r="R203" i="156"/>
  <c r="Q203" i="156"/>
  <c r="P203" i="156"/>
  <c r="O203" i="156"/>
  <c r="N203" i="156"/>
  <c r="M203" i="156"/>
  <c r="L203" i="156"/>
  <c r="K203" i="156"/>
  <c r="J203" i="156"/>
  <c r="I203" i="156"/>
  <c r="H203" i="156"/>
  <c r="W202" i="156"/>
  <c r="V202" i="156"/>
  <c r="R202" i="156"/>
  <c r="Q202" i="156"/>
  <c r="P202" i="156"/>
  <c r="O202" i="156"/>
  <c r="N202" i="156"/>
  <c r="M202" i="156"/>
  <c r="L202" i="156"/>
  <c r="K202" i="156"/>
  <c r="J202" i="156"/>
  <c r="I202" i="156"/>
  <c r="H202" i="156"/>
  <c r="F203" i="156"/>
  <c r="F202" i="156"/>
  <c r="D203" i="156"/>
  <c r="D202" i="156"/>
  <c r="T178" i="156"/>
  <c r="T177" i="156"/>
  <c r="S178" i="156"/>
  <c r="S177" i="156"/>
  <c r="E178" i="156"/>
  <c r="E177" i="156"/>
  <c r="W174" i="156"/>
  <c r="V174" i="156"/>
  <c r="R174" i="156"/>
  <c r="Q174" i="156"/>
  <c r="P174" i="156"/>
  <c r="O174" i="156"/>
  <c r="N174" i="156"/>
  <c r="M174" i="156"/>
  <c r="L174" i="156"/>
  <c r="K174" i="156"/>
  <c r="J174" i="156"/>
  <c r="I174" i="156"/>
  <c r="H174" i="156"/>
  <c r="F174" i="156"/>
  <c r="D174" i="156"/>
  <c r="W163" i="156"/>
  <c r="V163" i="156"/>
  <c r="R163" i="156"/>
  <c r="Q163" i="156"/>
  <c r="P163" i="156"/>
  <c r="O163" i="156"/>
  <c r="N163" i="156"/>
  <c r="M163" i="156"/>
  <c r="L163" i="156"/>
  <c r="K163" i="156"/>
  <c r="J163" i="156"/>
  <c r="I163" i="156"/>
  <c r="H163" i="156"/>
  <c r="D163" i="156"/>
  <c r="H116" i="156"/>
  <c r="W105" i="156"/>
  <c r="V105" i="156"/>
  <c r="R105" i="156"/>
  <c r="Q105" i="156"/>
  <c r="P105" i="156"/>
  <c r="O105" i="156"/>
  <c r="N105" i="156"/>
  <c r="M105" i="156"/>
  <c r="L105" i="156"/>
  <c r="K105" i="156"/>
  <c r="J105" i="156"/>
  <c r="I105" i="156"/>
  <c r="H105" i="156"/>
  <c r="D105" i="156"/>
  <c r="W83" i="156"/>
  <c r="V83" i="156"/>
  <c r="R83" i="156"/>
  <c r="Q83" i="156"/>
  <c r="P83" i="156"/>
  <c r="O83" i="156"/>
  <c r="N83" i="156"/>
  <c r="M83" i="156"/>
  <c r="L83" i="156"/>
  <c r="K83" i="156"/>
  <c r="J83" i="156"/>
  <c r="I83" i="156"/>
  <c r="H83" i="156"/>
  <c r="W70" i="156"/>
  <c r="V70" i="156"/>
  <c r="S42" i="156"/>
  <c r="S25" i="156"/>
  <c r="S24" i="156"/>
  <c r="U177" i="156" l="1"/>
  <c r="X178" i="156"/>
  <c r="U178" i="156"/>
  <c r="X177" i="156"/>
  <c r="Q13" i="57" l="1"/>
  <c r="Q12" i="57"/>
  <c r="Q11" i="57"/>
  <c r="Q10" i="57"/>
  <c r="Q13" i="46"/>
  <c r="Q12" i="46"/>
  <c r="Q11" i="46"/>
  <c r="Q10" i="46"/>
  <c r="R326" i="157"/>
  <c r="R325" i="157"/>
  <c r="R324" i="157"/>
  <c r="R323" i="157"/>
  <c r="R322" i="157" s="1"/>
  <c r="R321" i="157"/>
  <c r="R320" i="157"/>
  <c r="R319" i="157"/>
  <c r="R318" i="157"/>
  <c r="R301" i="157"/>
  <c r="R300" i="157"/>
  <c r="R299" i="157"/>
  <c r="R298" i="157"/>
  <c r="R297" i="157" s="1"/>
  <c r="R296" i="157"/>
  <c r="R295" i="157"/>
  <c r="R294" i="157"/>
  <c r="R293" i="157"/>
  <c r="R276" i="157"/>
  <c r="R275" i="157"/>
  <c r="R274" i="157"/>
  <c r="R273" i="157"/>
  <c r="R271" i="157"/>
  <c r="R270" i="157"/>
  <c r="R269" i="157"/>
  <c r="R268" i="157"/>
  <c r="R251" i="157"/>
  <c r="R250" i="157"/>
  <c r="R249" i="157"/>
  <c r="R248" i="157"/>
  <c r="R246" i="157"/>
  <c r="R245" i="157"/>
  <c r="R244" i="157"/>
  <c r="R243" i="157"/>
  <c r="R226" i="157"/>
  <c r="R225" i="157"/>
  <c r="R224" i="157"/>
  <c r="R223" i="157"/>
  <c r="R221" i="157"/>
  <c r="R220" i="157"/>
  <c r="R219" i="157"/>
  <c r="R218" i="157"/>
  <c r="R201" i="157"/>
  <c r="R200" i="157"/>
  <c r="R199" i="157"/>
  <c r="R198" i="157"/>
  <c r="R196" i="157"/>
  <c r="R195" i="157"/>
  <c r="R194" i="157"/>
  <c r="R193" i="157"/>
  <c r="R171" i="157"/>
  <c r="R170" i="157"/>
  <c r="R169" i="157"/>
  <c r="R168" i="157"/>
  <c r="R151" i="157"/>
  <c r="R150" i="157"/>
  <c r="R148" i="157"/>
  <c r="R147" i="157"/>
  <c r="R142" i="157"/>
  <c r="R141" i="157"/>
  <c r="R140" i="157"/>
  <c r="R139" i="157"/>
  <c r="R137" i="157"/>
  <c r="R136" i="157"/>
  <c r="R135" i="157"/>
  <c r="R134" i="157"/>
  <c r="R117" i="157"/>
  <c r="R116" i="157"/>
  <c r="R115" i="157"/>
  <c r="R114" i="157"/>
  <c r="R112" i="157"/>
  <c r="R111" i="157"/>
  <c r="R110" i="157"/>
  <c r="R109" i="157"/>
  <c r="R88" i="157"/>
  <c r="R87" i="157" s="1"/>
  <c r="R86" i="157"/>
  <c r="R85" i="157"/>
  <c r="R80" i="157"/>
  <c r="R79" i="157"/>
  <c r="R77" i="157"/>
  <c r="R74" i="157"/>
  <c r="R73" i="157"/>
  <c r="R68" i="157"/>
  <c r="R67" i="157"/>
  <c r="R65" i="157"/>
  <c r="R64" i="157"/>
  <c r="G66" i="157"/>
  <c r="R59" i="157"/>
  <c r="R58" i="157"/>
  <c r="R56" i="157"/>
  <c r="R55" i="157"/>
  <c r="R50" i="157"/>
  <c r="R49" i="157"/>
  <c r="R47" i="157"/>
  <c r="R46" i="157"/>
  <c r="R41" i="157"/>
  <c r="R40" i="157"/>
  <c r="R38" i="157"/>
  <c r="R37" i="157"/>
  <c r="R32" i="157"/>
  <c r="R31" i="157"/>
  <c r="R29" i="157"/>
  <c r="R27" i="157"/>
  <c r="R26" i="157"/>
  <c r="R25" i="157"/>
  <c r="R24" i="157"/>
  <c r="R19" i="157"/>
  <c r="R18" i="157"/>
  <c r="R17" i="157"/>
  <c r="R16" i="157"/>
  <c r="R14" i="157"/>
  <c r="R13" i="157"/>
  <c r="R12" i="157"/>
  <c r="R11" i="157"/>
  <c r="S342" i="156"/>
  <c r="S341" i="156"/>
  <c r="S339" i="156"/>
  <c r="S338" i="156" s="1"/>
  <c r="S337" i="156"/>
  <c r="S336" i="156"/>
  <c r="S335" i="156"/>
  <c r="S334" i="156"/>
  <c r="S330" i="156"/>
  <c r="S329" i="156"/>
  <c r="S328" i="156"/>
  <c r="S327" i="156"/>
  <c r="S325" i="156"/>
  <c r="S324" i="156"/>
  <c r="S323" i="156"/>
  <c r="S322" i="156"/>
  <c r="S305" i="156"/>
  <c r="S304" i="156"/>
  <c r="S302" i="156"/>
  <c r="S301" i="156" s="1"/>
  <c r="S300" i="156"/>
  <c r="S299" i="156"/>
  <c r="S298" i="156"/>
  <c r="S297" i="156"/>
  <c r="S278" i="156"/>
  <c r="S277" i="156"/>
  <c r="S275" i="156"/>
  <c r="S274" i="156"/>
  <c r="S273" i="156" s="1"/>
  <c r="S272" i="156"/>
  <c r="S271" i="156"/>
  <c r="S270" i="156"/>
  <c r="S269" i="156"/>
  <c r="S268" i="156"/>
  <c r="S267" i="156"/>
  <c r="S250" i="156"/>
  <c r="S249" i="156"/>
  <c r="S247" i="156"/>
  <c r="H279" i="156"/>
  <c r="H294" i="156" s="1"/>
  <c r="R197" i="157" l="1"/>
  <c r="R247" i="157"/>
  <c r="R272" i="157"/>
  <c r="R222" i="157"/>
  <c r="R138" i="157"/>
  <c r="R101" i="157"/>
  <c r="R102" i="157"/>
  <c r="R113" i="157"/>
  <c r="R103" i="157"/>
  <c r="R76" i="157"/>
  <c r="R28" i="157"/>
  <c r="R15" i="157"/>
  <c r="S326" i="156"/>
  <c r="S246" i="156"/>
  <c r="D266" i="156"/>
  <c r="S245" i="156"/>
  <c r="S244" i="156"/>
  <c r="S243" i="156"/>
  <c r="S242" i="156"/>
  <c r="S224" i="156"/>
  <c r="S223" i="156"/>
  <c r="S221" i="156"/>
  <c r="S219" i="156"/>
  <c r="S218" i="156"/>
  <c r="S217" i="156"/>
  <c r="S216" i="156"/>
  <c r="S196" i="156"/>
  <c r="S194" i="156"/>
  <c r="S193" i="156"/>
  <c r="S187" i="156"/>
  <c r="S185" i="156"/>
  <c r="S184" i="156"/>
  <c r="S220" i="156" l="1"/>
  <c r="S179" i="156"/>
  <c r="S175" i="156"/>
  <c r="S174" i="156" s="1"/>
  <c r="S173" i="156"/>
  <c r="S172" i="156"/>
  <c r="S167" i="156"/>
  <c r="S166" i="156"/>
  <c r="S164" i="156"/>
  <c r="S162" i="156"/>
  <c r="S161" i="156"/>
  <c r="S160" i="156"/>
  <c r="S159" i="156"/>
  <c r="S154" i="156"/>
  <c r="S153" i="156"/>
  <c r="S151" i="156"/>
  <c r="S150" i="156"/>
  <c r="S145" i="156"/>
  <c r="S144" i="156"/>
  <c r="S142" i="156"/>
  <c r="S141" i="156"/>
  <c r="S136" i="156"/>
  <c r="S135" i="156"/>
  <c r="S133" i="156"/>
  <c r="S132" i="156"/>
  <c r="S127" i="156"/>
  <c r="S126" i="156"/>
  <c r="S124" i="156"/>
  <c r="S123" i="156"/>
  <c r="S117" i="156"/>
  <c r="S115" i="156"/>
  <c r="S114" i="156"/>
  <c r="S109" i="156"/>
  <c r="S108" i="156"/>
  <c r="S106" i="156"/>
  <c r="S104" i="156"/>
  <c r="S103" i="156"/>
  <c r="S102" i="156"/>
  <c r="S101" i="156"/>
  <c r="S95" i="156"/>
  <c r="S93" i="156"/>
  <c r="S92" i="156"/>
  <c r="S87" i="156"/>
  <c r="S86" i="156"/>
  <c r="S84" i="156"/>
  <c r="S82" i="156"/>
  <c r="S81" i="156"/>
  <c r="S80" i="156"/>
  <c r="S79" i="156"/>
  <c r="S74" i="156"/>
  <c r="S73" i="156"/>
  <c r="S71" i="156"/>
  <c r="S69" i="156"/>
  <c r="S68" i="156"/>
  <c r="S67" i="156"/>
  <c r="S66" i="156"/>
  <c r="S60" i="156"/>
  <c r="S58" i="156"/>
  <c r="S57" i="156"/>
  <c r="S51" i="156"/>
  <c r="S49" i="156"/>
  <c r="S48" i="156"/>
  <c r="S40" i="156"/>
  <c r="S39" i="156"/>
  <c r="S15" i="156"/>
  <c r="S34" i="156"/>
  <c r="S33" i="156"/>
  <c r="S31" i="156"/>
  <c r="S30" i="156"/>
  <c r="S22" i="156"/>
  <c r="S21" i="156"/>
  <c r="S13" i="156"/>
  <c r="S12" i="156"/>
  <c r="S105" i="156" l="1"/>
  <c r="S207" i="156"/>
  <c r="S202" i="156"/>
  <c r="S203" i="156"/>
  <c r="S204" i="156"/>
  <c r="S205" i="156"/>
  <c r="S209" i="156"/>
  <c r="S210" i="156"/>
  <c r="S163" i="156"/>
  <c r="S83" i="156"/>
  <c r="P30" i="57" l="1"/>
  <c r="P189" i="37" s="1"/>
  <c r="P29" i="57"/>
  <c r="P188" i="37" s="1"/>
  <c r="P28" i="57"/>
  <c r="P187" i="37" s="1"/>
  <c r="P27" i="57"/>
  <c r="P186" i="37" s="1"/>
  <c r="P25" i="57"/>
  <c r="P184" i="37" s="1"/>
  <c r="P24" i="57"/>
  <c r="P183" i="37" s="1"/>
  <c r="P23" i="57"/>
  <c r="P182" i="37" s="1"/>
  <c r="P22" i="57"/>
  <c r="P181" i="37" s="1"/>
  <c r="P9" i="57"/>
  <c r="P21" i="57" s="1"/>
  <c r="P180" i="37" s="1"/>
  <c r="P19" i="57" l="1"/>
  <c r="P31" i="57" s="1"/>
  <c r="P190" i="37" s="1"/>
  <c r="Q14" i="57"/>
  <c r="P26" i="57"/>
  <c r="P185" i="37" s="1"/>
  <c r="P30" i="46"/>
  <c r="P54" i="37" s="1"/>
  <c r="P29" i="46"/>
  <c r="P53" i="37" s="1"/>
  <c r="P28" i="46"/>
  <c r="P52" i="37" s="1"/>
  <c r="P27" i="46"/>
  <c r="P51" i="37" s="1"/>
  <c r="P25" i="46"/>
  <c r="P49" i="37" s="1"/>
  <c r="P24" i="46"/>
  <c r="P48" i="37" s="1"/>
  <c r="P23" i="46"/>
  <c r="P47" i="37" s="1"/>
  <c r="P22" i="46"/>
  <c r="P46" i="37" s="1"/>
  <c r="P26" i="46"/>
  <c r="P50" i="37" s="1"/>
  <c r="P9" i="46"/>
  <c r="P21" i="46" s="1"/>
  <c r="P45" i="37" s="1"/>
  <c r="P19" i="46" l="1"/>
  <c r="P31" i="46" s="1"/>
  <c r="P55" i="37" s="1"/>
  <c r="R75" i="157" l="1"/>
  <c r="R172" i="157" l="1"/>
  <c r="Q338" i="157"/>
  <c r="P213" i="37" s="1"/>
  <c r="Q337" i="157"/>
  <c r="P212" i="37" s="1"/>
  <c r="Q336" i="157"/>
  <c r="P211" i="37" s="1"/>
  <c r="Q335" i="157"/>
  <c r="P210" i="37" s="1"/>
  <c r="Q333" i="157"/>
  <c r="P208" i="37" s="1"/>
  <c r="Q332" i="157"/>
  <c r="P207" i="37" s="1"/>
  <c r="Q331" i="157"/>
  <c r="P206" i="37" s="1"/>
  <c r="Q330" i="157"/>
  <c r="P205" i="37" s="1"/>
  <c r="Q334" i="157"/>
  <c r="P209" i="37" s="1"/>
  <c r="Q317" i="157"/>
  <c r="Q329" i="157" s="1"/>
  <c r="P204" i="37" s="1"/>
  <c r="Q313" i="157"/>
  <c r="P201" i="37" s="1"/>
  <c r="Q312" i="157"/>
  <c r="P200" i="37" s="1"/>
  <c r="Q311" i="157"/>
  <c r="P199" i="37" s="1"/>
  <c r="Q310" i="157"/>
  <c r="P198" i="37" s="1"/>
  <c r="Q308" i="157"/>
  <c r="P196" i="37" s="1"/>
  <c r="Q307" i="157"/>
  <c r="P195" i="37" s="1"/>
  <c r="Q306" i="157"/>
  <c r="P194" i="37" s="1"/>
  <c r="Q305" i="157"/>
  <c r="P193" i="37" s="1"/>
  <c r="Q309" i="157"/>
  <c r="P197" i="37" s="1"/>
  <c r="Q292" i="157"/>
  <c r="Q304" i="157" s="1"/>
  <c r="P192" i="37" s="1"/>
  <c r="Q288" i="157"/>
  <c r="P177" i="37" s="1"/>
  <c r="Q287" i="157"/>
  <c r="P176" i="37" s="1"/>
  <c r="Q286" i="157"/>
  <c r="P175" i="37" s="1"/>
  <c r="Q285" i="157"/>
  <c r="P174" i="37" s="1"/>
  <c r="Q283" i="157"/>
  <c r="P172" i="37" s="1"/>
  <c r="Q282" i="157"/>
  <c r="P171" i="37" s="1"/>
  <c r="Q281" i="157"/>
  <c r="P170" i="37" s="1"/>
  <c r="Q280" i="157"/>
  <c r="P169" i="37" s="1"/>
  <c r="Q267" i="157"/>
  <c r="Q279" i="157" s="1"/>
  <c r="P168" i="37" s="1"/>
  <c r="Q263" i="157"/>
  <c r="P165" i="37" s="1"/>
  <c r="Q262" i="157"/>
  <c r="P164" i="37" s="1"/>
  <c r="Q261" i="157"/>
  <c r="P163" i="37" s="1"/>
  <c r="Q260" i="157"/>
  <c r="P162" i="37" s="1"/>
  <c r="Q258" i="157"/>
  <c r="P160" i="37" s="1"/>
  <c r="Q257" i="157"/>
  <c r="P159" i="37" s="1"/>
  <c r="Q256" i="157"/>
  <c r="P158" i="37" s="1"/>
  <c r="Q255" i="157"/>
  <c r="P157" i="37" s="1"/>
  <c r="Q259" i="157"/>
  <c r="P161" i="37" s="1"/>
  <c r="Q242" i="157"/>
  <c r="Q254" i="157" s="1"/>
  <c r="P156" i="37" s="1"/>
  <c r="Q238" i="157"/>
  <c r="P153" i="37" s="1"/>
  <c r="Q237" i="157"/>
  <c r="P152" i="37" s="1"/>
  <c r="Q236" i="157"/>
  <c r="P151" i="37" s="1"/>
  <c r="Q235" i="157"/>
  <c r="P150" i="37" s="1"/>
  <c r="Q233" i="157"/>
  <c r="P148" i="37" s="1"/>
  <c r="Q232" i="157"/>
  <c r="P147" i="37" s="1"/>
  <c r="Q231" i="157"/>
  <c r="P146" i="37" s="1"/>
  <c r="Q230" i="157"/>
  <c r="P145" i="37" s="1"/>
  <c r="Q234" i="157"/>
  <c r="P149" i="37" s="1"/>
  <c r="Q217" i="157"/>
  <c r="Q229" i="157" s="1"/>
  <c r="P144" i="37" s="1"/>
  <c r="Q213" i="157"/>
  <c r="P114" i="37" s="1"/>
  <c r="Q212" i="157"/>
  <c r="P113" i="37" s="1"/>
  <c r="Q211" i="157"/>
  <c r="P112" i="37" s="1"/>
  <c r="Q210" i="157"/>
  <c r="P111" i="37" s="1"/>
  <c r="Q208" i="157"/>
  <c r="P109" i="37" s="1"/>
  <c r="Q207" i="157"/>
  <c r="P108" i="37" s="1"/>
  <c r="Q206" i="157"/>
  <c r="P107" i="37" s="1"/>
  <c r="Q205" i="157"/>
  <c r="P106" i="37" s="1"/>
  <c r="Q209" i="157"/>
  <c r="P110" i="37" s="1"/>
  <c r="Q192" i="157"/>
  <c r="Q204" i="157" s="1"/>
  <c r="P105" i="37" s="1"/>
  <c r="Q188" i="157"/>
  <c r="P90" i="37" s="1"/>
  <c r="Q187" i="157"/>
  <c r="P89" i="37" s="1"/>
  <c r="Q186" i="157"/>
  <c r="P88" i="37" s="1"/>
  <c r="Q185" i="157"/>
  <c r="P87" i="37" s="1"/>
  <c r="Q183" i="157"/>
  <c r="P85" i="37" s="1"/>
  <c r="Q182" i="157"/>
  <c r="P84" i="37" s="1"/>
  <c r="Q181" i="157"/>
  <c r="P83" i="37" s="1"/>
  <c r="Q180" i="157"/>
  <c r="P82" i="37" s="1"/>
  <c r="Q167" i="157"/>
  <c r="Q179" i="157" s="1"/>
  <c r="P81" i="37" s="1"/>
  <c r="Q163" i="157"/>
  <c r="P78" i="37" s="1"/>
  <c r="Q162" i="157"/>
  <c r="P77" i="37" s="1"/>
  <c r="Q161" i="157"/>
  <c r="P76" i="37" s="1"/>
  <c r="Q160" i="157"/>
  <c r="P75" i="37" s="1"/>
  <c r="Q158" i="157"/>
  <c r="P73" i="37" s="1"/>
  <c r="Q157" i="157"/>
  <c r="P72" i="37" s="1"/>
  <c r="Q156" i="157"/>
  <c r="P71" i="37" s="1"/>
  <c r="Q155" i="157"/>
  <c r="P70" i="37" s="1"/>
  <c r="Q149" i="157"/>
  <c r="Q146" i="157"/>
  <c r="Q133" i="157"/>
  <c r="Q129" i="157"/>
  <c r="P42" i="37" s="1"/>
  <c r="Q128" i="157"/>
  <c r="P41" i="37" s="1"/>
  <c r="Q127" i="157"/>
  <c r="P40" i="37" s="1"/>
  <c r="Q126" i="157"/>
  <c r="P39" i="37" s="1"/>
  <c r="Q124" i="157"/>
  <c r="P37" i="37" s="1"/>
  <c r="Q123" i="157"/>
  <c r="P36" i="37" s="1"/>
  <c r="Q122" i="157"/>
  <c r="P35" i="37" s="1"/>
  <c r="Q121" i="157"/>
  <c r="P34" i="37" s="1"/>
  <c r="Q125" i="157"/>
  <c r="P38" i="37" s="1"/>
  <c r="Q108" i="157"/>
  <c r="Q120" i="157" s="1"/>
  <c r="P33" i="37" s="1"/>
  <c r="P30" i="37"/>
  <c r="P29" i="37"/>
  <c r="P28" i="37"/>
  <c r="Q100" i="157"/>
  <c r="P27" i="37" s="1"/>
  <c r="Q98" i="157"/>
  <c r="P25" i="37" s="1"/>
  <c r="Q97" i="157"/>
  <c r="P24" i="37" s="1"/>
  <c r="Q96" i="157"/>
  <c r="P23" i="37" s="1"/>
  <c r="Q95" i="157"/>
  <c r="P22" i="37" s="1"/>
  <c r="Q84" i="157"/>
  <c r="Q72" i="157"/>
  <c r="Q66" i="157"/>
  <c r="Q63" i="157"/>
  <c r="Q57" i="157"/>
  <c r="Q54" i="157"/>
  <c r="Q48" i="157"/>
  <c r="Q45" i="157"/>
  <c r="Q39" i="157"/>
  <c r="Q36" i="157"/>
  <c r="Q23" i="157"/>
  <c r="Q10" i="157"/>
  <c r="P238" i="37" l="1"/>
  <c r="Q51" i="157"/>
  <c r="Q42" i="157"/>
  <c r="Q69" i="157"/>
  <c r="Q154" i="157"/>
  <c r="P69" i="37" s="1"/>
  <c r="Q33" i="157"/>
  <c r="Q143" i="157"/>
  <c r="Q152" i="157"/>
  <c r="Q277" i="157"/>
  <c r="Q289" i="157" s="1"/>
  <c r="P178" i="37" s="1"/>
  <c r="Q92" i="157"/>
  <c r="Q99" i="157"/>
  <c r="P26" i="37" s="1"/>
  <c r="Q81" i="157"/>
  <c r="Q177" i="157"/>
  <c r="Q189" i="157" s="1"/>
  <c r="P91" i="37" s="1"/>
  <c r="Q284" i="157"/>
  <c r="P173" i="37" s="1"/>
  <c r="Q252" i="157"/>
  <c r="Q264" i="157" s="1"/>
  <c r="P166" i="37" s="1"/>
  <c r="Q227" i="157"/>
  <c r="Q239" i="157" s="1"/>
  <c r="P154" i="37" s="1"/>
  <c r="Q184" i="157"/>
  <c r="P86" i="37" s="1"/>
  <c r="Q159" i="157"/>
  <c r="P74" i="37" s="1"/>
  <c r="Q164" i="157"/>
  <c r="P79" i="37" s="1"/>
  <c r="Q327" i="157"/>
  <c r="Q339" i="157" s="1"/>
  <c r="P214" i="37" s="1"/>
  <c r="Q94" i="157"/>
  <c r="P21" i="37" s="1"/>
  <c r="Q20" i="157"/>
  <c r="Q60" i="157"/>
  <c r="Q118" i="157"/>
  <c r="Q130" i="157" s="1"/>
  <c r="P43" i="37" s="1"/>
  <c r="Q202" i="157"/>
  <c r="Q214" i="157" s="1"/>
  <c r="P115" i="37" s="1"/>
  <c r="Q302" i="157"/>
  <c r="Q314" i="157" s="1"/>
  <c r="P202" i="37" s="1"/>
  <c r="Q104" i="157" l="1"/>
  <c r="P31" i="37" s="1"/>
  <c r="R354" i="156"/>
  <c r="P225" i="37" s="1"/>
  <c r="R353" i="156"/>
  <c r="P224" i="37" s="1"/>
  <c r="R351" i="156"/>
  <c r="P222" i="37" s="1"/>
  <c r="R349" i="156"/>
  <c r="P220" i="37" s="1"/>
  <c r="R348" i="156"/>
  <c r="P219" i="37" s="1"/>
  <c r="R347" i="156"/>
  <c r="P218" i="37" s="1"/>
  <c r="R346" i="156"/>
  <c r="P217" i="37" s="1"/>
  <c r="R333" i="156"/>
  <c r="R321" i="156"/>
  <c r="R317" i="156"/>
  <c r="P141" i="37" s="1"/>
  <c r="R316" i="156"/>
  <c r="P140" i="37" s="1"/>
  <c r="R314" i="156"/>
  <c r="P138" i="37" s="1"/>
  <c r="R312" i="156"/>
  <c r="P136" i="37" s="1"/>
  <c r="R311" i="156"/>
  <c r="P135" i="37" s="1"/>
  <c r="R310" i="156"/>
  <c r="P134" i="37" s="1"/>
  <c r="R309" i="156"/>
  <c r="P133" i="37" s="1"/>
  <c r="R296" i="156"/>
  <c r="R308" i="156" s="1"/>
  <c r="P132" i="37" s="1"/>
  <c r="R293" i="156"/>
  <c r="P129" i="37" s="1"/>
  <c r="R292" i="156"/>
  <c r="P128" i="37" s="1"/>
  <c r="R290" i="156"/>
  <c r="P126" i="37" s="1"/>
  <c r="P237" i="37" s="1"/>
  <c r="R289" i="156"/>
  <c r="P125" i="37" s="1"/>
  <c r="R287" i="156"/>
  <c r="P123" i="37" s="1"/>
  <c r="P234" i="37" s="1"/>
  <c r="R286" i="156"/>
  <c r="P122" i="37" s="1"/>
  <c r="R285" i="156"/>
  <c r="P121" i="37" s="1"/>
  <c r="R284" i="156"/>
  <c r="P120" i="37" s="1"/>
  <c r="R283" i="156"/>
  <c r="P119" i="37" s="1"/>
  <c r="P230" i="37" s="1"/>
  <c r="R282" i="156"/>
  <c r="P118" i="37" s="1"/>
  <c r="R288" i="156"/>
  <c r="P124" i="37" s="1"/>
  <c r="R281" i="156"/>
  <c r="P117" i="37" s="1"/>
  <c r="R262" i="156"/>
  <c r="P102" i="37" s="1"/>
  <c r="R261" i="156"/>
  <c r="P101" i="37" s="1"/>
  <c r="R259" i="156"/>
  <c r="P99" i="37" s="1"/>
  <c r="R257" i="156"/>
  <c r="P97" i="37" s="1"/>
  <c r="R256" i="156"/>
  <c r="P96" i="37" s="1"/>
  <c r="R255" i="156"/>
  <c r="P95" i="37" s="1"/>
  <c r="R254" i="156"/>
  <c r="P94" i="37" s="1"/>
  <c r="R241" i="156"/>
  <c r="R253" i="156" s="1"/>
  <c r="P93" i="37" s="1"/>
  <c r="R237" i="156"/>
  <c r="P66" i="37" s="1"/>
  <c r="R236" i="156"/>
  <c r="P65" i="37" s="1"/>
  <c r="R234" i="156"/>
  <c r="P63" i="37" s="1"/>
  <c r="R232" i="156"/>
  <c r="P61" i="37" s="1"/>
  <c r="R231" i="156"/>
  <c r="P60" i="37" s="1"/>
  <c r="R230" i="156"/>
  <c r="P59" i="37" s="1"/>
  <c r="R229" i="156"/>
  <c r="P58" i="37" s="1"/>
  <c r="R215" i="156"/>
  <c r="R228" i="156" s="1"/>
  <c r="P57" i="37" s="1"/>
  <c r="P17" i="37"/>
  <c r="P16" i="37"/>
  <c r="P14" i="37"/>
  <c r="P12" i="37"/>
  <c r="P11" i="37"/>
  <c r="P10" i="37"/>
  <c r="P9" i="37"/>
  <c r="R195" i="156"/>
  <c r="R192" i="156"/>
  <c r="R186" i="156"/>
  <c r="R183" i="156"/>
  <c r="R171" i="156"/>
  <c r="R158" i="156"/>
  <c r="R152" i="156"/>
  <c r="R149" i="156"/>
  <c r="R143" i="156"/>
  <c r="R140" i="156"/>
  <c r="R134" i="156"/>
  <c r="R131" i="156"/>
  <c r="R125" i="156"/>
  <c r="R122" i="156"/>
  <c r="R116" i="156"/>
  <c r="R113" i="156"/>
  <c r="R100" i="156"/>
  <c r="R94" i="156"/>
  <c r="R91" i="156"/>
  <c r="R78" i="156"/>
  <c r="R70" i="156"/>
  <c r="R65" i="156"/>
  <c r="R59" i="156"/>
  <c r="R56" i="156"/>
  <c r="R50" i="156"/>
  <c r="R47" i="156"/>
  <c r="R41" i="156"/>
  <c r="R38" i="156"/>
  <c r="R32" i="156"/>
  <c r="R29" i="156"/>
  <c r="R23" i="156"/>
  <c r="R20" i="156"/>
  <c r="R14" i="156"/>
  <c r="R11" i="156"/>
  <c r="R201" i="156" l="1"/>
  <c r="P8" i="37" s="1"/>
  <c r="R206" i="156"/>
  <c r="P13" i="37" s="1"/>
  <c r="P229" i="37"/>
  <c r="P236" i="37"/>
  <c r="P231" i="37"/>
  <c r="R350" i="156"/>
  <c r="P221" i="37" s="1"/>
  <c r="R75" i="156"/>
  <c r="P232" i="37"/>
  <c r="R331" i="156"/>
  <c r="R26" i="156"/>
  <c r="R88" i="156"/>
  <c r="R110" i="156"/>
  <c r="R128" i="156"/>
  <c r="R146" i="156"/>
  <c r="R225" i="156"/>
  <c r="R238" i="156" s="1"/>
  <c r="P67" i="37" s="1"/>
  <c r="R306" i="156"/>
  <c r="R318" i="156" s="1"/>
  <c r="P142" i="37" s="1"/>
  <c r="R35" i="156"/>
  <c r="R119" i="156"/>
  <c r="R137" i="156"/>
  <c r="P233" i="37"/>
  <c r="R251" i="156"/>
  <c r="R263" i="156" s="1"/>
  <c r="P103" i="37" s="1"/>
  <c r="R44" i="156"/>
  <c r="R62" i="156"/>
  <c r="R180" i="156"/>
  <c r="P240" i="37"/>
  <c r="R258" i="156"/>
  <c r="P98" i="37" s="1"/>
  <c r="R313" i="156"/>
  <c r="P137" i="37" s="1"/>
  <c r="R345" i="156"/>
  <c r="P216" i="37" s="1"/>
  <c r="P239" i="37"/>
  <c r="R53" i="156"/>
  <c r="R97" i="156"/>
  <c r="R155" i="156"/>
  <c r="R233" i="156"/>
  <c r="P62" i="37" s="1"/>
  <c r="R17" i="156"/>
  <c r="R198" i="156"/>
  <c r="R294" i="156"/>
  <c r="P130" i="37" s="1"/>
  <c r="R189" i="156"/>
  <c r="R279" i="156"/>
  <c r="R343" i="156"/>
  <c r="P235" i="37" l="1"/>
  <c r="P228" i="37"/>
  <c r="R355" i="156"/>
  <c r="P226" i="37" s="1"/>
  <c r="O30" i="57" l="1"/>
  <c r="O189" i="37" s="1"/>
  <c r="O29" i="57"/>
  <c r="O188" i="37" s="1"/>
  <c r="O28" i="57"/>
  <c r="O187" i="37" s="1"/>
  <c r="O27" i="57"/>
  <c r="O186" i="37" s="1"/>
  <c r="O25" i="57"/>
  <c r="O184" i="37" s="1"/>
  <c r="O24" i="57"/>
  <c r="O183" i="37" s="1"/>
  <c r="O23" i="57"/>
  <c r="O182" i="37" s="1"/>
  <c r="O22" i="57"/>
  <c r="O181" i="37" s="1"/>
  <c r="O26" i="57"/>
  <c r="O185" i="37" s="1"/>
  <c r="O9" i="57"/>
  <c r="O21" i="57" s="1"/>
  <c r="O180" i="37" s="1"/>
  <c r="O30" i="46"/>
  <c r="O54" i="37" s="1"/>
  <c r="O29" i="46"/>
  <c r="O53" i="37" s="1"/>
  <c r="O28" i="46"/>
  <c r="O52" i="37" s="1"/>
  <c r="O27" i="46"/>
  <c r="O51" i="37" s="1"/>
  <c r="O25" i="46"/>
  <c r="O49" i="37" s="1"/>
  <c r="O24" i="46"/>
  <c r="O48" i="37" s="1"/>
  <c r="O23" i="46"/>
  <c r="O47" i="37" s="1"/>
  <c r="O22" i="46"/>
  <c r="O46" i="37" s="1"/>
  <c r="O26" i="46"/>
  <c r="O50" i="37" s="1"/>
  <c r="O9" i="46"/>
  <c r="O21" i="46" s="1"/>
  <c r="O45" i="37" s="1"/>
  <c r="O19" i="46" l="1"/>
  <c r="O31" i="46" s="1"/>
  <c r="O55" i="37" s="1"/>
  <c r="O19" i="57"/>
  <c r="O31" i="57" s="1"/>
  <c r="O190" i="37" s="1"/>
  <c r="P338" i="157" l="1"/>
  <c r="O213" i="37" s="1"/>
  <c r="P337" i="157"/>
  <c r="O212" i="37" s="1"/>
  <c r="P336" i="157"/>
  <c r="O211" i="37" s="1"/>
  <c r="P335" i="157"/>
  <c r="O210" i="37" s="1"/>
  <c r="P333" i="157"/>
  <c r="O208" i="37" s="1"/>
  <c r="P332" i="157"/>
  <c r="O207" i="37" s="1"/>
  <c r="P331" i="157"/>
  <c r="O206" i="37" s="1"/>
  <c r="P330" i="157"/>
  <c r="O205" i="37" s="1"/>
  <c r="P317" i="157"/>
  <c r="P329" i="157" s="1"/>
  <c r="O204" i="37" s="1"/>
  <c r="P313" i="157"/>
  <c r="O201" i="37" s="1"/>
  <c r="P312" i="157"/>
  <c r="O200" i="37" s="1"/>
  <c r="P311" i="157"/>
  <c r="O199" i="37" s="1"/>
  <c r="P310" i="157"/>
  <c r="O198" i="37" s="1"/>
  <c r="P308" i="157"/>
  <c r="O196" i="37" s="1"/>
  <c r="P307" i="157"/>
  <c r="O195" i="37" s="1"/>
  <c r="P306" i="157"/>
  <c r="O194" i="37" s="1"/>
  <c r="P305" i="157"/>
  <c r="O193" i="37" s="1"/>
  <c r="P309" i="157"/>
  <c r="O197" i="37" s="1"/>
  <c r="P292" i="157"/>
  <c r="P304" i="157" s="1"/>
  <c r="O192" i="37" s="1"/>
  <c r="P288" i="157"/>
  <c r="O177" i="37" s="1"/>
  <c r="P287" i="157"/>
  <c r="O176" i="37" s="1"/>
  <c r="P286" i="157"/>
  <c r="O175" i="37" s="1"/>
  <c r="P285" i="157"/>
  <c r="O174" i="37" s="1"/>
  <c r="P283" i="157"/>
  <c r="O172" i="37" s="1"/>
  <c r="P282" i="157"/>
  <c r="O171" i="37" s="1"/>
  <c r="P281" i="157"/>
  <c r="O170" i="37" s="1"/>
  <c r="P280" i="157"/>
  <c r="O169" i="37" s="1"/>
  <c r="P284" i="157"/>
  <c r="O173" i="37" s="1"/>
  <c r="P267" i="157"/>
  <c r="P279" i="157" s="1"/>
  <c r="O168" i="37" s="1"/>
  <c r="P263" i="157"/>
  <c r="O165" i="37" s="1"/>
  <c r="P262" i="157"/>
  <c r="O164" i="37" s="1"/>
  <c r="P261" i="157"/>
  <c r="O163" i="37" s="1"/>
  <c r="P260" i="157"/>
  <c r="O162" i="37" s="1"/>
  <c r="P258" i="157"/>
  <c r="O160" i="37" s="1"/>
  <c r="P257" i="157"/>
  <c r="O159" i="37" s="1"/>
  <c r="P256" i="157"/>
  <c r="O158" i="37" s="1"/>
  <c r="P255" i="157"/>
  <c r="O157" i="37" s="1"/>
  <c r="P259" i="157"/>
  <c r="O161" i="37" s="1"/>
  <c r="P242" i="157"/>
  <c r="P254" i="157" s="1"/>
  <c r="O156" i="37" s="1"/>
  <c r="P238" i="157"/>
  <c r="O153" i="37" s="1"/>
  <c r="P237" i="157"/>
  <c r="O152" i="37" s="1"/>
  <c r="P236" i="157"/>
  <c r="O151" i="37" s="1"/>
  <c r="P235" i="157"/>
  <c r="O150" i="37" s="1"/>
  <c r="P233" i="157"/>
  <c r="O148" i="37" s="1"/>
  <c r="P232" i="157"/>
  <c r="O147" i="37" s="1"/>
  <c r="P231" i="157"/>
  <c r="O146" i="37" s="1"/>
  <c r="P230" i="157"/>
  <c r="O145" i="37" s="1"/>
  <c r="P217" i="157"/>
  <c r="P229" i="157" s="1"/>
  <c r="O144" i="37" s="1"/>
  <c r="P213" i="157"/>
  <c r="O114" i="37" s="1"/>
  <c r="P212" i="157"/>
  <c r="O113" i="37" s="1"/>
  <c r="P211" i="157"/>
  <c r="O112" i="37" s="1"/>
  <c r="P210" i="157"/>
  <c r="O111" i="37" s="1"/>
  <c r="P208" i="157"/>
  <c r="O109" i="37" s="1"/>
  <c r="P207" i="157"/>
  <c r="O108" i="37" s="1"/>
  <c r="P206" i="157"/>
  <c r="O107" i="37" s="1"/>
  <c r="P205" i="157"/>
  <c r="O106" i="37" s="1"/>
  <c r="P209" i="157"/>
  <c r="O110" i="37" s="1"/>
  <c r="P192" i="157"/>
  <c r="P204" i="157" s="1"/>
  <c r="O105" i="37" s="1"/>
  <c r="P188" i="157"/>
  <c r="O90" i="37" s="1"/>
  <c r="P187" i="157"/>
  <c r="O89" i="37" s="1"/>
  <c r="P186" i="157"/>
  <c r="O88" i="37" s="1"/>
  <c r="P185" i="157"/>
  <c r="O87" i="37" s="1"/>
  <c r="P183" i="157"/>
  <c r="O85" i="37" s="1"/>
  <c r="P182" i="157"/>
  <c r="O84" i="37" s="1"/>
  <c r="P181" i="157"/>
  <c r="O83" i="37" s="1"/>
  <c r="P180" i="157"/>
  <c r="O82" i="37" s="1"/>
  <c r="P184" i="157"/>
  <c r="O86" i="37" s="1"/>
  <c r="P167" i="157"/>
  <c r="P179" i="157" s="1"/>
  <c r="O81" i="37" s="1"/>
  <c r="P163" i="157"/>
  <c r="O78" i="37" s="1"/>
  <c r="P162" i="157"/>
  <c r="O77" i="37" s="1"/>
  <c r="P161" i="157"/>
  <c r="O76" i="37" s="1"/>
  <c r="P160" i="157"/>
  <c r="O75" i="37" s="1"/>
  <c r="P158" i="157"/>
  <c r="O73" i="37" s="1"/>
  <c r="P157" i="157"/>
  <c r="O72" i="37" s="1"/>
  <c r="P156" i="157"/>
  <c r="O71" i="37" s="1"/>
  <c r="P155" i="157"/>
  <c r="O70" i="37" s="1"/>
  <c r="P149" i="157"/>
  <c r="P146" i="157"/>
  <c r="P133" i="157"/>
  <c r="P129" i="157"/>
  <c r="O42" i="37" s="1"/>
  <c r="P128" i="157"/>
  <c r="O41" i="37" s="1"/>
  <c r="P127" i="157"/>
  <c r="O40" i="37" s="1"/>
  <c r="P126" i="157"/>
  <c r="O39" i="37" s="1"/>
  <c r="P124" i="157"/>
  <c r="O37" i="37" s="1"/>
  <c r="P123" i="157"/>
  <c r="O36" i="37" s="1"/>
  <c r="P122" i="157"/>
  <c r="O35" i="37" s="1"/>
  <c r="P121" i="157"/>
  <c r="O34" i="37" s="1"/>
  <c r="P125" i="157"/>
  <c r="O38" i="37" s="1"/>
  <c r="P108" i="157"/>
  <c r="P120" i="157" s="1"/>
  <c r="O33" i="37" s="1"/>
  <c r="O30" i="37"/>
  <c r="O29" i="37"/>
  <c r="O28" i="37"/>
  <c r="P100" i="157"/>
  <c r="O27" i="37" s="1"/>
  <c r="P98" i="157"/>
  <c r="O25" i="37" s="1"/>
  <c r="P97" i="157"/>
  <c r="O24" i="37" s="1"/>
  <c r="P96" i="157"/>
  <c r="O23" i="37" s="1"/>
  <c r="P95" i="157"/>
  <c r="O22" i="37" s="1"/>
  <c r="P84" i="157"/>
  <c r="P72" i="157"/>
  <c r="P66" i="157"/>
  <c r="P63" i="157"/>
  <c r="P57" i="157"/>
  <c r="P54" i="157"/>
  <c r="P48" i="157"/>
  <c r="P45" i="157"/>
  <c r="P39" i="157"/>
  <c r="P36" i="157"/>
  <c r="P23" i="157"/>
  <c r="P10" i="157"/>
  <c r="Q354" i="156"/>
  <c r="O225" i="37" s="1"/>
  <c r="Q353" i="156"/>
  <c r="O224" i="37" s="1"/>
  <c r="Q351" i="156"/>
  <c r="O222" i="37" s="1"/>
  <c r="Q349" i="156"/>
  <c r="O220" i="37" s="1"/>
  <c r="Q348" i="156"/>
  <c r="O219" i="37" s="1"/>
  <c r="Q347" i="156"/>
  <c r="O218" i="37" s="1"/>
  <c r="Q346" i="156"/>
  <c r="O217" i="37" s="1"/>
  <c r="Q333" i="156"/>
  <c r="Q321" i="156"/>
  <c r="Q317" i="156"/>
  <c r="O141" i="37" s="1"/>
  <c r="Q316" i="156"/>
  <c r="O140" i="37" s="1"/>
  <c r="Q314" i="156"/>
  <c r="O138" i="37" s="1"/>
  <c r="Q312" i="156"/>
  <c r="O136" i="37" s="1"/>
  <c r="Q311" i="156"/>
  <c r="O135" i="37" s="1"/>
  <c r="Q310" i="156"/>
  <c r="O134" i="37" s="1"/>
  <c r="Q309" i="156"/>
  <c r="O133" i="37" s="1"/>
  <c r="Q313" i="156"/>
  <c r="O137" i="37" s="1"/>
  <c r="Q296" i="156"/>
  <c r="Q308" i="156" s="1"/>
  <c r="O132" i="37" s="1"/>
  <c r="Q293" i="156"/>
  <c r="O129" i="37" s="1"/>
  <c r="Q292" i="156"/>
  <c r="O128" i="37" s="1"/>
  <c r="Q290" i="156"/>
  <c r="O126" i="37" s="1"/>
  <c r="O237" i="37" s="1"/>
  <c r="Q289" i="156"/>
  <c r="O125" i="37" s="1"/>
  <c r="Q287" i="156"/>
  <c r="O123" i="37" s="1"/>
  <c r="O234" i="37" s="1"/>
  <c r="Q286" i="156"/>
  <c r="O122" i="37" s="1"/>
  <c r="Q285" i="156"/>
  <c r="O121" i="37" s="1"/>
  <c r="Q284" i="156"/>
  <c r="O120" i="37" s="1"/>
  <c r="Q283" i="156"/>
  <c r="O119" i="37" s="1"/>
  <c r="O230" i="37" s="1"/>
  <c r="Q282" i="156"/>
  <c r="O118" i="37" s="1"/>
  <c r="Q288" i="156"/>
  <c r="O124" i="37" s="1"/>
  <c r="Q281" i="156"/>
  <c r="O117" i="37" s="1"/>
  <c r="Q262" i="156"/>
  <c r="O102" i="37" s="1"/>
  <c r="Q261" i="156"/>
  <c r="O101" i="37" s="1"/>
  <c r="Q259" i="156"/>
  <c r="O99" i="37" s="1"/>
  <c r="Q257" i="156"/>
  <c r="O97" i="37" s="1"/>
  <c r="Q256" i="156"/>
  <c r="O96" i="37" s="1"/>
  <c r="Q255" i="156"/>
  <c r="O95" i="37" s="1"/>
  <c r="Q254" i="156"/>
  <c r="O94" i="37" s="1"/>
  <c r="Q258" i="156"/>
  <c r="O98" i="37" s="1"/>
  <c r="Q241" i="156"/>
  <c r="Q253" i="156" s="1"/>
  <c r="O93" i="37" s="1"/>
  <c r="Q237" i="156"/>
  <c r="O66" i="37" s="1"/>
  <c r="Q236" i="156"/>
  <c r="O65" i="37" s="1"/>
  <c r="Q234" i="156"/>
  <c r="O63" i="37" s="1"/>
  <c r="Q232" i="156"/>
  <c r="O61" i="37" s="1"/>
  <c r="Q231" i="156"/>
  <c r="O60" i="37" s="1"/>
  <c r="Q230" i="156"/>
  <c r="O59" i="37" s="1"/>
  <c r="Q229" i="156"/>
  <c r="O58" i="37" s="1"/>
  <c r="Q233" i="156"/>
  <c r="O62" i="37" s="1"/>
  <c r="Q215" i="156"/>
  <c r="Q228" i="156" s="1"/>
  <c r="O57" i="37" s="1"/>
  <c r="O17" i="37"/>
  <c r="O16" i="37"/>
  <c r="O14" i="37"/>
  <c r="O12" i="37"/>
  <c r="O11" i="37"/>
  <c r="O10" i="37"/>
  <c r="O9" i="37"/>
  <c r="Q195" i="156"/>
  <c r="Q192" i="156"/>
  <c r="Q186" i="156"/>
  <c r="Q183" i="156"/>
  <c r="Q171" i="156"/>
  <c r="Q158" i="156"/>
  <c r="Q152" i="156"/>
  <c r="Q149" i="156"/>
  <c r="Q143" i="156"/>
  <c r="Q140" i="156"/>
  <c r="Q134" i="156"/>
  <c r="Q131" i="156"/>
  <c r="Q125" i="156"/>
  <c r="Q122" i="156"/>
  <c r="Q116" i="156"/>
  <c r="Q113" i="156"/>
  <c r="Q100" i="156"/>
  <c r="Q94" i="156"/>
  <c r="Q91" i="156"/>
  <c r="Q78" i="156"/>
  <c r="Q70" i="156"/>
  <c r="Q65" i="156"/>
  <c r="Q59" i="156"/>
  <c r="Q56" i="156"/>
  <c r="Q50" i="156"/>
  <c r="Q47" i="156"/>
  <c r="Q41" i="156"/>
  <c r="Q38" i="156"/>
  <c r="Q32" i="156"/>
  <c r="Q29" i="156"/>
  <c r="Q23" i="156"/>
  <c r="Q20" i="156"/>
  <c r="Q14" i="156"/>
  <c r="Q11" i="156"/>
  <c r="O238" i="37" l="1"/>
  <c r="P94" i="157"/>
  <c r="O21" i="37" s="1"/>
  <c r="Q206" i="156"/>
  <c r="Q201" i="156"/>
  <c r="O229" i="37"/>
  <c r="O236" i="37"/>
  <c r="O231" i="37"/>
  <c r="P42" i="157"/>
  <c r="P327" i="157"/>
  <c r="P339" i="157" s="1"/>
  <c r="O214" i="37" s="1"/>
  <c r="Q53" i="156"/>
  <c r="Q75" i="156"/>
  <c r="Q119" i="156"/>
  <c r="Q137" i="156"/>
  <c r="Q155" i="156"/>
  <c r="Q180" i="156"/>
  <c r="Q198" i="156"/>
  <c r="Q44" i="156"/>
  <c r="P69" i="157"/>
  <c r="Q26" i="156"/>
  <c r="Q17" i="156"/>
  <c r="O240" i="37"/>
  <c r="Q343" i="156"/>
  <c r="P33" i="157"/>
  <c r="O8" i="37"/>
  <c r="Q62" i="156"/>
  <c r="Q88" i="156"/>
  <c r="Q110" i="156"/>
  <c r="Q128" i="156"/>
  <c r="Q146" i="156"/>
  <c r="Q168" i="156"/>
  <c r="O232" i="37"/>
  <c r="Q331" i="156"/>
  <c r="Q35" i="156"/>
  <c r="Q97" i="156"/>
  <c r="O233" i="37"/>
  <c r="Q345" i="156"/>
  <c r="O216" i="37" s="1"/>
  <c r="O239" i="37"/>
  <c r="P81" i="157"/>
  <c r="P227" i="157"/>
  <c r="P239" i="157" s="1"/>
  <c r="O154" i="37" s="1"/>
  <c r="Q251" i="156"/>
  <c r="Q263" i="156" s="1"/>
  <c r="O103" i="37" s="1"/>
  <c r="P51" i="157"/>
  <c r="P60" i="157"/>
  <c r="P99" i="157"/>
  <c r="O26" i="37" s="1"/>
  <c r="P154" i="157"/>
  <c r="O69" i="37" s="1"/>
  <c r="P20" i="157"/>
  <c r="P159" i="157"/>
  <c r="O74" i="37" s="1"/>
  <c r="P143" i="157"/>
  <c r="P118" i="157"/>
  <c r="P130" i="157" s="1"/>
  <c r="O43" i="37" s="1"/>
  <c r="P202" i="157"/>
  <c r="P214" i="157" s="1"/>
  <c r="O115" i="37" s="1"/>
  <c r="P302" i="157"/>
  <c r="P314" i="157" s="1"/>
  <c r="O202" i="37" s="1"/>
  <c r="P92" i="157"/>
  <c r="P177" i="157"/>
  <c r="P189" i="157" s="1"/>
  <c r="O91" i="37" s="1"/>
  <c r="P234" i="157"/>
  <c r="O149" i="37" s="1"/>
  <c r="P277" i="157"/>
  <c r="P289" i="157" s="1"/>
  <c r="O178" i="37" s="1"/>
  <c r="P334" i="157"/>
  <c r="O209" i="37" s="1"/>
  <c r="P152" i="157"/>
  <c r="P252" i="157"/>
  <c r="P264" i="157" s="1"/>
  <c r="O166" i="37" s="1"/>
  <c r="Q294" i="156"/>
  <c r="O130" i="37" s="1"/>
  <c r="O13" i="37"/>
  <c r="Q225" i="156"/>
  <c r="Q238" i="156" s="1"/>
  <c r="O67" i="37" s="1"/>
  <c r="Q306" i="156"/>
  <c r="Q318" i="156" s="1"/>
  <c r="O142" i="37" s="1"/>
  <c r="Q350" i="156"/>
  <c r="O221" i="37" s="1"/>
  <c r="Q189" i="156"/>
  <c r="Q279" i="156"/>
  <c r="O235" i="37" l="1"/>
  <c r="O228" i="37"/>
  <c r="Q355" i="156"/>
  <c r="O226" i="37" s="1"/>
  <c r="Q211" i="156"/>
  <c r="P164" i="157"/>
  <c r="O79" i="37" s="1"/>
  <c r="P104" i="157"/>
  <c r="O31" i="37" s="1"/>
  <c r="O18" i="37"/>
  <c r="O227" i="37" l="1"/>
  <c r="N30" i="57" l="1"/>
  <c r="N189" i="37" s="1"/>
  <c r="N29" i="57"/>
  <c r="N188" i="37" s="1"/>
  <c r="N28" i="57"/>
  <c r="N187" i="37" s="1"/>
  <c r="N27" i="57"/>
  <c r="N186" i="37" s="1"/>
  <c r="N25" i="57"/>
  <c r="N184" i="37" s="1"/>
  <c r="N24" i="57"/>
  <c r="N183" i="37" s="1"/>
  <c r="N23" i="57"/>
  <c r="N182" i="37" s="1"/>
  <c r="N22" i="57"/>
  <c r="N181" i="37" s="1"/>
  <c r="N9" i="57"/>
  <c r="N21" i="57" s="1"/>
  <c r="N180" i="37" s="1"/>
  <c r="N30" i="46"/>
  <c r="N54" i="37" s="1"/>
  <c r="N29" i="46"/>
  <c r="N53" i="37" s="1"/>
  <c r="N28" i="46"/>
  <c r="N52" i="37" s="1"/>
  <c r="N27" i="46"/>
  <c r="N51" i="37" s="1"/>
  <c r="N25" i="46"/>
  <c r="N49" i="37" s="1"/>
  <c r="N24" i="46"/>
  <c r="N48" i="37" s="1"/>
  <c r="N23" i="46"/>
  <c r="N47" i="37" s="1"/>
  <c r="N22" i="46"/>
  <c r="N46" i="37" s="1"/>
  <c r="N9" i="46"/>
  <c r="N21" i="46" s="1"/>
  <c r="N45" i="37" s="1"/>
  <c r="O338" i="157"/>
  <c r="N213" i="37" s="1"/>
  <c r="O337" i="157"/>
  <c r="N212" i="37" s="1"/>
  <c r="O336" i="157"/>
  <c r="N211" i="37" s="1"/>
  <c r="O335" i="157"/>
  <c r="N210" i="37" s="1"/>
  <c r="O333" i="157"/>
  <c r="N208" i="37" s="1"/>
  <c r="O332" i="157"/>
  <c r="N207" i="37" s="1"/>
  <c r="O331" i="157"/>
  <c r="N206" i="37" s="1"/>
  <c r="O330" i="157"/>
  <c r="N205" i="37" s="1"/>
  <c r="O317" i="157"/>
  <c r="O329" i="157" s="1"/>
  <c r="N204" i="37" s="1"/>
  <c r="O313" i="157"/>
  <c r="N201" i="37" s="1"/>
  <c r="O312" i="157"/>
  <c r="N200" i="37" s="1"/>
  <c r="O311" i="157"/>
  <c r="N199" i="37" s="1"/>
  <c r="O310" i="157"/>
  <c r="N198" i="37" s="1"/>
  <c r="O308" i="157"/>
  <c r="N196" i="37" s="1"/>
  <c r="O307" i="157"/>
  <c r="N195" i="37" s="1"/>
  <c r="O306" i="157"/>
  <c r="N194" i="37" s="1"/>
  <c r="O305" i="157"/>
  <c r="N193" i="37" s="1"/>
  <c r="O292" i="157"/>
  <c r="O304" i="157" s="1"/>
  <c r="N192" i="37" s="1"/>
  <c r="O288" i="157"/>
  <c r="N177" i="37" s="1"/>
  <c r="O287" i="157"/>
  <c r="N176" i="37" s="1"/>
  <c r="O286" i="157"/>
  <c r="N175" i="37" s="1"/>
  <c r="O285" i="157"/>
  <c r="N174" i="37" s="1"/>
  <c r="O283" i="157"/>
  <c r="N172" i="37" s="1"/>
  <c r="O282" i="157"/>
  <c r="N171" i="37" s="1"/>
  <c r="O281" i="157"/>
  <c r="N170" i="37" s="1"/>
  <c r="O280" i="157"/>
  <c r="N169" i="37" s="1"/>
  <c r="O267" i="157"/>
  <c r="O279" i="157" s="1"/>
  <c r="N168" i="37" s="1"/>
  <c r="O263" i="157"/>
  <c r="N165" i="37" s="1"/>
  <c r="O262" i="157"/>
  <c r="N164" i="37" s="1"/>
  <c r="O261" i="157"/>
  <c r="N163" i="37" s="1"/>
  <c r="O260" i="157"/>
  <c r="N162" i="37" s="1"/>
  <c r="O258" i="157"/>
  <c r="N160" i="37" s="1"/>
  <c r="O257" i="157"/>
  <c r="N159" i="37" s="1"/>
  <c r="O256" i="157"/>
  <c r="N158" i="37" s="1"/>
  <c r="O255" i="157"/>
  <c r="N157" i="37" s="1"/>
  <c r="O242" i="157"/>
  <c r="O254" i="157" s="1"/>
  <c r="N156" i="37" s="1"/>
  <c r="O238" i="157"/>
  <c r="N153" i="37" s="1"/>
  <c r="O237" i="157"/>
  <c r="N152" i="37" s="1"/>
  <c r="O236" i="157"/>
  <c r="N151" i="37" s="1"/>
  <c r="O235" i="157"/>
  <c r="N150" i="37" s="1"/>
  <c r="O233" i="157"/>
  <c r="N148" i="37" s="1"/>
  <c r="O232" i="157"/>
  <c r="N147" i="37" s="1"/>
  <c r="O231" i="157"/>
  <c r="N146" i="37" s="1"/>
  <c r="O230" i="157"/>
  <c r="N145" i="37" s="1"/>
  <c r="O217" i="157"/>
  <c r="O229" i="157" s="1"/>
  <c r="N144" i="37" s="1"/>
  <c r="O213" i="157"/>
  <c r="N114" i="37" s="1"/>
  <c r="O212" i="157"/>
  <c r="N113" i="37" s="1"/>
  <c r="O211" i="157"/>
  <c r="N112" i="37" s="1"/>
  <c r="O210" i="157"/>
  <c r="N111" i="37" s="1"/>
  <c r="O208" i="157"/>
  <c r="N109" i="37" s="1"/>
  <c r="O207" i="157"/>
  <c r="N108" i="37" s="1"/>
  <c r="O206" i="157"/>
  <c r="N107" i="37" s="1"/>
  <c r="O205" i="157"/>
  <c r="N106" i="37" s="1"/>
  <c r="O192" i="157"/>
  <c r="O204" i="157" s="1"/>
  <c r="N105" i="37" s="1"/>
  <c r="O188" i="157"/>
  <c r="N90" i="37" s="1"/>
  <c r="O187" i="157"/>
  <c r="N89" i="37" s="1"/>
  <c r="O186" i="157"/>
  <c r="N88" i="37" s="1"/>
  <c r="O185" i="157"/>
  <c r="N87" i="37" s="1"/>
  <c r="O183" i="157"/>
  <c r="N85" i="37" s="1"/>
  <c r="O182" i="157"/>
  <c r="N84" i="37" s="1"/>
  <c r="O181" i="157"/>
  <c r="N83" i="37" s="1"/>
  <c r="O180" i="157"/>
  <c r="N82" i="37" s="1"/>
  <c r="O184" i="157"/>
  <c r="N86" i="37" s="1"/>
  <c r="O167" i="157"/>
  <c r="O179" i="157" s="1"/>
  <c r="N81" i="37" s="1"/>
  <c r="O163" i="157"/>
  <c r="N78" i="37" s="1"/>
  <c r="O162" i="157"/>
  <c r="N77" i="37" s="1"/>
  <c r="O161" i="157"/>
  <c r="N76" i="37" s="1"/>
  <c r="O160" i="157"/>
  <c r="N75" i="37" s="1"/>
  <c r="O158" i="157"/>
  <c r="N73" i="37" s="1"/>
  <c r="O157" i="157"/>
  <c r="N72" i="37" s="1"/>
  <c r="O156" i="157"/>
  <c r="N71" i="37" s="1"/>
  <c r="O155" i="157"/>
  <c r="N70" i="37" s="1"/>
  <c r="O149" i="157"/>
  <c r="O146" i="157"/>
  <c r="O133" i="157"/>
  <c r="O129" i="157"/>
  <c r="N42" i="37" s="1"/>
  <c r="O128" i="157"/>
  <c r="N41" i="37" s="1"/>
  <c r="O127" i="157"/>
  <c r="N40" i="37" s="1"/>
  <c r="O126" i="157"/>
  <c r="N39" i="37" s="1"/>
  <c r="O124" i="157"/>
  <c r="N37" i="37" s="1"/>
  <c r="O123" i="157"/>
  <c r="N36" i="37" s="1"/>
  <c r="O122" i="157"/>
  <c r="N35" i="37" s="1"/>
  <c r="O121" i="157"/>
  <c r="N34" i="37" s="1"/>
  <c r="O125" i="157"/>
  <c r="N38" i="37" s="1"/>
  <c r="O108" i="157"/>
  <c r="N30" i="37"/>
  <c r="N29" i="37"/>
  <c r="N28" i="37"/>
  <c r="O100" i="157"/>
  <c r="N27" i="37" s="1"/>
  <c r="O98" i="157"/>
  <c r="N25" i="37" s="1"/>
  <c r="O97" i="157"/>
  <c r="N24" i="37" s="1"/>
  <c r="O96" i="157"/>
  <c r="N23" i="37" s="1"/>
  <c r="O95" i="157"/>
  <c r="N22" i="37" s="1"/>
  <c r="O84" i="157"/>
  <c r="O72" i="157"/>
  <c r="O66" i="157"/>
  <c r="O63" i="157"/>
  <c r="O57" i="157"/>
  <c r="O54" i="157"/>
  <c r="O48" i="157"/>
  <c r="O45" i="157"/>
  <c r="O39" i="157"/>
  <c r="O36" i="157"/>
  <c r="O23" i="157"/>
  <c r="O10" i="157"/>
  <c r="N238" i="37" l="1"/>
  <c r="O51" i="157"/>
  <c r="O227" i="157"/>
  <c r="O239" i="157" s="1"/>
  <c r="N154" i="37" s="1"/>
  <c r="O302" i="157"/>
  <c r="O314" i="157" s="1"/>
  <c r="N202" i="37" s="1"/>
  <c r="N19" i="46"/>
  <c r="N31" i="46" s="1"/>
  <c r="N55" i="37" s="1"/>
  <c r="N26" i="46"/>
  <c r="N50" i="37" s="1"/>
  <c r="O152" i="157"/>
  <c r="O60" i="157"/>
  <c r="O327" i="157"/>
  <c r="O339" i="157" s="1"/>
  <c r="N214" i="37" s="1"/>
  <c r="O277" i="157"/>
  <c r="O289" i="157" s="1"/>
  <c r="N178" i="37" s="1"/>
  <c r="N19" i="57"/>
  <c r="N31" i="57" s="1"/>
  <c r="N190" i="37" s="1"/>
  <c r="N26" i="57"/>
  <c r="N185" i="37" s="1"/>
  <c r="O42" i="157"/>
  <c r="O202" i="157"/>
  <c r="O214" i="157" s="1"/>
  <c r="N115" i="37" s="1"/>
  <c r="O33" i="157"/>
  <c r="O154" i="157"/>
  <c r="N69" i="37" s="1"/>
  <c r="O81" i="157"/>
  <c r="O118" i="157"/>
  <c r="O130" i="157" s="1"/>
  <c r="N43" i="37" s="1"/>
  <c r="O177" i="157"/>
  <c r="O189" i="157" s="1"/>
  <c r="N91" i="37" s="1"/>
  <c r="O284" i="157"/>
  <c r="N173" i="37" s="1"/>
  <c r="O252" i="157"/>
  <c r="O264" i="157" s="1"/>
  <c r="N166" i="37" s="1"/>
  <c r="O309" i="157"/>
  <c r="N197" i="37" s="1"/>
  <c r="O334" i="157"/>
  <c r="N209" i="37" s="1"/>
  <c r="O20" i="157"/>
  <c r="O99" i="157"/>
  <c r="N26" i="37" s="1"/>
  <c r="O120" i="157"/>
  <c r="N33" i="37" s="1"/>
  <c r="O143" i="157"/>
  <c r="O164" i="157" s="1"/>
  <c r="N79" i="37" s="1"/>
  <c r="O234" i="157"/>
  <c r="N149" i="37" s="1"/>
  <c r="O92" i="157"/>
  <c r="O104" i="157" s="1"/>
  <c r="N31" i="37" s="1"/>
  <c r="O209" i="157"/>
  <c r="N110" i="37" s="1"/>
  <c r="O69" i="157"/>
  <c r="O94" i="157"/>
  <c r="N21" i="37" s="1"/>
  <c r="O159" i="157"/>
  <c r="N74" i="37" s="1"/>
  <c r="O259" i="157"/>
  <c r="N161" i="37" s="1"/>
  <c r="P354" i="156" l="1"/>
  <c r="N225" i="37" s="1"/>
  <c r="P353" i="156"/>
  <c r="N224" i="37" s="1"/>
  <c r="P351" i="156"/>
  <c r="N222" i="37" s="1"/>
  <c r="P349" i="156"/>
  <c r="N220" i="37" s="1"/>
  <c r="P348" i="156"/>
  <c r="N219" i="37" s="1"/>
  <c r="P347" i="156"/>
  <c r="N218" i="37" s="1"/>
  <c r="P346" i="156"/>
  <c r="N217" i="37" s="1"/>
  <c r="P333" i="156"/>
  <c r="P321" i="156"/>
  <c r="P317" i="156"/>
  <c r="N141" i="37" s="1"/>
  <c r="P316" i="156"/>
  <c r="N140" i="37" s="1"/>
  <c r="P314" i="156"/>
  <c r="N138" i="37" s="1"/>
  <c r="P312" i="156"/>
  <c r="N136" i="37" s="1"/>
  <c r="P311" i="156"/>
  <c r="N135" i="37" s="1"/>
  <c r="P310" i="156"/>
  <c r="N134" i="37" s="1"/>
  <c r="P309" i="156"/>
  <c r="N133" i="37" s="1"/>
  <c r="P296" i="156"/>
  <c r="P308" i="156" s="1"/>
  <c r="N132" i="37" s="1"/>
  <c r="P293" i="156"/>
  <c r="N129" i="37" s="1"/>
  <c r="P292" i="156"/>
  <c r="N128" i="37" s="1"/>
  <c r="P290" i="156"/>
  <c r="N126" i="37" s="1"/>
  <c r="N237" i="37" s="1"/>
  <c r="P289" i="156"/>
  <c r="N125" i="37" s="1"/>
  <c r="P287" i="156"/>
  <c r="N123" i="37" s="1"/>
  <c r="N234" i="37" s="1"/>
  <c r="P286" i="156"/>
  <c r="N122" i="37" s="1"/>
  <c r="P285" i="156"/>
  <c r="N121" i="37" s="1"/>
  <c r="P284" i="156"/>
  <c r="N120" i="37" s="1"/>
  <c r="P283" i="156"/>
  <c r="N119" i="37" s="1"/>
  <c r="N230" i="37" s="1"/>
  <c r="P282" i="156"/>
  <c r="N118" i="37" s="1"/>
  <c r="P288" i="156"/>
  <c r="N124" i="37" s="1"/>
  <c r="P281" i="156"/>
  <c r="N117" i="37" s="1"/>
  <c r="P262" i="156"/>
  <c r="N102" i="37" s="1"/>
  <c r="P261" i="156"/>
  <c r="N101" i="37" s="1"/>
  <c r="P259" i="156"/>
  <c r="N99" i="37" s="1"/>
  <c r="P257" i="156"/>
  <c r="N97" i="37" s="1"/>
  <c r="P256" i="156"/>
  <c r="N96" i="37" s="1"/>
  <c r="P255" i="156"/>
  <c r="N95" i="37" s="1"/>
  <c r="P254" i="156"/>
  <c r="N94" i="37" s="1"/>
  <c r="P258" i="156"/>
  <c r="N98" i="37" s="1"/>
  <c r="P241" i="156"/>
  <c r="P253" i="156" s="1"/>
  <c r="N93" i="37" s="1"/>
  <c r="P237" i="156"/>
  <c r="N66" i="37" s="1"/>
  <c r="P236" i="156"/>
  <c r="N65" i="37" s="1"/>
  <c r="P234" i="156"/>
  <c r="N63" i="37" s="1"/>
  <c r="P232" i="156"/>
  <c r="N61" i="37" s="1"/>
  <c r="P231" i="156"/>
  <c r="N60" i="37" s="1"/>
  <c r="P230" i="156"/>
  <c r="N59" i="37" s="1"/>
  <c r="P229" i="156"/>
  <c r="N58" i="37" s="1"/>
  <c r="P233" i="156"/>
  <c r="N62" i="37" s="1"/>
  <c r="P215" i="156"/>
  <c r="P228" i="156" s="1"/>
  <c r="N57" i="37" s="1"/>
  <c r="N17" i="37"/>
  <c r="N16" i="37"/>
  <c r="N14" i="37"/>
  <c r="N12" i="37"/>
  <c r="N11" i="37"/>
  <c r="N10" i="37"/>
  <c r="N9" i="37"/>
  <c r="P195" i="156"/>
  <c r="P192" i="156"/>
  <c r="P186" i="156"/>
  <c r="P183" i="156"/>
  <c r="P171" i="156"/>
  <c r="P158" i="156"/>
  <c r="P152" i="156"/>
  <c r="P149" i="156"/>
  <c r="P143" i="156"/>
  <c r="P140" i="156"/>
  <c r="P134" i="156"/>
  <c r="P131" i="156"/>
  <c r="P125" i="156"/>
  <c r="P122" i="156"/>
  <c r="P116" i="156"/>
  <c r="P113" i="156"/>
  <c r="P100" i="156"/>
  <c r="P94" i="156"/>
  <c r="P91" i="156"/>
  <c r="P78" i="156"/>
  <c r="P70" i="156"/>
  <c r="P65" i="156"/>
  <c r="P59" i="156"/>
  <c r="P56" i="156"/>
  <c r="P50" i="156"/>
  <c r="P47" i="156"/>
  <c r="P41" i="156"/>
  <c r="P38" i="156"/>
  <c r="P32" i="156"/>
  <c r="P29" i="156"/>
  <c r="P23" i="156"/>
  <c r="P20" i="156"/>
  <c r="P14" i="156"/>
  <c r="P11" i="156"/>
  <c r="P201" i="156" l="1"/>
  <c r="N8" i="37" s="1"/>
  <c r="P206" i="156"/>
  <c r="N13" i="37" s="1"/>
  <c r="N231" i="37"/>
  <c r="N229" i="37"/>
  <c r="N236" i="37"/>
  <c r="P306" i="156"/>
  <c r="P318" i="156" s="1"/>
  <c r="N142" i="37" s="1"/>
  <c r="P345" i="156"/>
  <c r="N216" i="37" s="1"/>
  <c r="P44" i="156"/>
  <c r="P62" i="156"/>
  <c r="P88" i="156"/>
  <c r="P53" i="156"/>
  <c r="P35" i="156"/>
  <c r="P75" i="156"/>
  <c r="P155" i="156"/>
  <c r="P110" i="156"/>
  <c r="P180" i="156"/>
  <c r="P17" i="156"/>
  <c r="P97" i="156"/>
  <c r="P137" i="156"/>
  <c r="P343" i="156"/>
  <c r="P128" i="156"/>
  <c r="P146" i="156"/>
  <c r="P168" i="156"/>
  <c r="P313" i="156"/>
  <c r="N137" i="37" s="1"/>
  <c r="N240" i="37"/>
  <c r="P26" i="156"/>
  <c r="P225" i="156"/>
  <c r="P238" i="156" s="1"/>
  <c r="N67" i="37" s="1"/>
  <c r="P251" i="156"/>
  <c r="P263" i="156" s="1"/>
  <c r="N103" i="37" s="1"/>
  <c r="N232" i="37"/>
  <c r="P350" i="156"/>
  <c r="N221" i="37" s="1"/>
  <c r="N233" i="37"/>
  <c r="N239" i="37"/>
  <c r="P331" i="156"/>
  <c r="P119" i="156"/>
  <c r="P189" i="156"/>
  <c r="P294" i="156"/>
  <c r="N130" i="37" s="1"/>
  <c r="P198" i="156"/>
  <c r="P279" i="156"/>
  <c r="N235" i="37" l="1"/>
  <c r="P211" i="156"/>
  <c r="N18" i="37" s="1"/>
  <c r="N228" i="37"/>
  <c r="P355" i="156"/>
  <c r="N226" i="37" s="1"/>
  <c r="N227" i="37" l="1"/>
  <c r="C15" i="57" l="1"/>
  <c r="C10" i="57"/>
  <c r="C15" i="46"/>
  <c r="C10" i="46"/>
  <c r="D323" i="157"/>
  <c r="D318" i="157"/>
  <c r="D298" i="157"/>
  <c r="D293" i="157"/>
  <c r="D273" i="157"/>
  <c r="D268" i="157"/>
  <c r="D248" i="157"/>
  <c r="D243" i="157"/>
  <c r="D223" i="157"/>
  <c r="D218" i="157"/>
  <c r="D198" i="157"/>
  <c r="D193" i="157"/>
  <c r="D173" i="157"/>
  <c r="D168" i="157"/>
  <c r="D150" i="157"/>
  <c r="D147" i="157"/>
  <c r="D139" i="157"/>
  <c r="D134" i="157"/>
  <c r="D114" i="157"/>
  <c r="D109" i="157"/>
  <c r="D88" i="157"/>
  <c r="D87" i="157" s="1"/>
  <c r="D85" i="157"/>
  <c r="D77" i="157"/>
  <c r="D73" i="157"/>
  <c r="D67" i="157"/>
  <c r="D64" i="157"/>
  <c r="D49" i="157"/>
  <c r="D46" i="157"/>
  <c r="D40" i="157"/>
  <c r="D37" i="157"/>
  <c r="D29" i="157"/>
  <c r="D24" i="157"/>
  <c r="D16" i="157"/>
  <c r="D11" i="157"/>
  <c r="E339" i="156"/>
  <c r="E334" i="156"/>
  <c r="E327" i="156"/>
  <c r="E322" i="156"/>
  <c r="E302" i="156"/>
  <c r="E297" i="156"/>
  <c r="E274" i="156"/>
  <c r="E267" i="156"/>
  <c r="E247" i="156"/>
  <c r="E242" i="156"/>
  <c r="E221" i="156"/>
  <c r="E216" i="156"/>
  <c r="E196" i="156"/>
  <c r="E193" i="156"/>
  <c r="E187" i="156"/>
  <c r="E184" i="156"/>
  <c r="E175" i="156"/>
  <c r="E174" i="156" s="1"/>
  <c r="E172" i="156"/>
  <c r="E164" i="156"/>
  <c r="E159" i="156"/>
  <c r="E117" i="156"/>
  <c r="E114" i="156"/>
  <c r="E106" i="156"/>
  <c r="E101" i="156"/>
  <c r="E95" i="156"/>
  <c r="E92" i="156"/>
  <c r="E84" i="156"/>
  <c r="E79" i="156"/>
  <c r="E71" i="156"/>
  <c r="E66" i="156"/>
  <c r="E60" i="156"/>
  <c r="E57" i="156"/>
  <c r="E51" i="156"/>
  <c r="E48" i="156"/>
  <c r="E42" i="156"/>
  <c r="E39" i="156"/>
  <c r="E15" i="156"/>
  <c r="E12" i="156"/>
  <c r="E202" i="156" l="1"/>
  <c r="E207" i="156"/>
  <c r="F338" i="156"/>
  <c r="F326" i="156"/>
  <c r="F163" i="156"/>
  <c r="F105" i="156"/>
  <c r="F70" i="156"/>
  <c r="F83" i="156" l="1"/>
  <c r="E15" i="157" l="1"/>
  <c r="V199" i="37" l="1"/>
  <c r="V28" i="57"/>
  <c r="V187" i="37" s="1"/>
  <c r="U28" i="57"/>
  <c r="U187" i="37" s="1"/>
  <c r="T28" i="57"/>
  <c r="T187" i="37" s="1"/>
  <c r="S28" i="57"/>
  <c r="S187" i="37" s="1"/>
  <c r="R28" i="57"/>
  <c r="R187" i="37" s="1"/>
  <c r="Q28" i="57"/>
  <c r="Q187" i="37" s="1"/>
  <c r="M28" i="57"/>
  <c r="M187" i="37" s="1"/>
  <c r="L28" i="57"/>
  <c r="L187" i="37" s="1"/>
  <c r="K28" i="57"/>
  <c r="K187" i="37" s="1"/>
  <c r="J28" i="57"/>
  <c r="J187" i="37" s="1"/>
  <c r="I28" i="57"/>
  <c r="I187" i="37" s="1"/>
  <c r="H28" i="57"/>
  <c r="H187" i="37" s="1"/>
  <c r="G28" i="57"/>
  <c r="G187" i="37" s="1"/>
  <c r="F28" i="57"/>
  <c r="F187" i="37" s="1"/>
  <c r="E28" i="57"/>
  <c r="E187" i="37" s="1"/>
  <c r="D28" i="57"/>
  <c r="D187" i="37" s="1"/>
  <c r="C28" i="57"/>
  <c r="C187" i="37" s="1"/>
  <c r="B28" i="57"/>
  <c r="B187" i="37" s="1"/>
  <c r="V28" i="46"/>
  <c r="V52" i="37" s="1"/>
  <c r="U28" i="46"/>
  <c r="U52" i="37" s="1"/>
  <c r="T28" i="46"/>
  <c r="T52" i="37" s="1"/>
  <c r="S28" i="46"/>
  <c r="S52" i="37" s="1"/>
  <c r="R28" i="46"/>
  <c r="R52" i="37" s="1"/>
  <c r="Q28" i="46"/>
  <c r="Q52" i="37" s="1"/>
  <c r="M28" i="46"/>
  <c r="M52" i="37" s="1"/>
  <c r="L28" i="46"/>
  <c r="L52" i="37" s="1"/>
  <c r="K28" i="46"/>
  <c r="K52" i="37" s="1"/>
  <c r="J28" i="46"/>
  <c r="J52" i="37" s="1"/>
  <c r="I28" i="46"/>
  <c r="I52" i="37" s="1"/>
  <c r="H28" i="46"/>
  <c r="H52" i="37" s="1"/>
  <c r="G28" i="46"/>
  <c r="G52" i="37" s="1"/>
  <c r="F28" i="46"/>
  <c r="F52" i="37" s="1"/>
  <c r="E28" i="46"/>
  <c r="E52" i="37" s="1"/>
  <c r="D28" i="46"/>
  <c r="D52" i="37" s="1"/>
  <c r="C28" i="46"/>
  <c r="C52" i="37" s="1"/>
  <c r="B28" i="46"/>
  <c r="B52" i="37" s="1"/>
  <c r="W336" i="157"/>
  <c r="V211" i="37" s="1"/>
  <c r="V336" i="157"/>
  <c r="U211" i="37" s="1"/>
  <c r="U336" i="157"/>
  <c r="T211" i="37" s="1"/>
  <c r="T336" i="157"/>
  <c r="S211" i="37" s="1"/>
  <c r="S336" i="157"/>
  <c r="R211" i="37" s="1"/>
  <c r="R336" i="157"/>
  <c r="Q211" i="37" s="1"/>
  <c r="N336" i="157"/>
  <c r="M211" i="37" s="1"/>
  <c r="M336" i="157"/>
  <c r="L211" i="37" s="1"/>
  <c r="L336" i="157"/>
  <c r="K211" i="37" s="1"/>
  <c r="K336" i="157"/>
  <c r="J211" i="37" s="1"/>
  <c r="J336" i="157"/>
  <c r="I211" i="37" s="1"/>
  <c r="I336" i="157"/>
  <c r="H211" i="37" s="1"/>
  <c r="H336" i="157"/>
  <c r="G211" i="37" s="1"/>
  <c r="G336" i="157"/>
  <c r="F211" i="37" s="1"/>
  <c r="F336" i="157"/>
  <c r="E211" i="37" s="1"/>
  <c r="E336" i="157"/>
  <c r="D211" i="37" s="1"/>
  <c r="D336" i="157"/>
  <c r="C211" i="37" s="1"/>
  <c r="C336" i="157"/>
  <c r="B211" i="37" s="1"/>
  <c r="V311" i="157"/>
  <c r="U199" i="37" s="1"/>
  <c r="U311" i="157"/>
  <c r="T199" i="37" s="1"/>
  <c r="T311" i="157"/>
  <c r="S199" i="37" s="1"/>
  <c r="S311" i="157"/>
  <c r="R199" i="37" s="1"/>
  <c r="R311" i="157"/>
  <c r="Q199" i="37" s="1"/>
  <c r="N311" i="157"/>
  <c r="M199" i="37" s="1"/>
  <c r="M311" i="157"/>
  <c r="L199" i="37" s="1"/>
  <c r="L311" i="157"/>
  <c r="K199" i="37" s="1"/>
  <c r="K311" i="157"/>
  <c r="J199" i="37" s="1"/>
  <c r="J311" i="157"/>
  <c r="I199" i="37" s="1"/>
  <c r="I311" i="157"/>
  <c r="H199" i="37" s="1"/>
  <c r="H311" i="157"/>
  <c r="G199" i="37" s="1"/>
  <c r="G311" i="157"/>
  <c r="F199" i="37" s="1"/>
  <c r="F311" i="157"/>
  <c r="E199" i="37" s="1"/>
  <c r="E311" i="157"/>
  <c r="D199" i="37" s="1"/>
  <c r="D311" i="157"/>
  <c r="C199" i="37" s="1"/>
  <c r="C311" i="157"/>
  <c r="B199" i="37" s="1"/>
  <c r="W286" i="157"/>
  <c r="V175" i="37" s="1"/>
  <c r="V286" i="157"/>
  <c r="U175" i="37" s="1"/>
  <c r="U286" i="157"/>
  <c r="T175" i="37" s="1"/>
  <c r="T286" i="157"/>
  <c r="S175" i="37" s="1"/>
  <c r="S286" i="157"/>
  <c r="R175" i="37" s="1"/>
  <c r="R286" i="157"/>
  <c r="Q175" i="37" s="1"/>
  <c r="N286" i="157"/>
  <c r="M175" i="37" s="1"/>
  <c r="M286" i="157"/>
  <c r="L175" i="37" s="1"/>
  <c r="L286" i="157"/>
  <c r="K175" i="37" s="1"/>
  <c r="K286" i="157"/>
  <c r="J175" i="37" s="1"/>
  <c r="J286" i="157"/>
  <c r="I175" i="37" s="1"/>
  <c r="I286" i="157"/>
  <c r="H175" i="37" s="1"/>
  <c r="H286" i="157"/>
  <c r="G175" i="37" s="1"/>
  <c r="G286" i="157"/>
  <c r="F175" i="37" s="1"/>
  <c r="F286" i="157"/>
  <c r="E175" i="37" s="1"/>
  <c r="E286" i="157"/>
  <c r="D175" i="37" s="1"/>
  <c r="D286" i="157"/>
  <c r="C175" i="37" s="1"/>
  <c r="C286" i="157"/>
  <c r="B175" i="37" s="1"/>
  <c r="W261" i="157"/>
  <c r="V163" i="37" s="1"/>
  <c r="V261" i="157"/>
  <c r="U163" i="37" s="1"/>
  <c r="U261" i="157"/>
  <c r="T163" i="37" s="1"/>
  <c r="T261" i="157"/>
  <c r="S163" i="37" s="1"/>
  <c r="S261" i="157"/>
  <c r="R163" i="37" s="1"/>
  <c r="R261" i="157"/>
  <c r="Q163" i="37" s="1"/>
  <c r="N261" i="157"/>
  <c r="M163" i="37" s="1"/>
  <c r="M261" i="157"/>
  <c r="L163" i="37" s="1"/>
  <c r="L261" i="157"/>
  <c r="K163" i="37" s="1"/>
  <c r="K261" i="157"/>
  <c r="J163" i="37" s="1"/>
  <c r="J261" i="157"/>
  <c r="I163" i="37" s="1"/>
  <c r="I261" i="157"/>
  <c r="H163" i="37" s="1"/>
  <c r="H261" i="157"/>
  <c r="G163" i="37" s="1"/>
  <c r="G261" i="157"/>
  <c r="F163" i="37" s="1"/>
  <c r="F261" i="157"/>
  <c r="E163" i="37" s="1"/>
  <c r="E261" i="157"/>
  <c r="D163" i="37" s="1"/>
  <c r="D261" i="157"/>
  <c r="C163" i="37" s="1"/>
  <c r="C261" i="157"/>
  <c r="B163" i="37" s="1"/>
  <c r="W236" i="157"/>
  <c r="V151" i="37" s="1"/>
  <c r="V236" i="157"/>
  <c r="U151" i="37" s="1"/>
  <c r="U236" i="157"/>
  <c r="T151" i="37" s="1"/>
  <c r="T236" i="157"/>
  <c r="S151" i="37" s="1"/>
  <c r="S236" i="157"/>
  <c r="R151" i="37" s="1"/>
  <c r="R236" i="157"/>
  <c r="Q151" i="37" s="1"/>
  <c r="N236" i="157"/>
  <c r="M151" i="37" s="1"/>
  <c r="M236" i="157"/>
  <c r="L151" i="37" s="1"/>
  <c r="L236" i="157"/>
  <c r="K151" i="37" s="1"/>
  <c r="K236" i="157"/>
  <c r="J151" i="37" s="1"/>
  <c r="J236" i="157"/>
  <c r="I151" i="37" s="1"/>
  <c r="I236" i="157"/>
  <c r="H151" i="37" s="1"/>
  <c r="H236" i="157"/>
  <c r="G151" i="37" s="1"/>
  <c r="G236" i="157"/>
  <c r="F151" i="37" s="1"/>
  <c r="F236" i="157"/>
  <c r="E151" i="37" s="1"/>
  <c r="E236" i="157"/>
  <c r="D151" i="37" s="1"/>
  <c r="D236" i="157"/>
  <c r="C151" i="37" s="1"/>
  <c r="C236" i="157"/>
  <c r="B151" i="37" s="1"/>
  <c r="W211" i="157"/>
  <c r="V112" i="37" s="1"/>
  <c r="V211" i="157"/>
  <c r="U112" i="37" s="1"/>
  <c r="U211" i="157"/>
  <c r="T112" i="37" s="1"/>
  <c r="T211" i="157"/>
  <c r="S112" i="37" s="1"/>
  <c r="S211" i="157"/>
  <c r="R112" i="37" s="1"/>
  <c r="R211" i="157"/>
  <c r="Q112" i="37" s="1"/>
  <c r="N211" i="157"/>
  <c r="M112" i="37" s="1"/>
  <c r="M211" i="157"/>
  <c r="L112" i="37" s="1"/>
  <c r="L211" i="157"/>
  <c r="K112" i="37" s="1"/>
  <c r="K211" i="157"/>
  <c r="J112" i="37" s="1"/>
  <c r="J211" i="157"/>
  <c r="I112" i="37" s="1"/>
  <c r="I211" i="157"/>
  <c r="H112" i="37" s="1"/>
  <c r="H211" i="157"/>
  <c r="G112" i="37" s="1"/>
  <c r="G211" i="157"/>
  <c r="F112" i="37" s="1"/>
  <c r="F211" i="157"/>
  <c r="E112" i="37" s="1"/>
  <c r="E211" i="157"/>
  <c r="D112" i="37" s="1"/>
  <c r="D211" i="157"/>
  <c r="C112" i="37" s="1"/>
  <c r="C211" i="157"/>
  <c r="B112" i="37" s="1"/>
  <c r="W186" i="157"/>
  <c r="V88" i="37" s="1"/>
  <c r="V186" i="157"/>
  <c r="U88" i="37" s="1"/>
  <c r="U186" i="157"/>
  <c r="T88" i="37" s="1"/>
  <c r="T186" i="157"/>
  <c r="S88" i="37" s="1"/>
  <c r="S186" i="157"/>
  <c r="R88" i="37" s="1"/>
  <c r="R186" i="157"/>
  <c r="Q88" i="37" s="1"/>
  <c r="N186" i="157"/>
  <c r="M88" i="37" s="1"/>
  <c r="M186" i="157"/>
  <c r="L88" i="37" s="1"/>
  <c r="L186" i="157"/>
  <c r="K88" i="37" s="1"/>
  <c r="K186" i="157"/>
  <c r="J88" i="37" s="1"/>
  <c r="J186" i="157"/>
  <c r="I88" i="37" s="1"/>
  <c r="I186" i="157"/>
  <c r="H88" i="37" s="1"/>
  <c r="H186" i="157"/>
  <c r="G88" i="37" s="1"/>
  <c r="G186" i="157"/>
  <c r="F88" i="37" s="1"/>
  <c r="F186" i="157"/>
  <c r="E88" i="37" s="1"/>
  <c r="E186" i="157"/>
  <c r="D88" i="37" s="1"/>
  <c r="D186" i="157"/>
  <c r="C88" i="37" s="1"/>
  <c r="C186" i="157"/>
  <c r="B88" i="37" s="1"/>
  <c r="W161" i="157"/>
  <c r="V76" i="37" s="1"/>
  <c r="V161" i="157"/>
  <c r="U76" i="37" s="1"/>
  <c r="U161" i="157"/>
  <c r="T76" i="37" s="1"/>
  <c r="T161" i="157"/>
  <c r="S76" i="37" s="1"/>
  <c r="S161" i="157"/>
  <c r="R76" i="37" s="1"/>
  <c r="R161" i="157"/>
  <c r="Q76" i="37" s="1"/>
  <c r="N161" i="157"/>
  <c r="M76" i="37" s="1"/>
  <c r="M161" i="157"/>
  <c r="L76" i="37" s="1"/>
  <c r="L161" i="157"/>
  <c r="K76" i="37" s="1"/>
  <c r="K161" i="157"/>
  <c r="J76" i="37" s="1"/>
  <c r="J161" i="157"/>
  <c r="I76" i="37" s="1"/>
  <c r="I161" i="157"/>
  <c r="H76" i="37" s="1"/>
  <c r="H161" i="157"/>
  <c r="G76" i="37" s="1"/>
  <c r="G161" i="157"/>
  <c r="F76" i="37" s="1"/>
  <c r="F161" i="157"/>
  <c r="E76" i="37" s="1"/>
  <c r="E161" i="157"/>
  <c r="D76" i="37" s="1"/>
  <c r="D161" i="157"/>
  <c r="C76" i="37" s="1"/>
  <c r="C161" i="157"/>
  <c r="B76" i="37" s="1"/>
  <c r="W127" i="157"/>
  <c r="V40" i="37" s="1"/>
  <c r="V127" i="157"/>
  <c r="U40" i="37" s="1"/>
  <c r="U127" i="157"/>
  <c r="T40" i="37" s="1"/>
  <c r="T127" i="157"/>
  <c r="S40" i="37" s="1"/>
  <c r="S127" i="157"/>
  <c r="R40" i="37" s="1"/>
  <c r="R127" i="157"/>
  <c r="Q40" i="37" s="1"/>
  <c r="N127" i="157"/>
  <c r="M40" i="37" s="1"/>
  <c r="M127" i="157"/>
  <c r="L40" i="37" s="1"/>
  <c r="L127" i="157"/>
  <c r="K40" i="37" s="1"/>
  <c r="K127" i="157"/>
  <c r="J40" i="37" s="1"/>
  <c r="J127" i="157"/>
  <c r="I40" i="37" s="1"/>
  <c r="I127" i="157"/>
  <c r="H40" i="37" s="1"/>
  <c r="H127" i="157"/>
  <c r="G40" i="37" s="1"/>
  <c r="G127" i="157"/>
  <c r="F40" i="37" s="1"/>
  <c r="F127" i="157"/>
  <c r="E40" i="37" s="1"/>
  <c r="E127" i="157"/>
  <c r="D40" i="37" s="1"/>
  <c r="D127" i="157"/>
  <c r="C40" i="37" s="1"/>
  <c r="C127" i="157"/>
  <c r="B40" i="37" s="1"/>
  <c r="V28" i="37"/>
  <c r="U28" i="37"/>
  <c r="T28" i="37"/>
  <c r="S28" i="37"/>
  <c r="R28" i="37"/>
  <c r="Q28" i="37"/>
  <c r="M28" i="37"/>
  <c r="L28" i="37"/>
  <c r="K28" i="37"/>
  <c r="J28" i="37"/>
  <c r="I28" i="37"/>
  <c r="H28" i="37"/>
  <c r="G28" i="37"/>
  <c r="F28" i="37"/>
  <c r="E28" i="37"/>
  <c r="D28" i="37"/>
  <c r="C28" i="37"/>
  <c r="B28" i="37"/>
  <c r="I238" i="37" l="1"/>
  <c r="M238" i="37"/>
  <c r="T238" i="37"/>
  <c r="B238" i="37"/>
  <c r="F238" i="37"/>
  <c r="J238" i="37"/>
  <c r="Q238" i="37"/>
  <c r="U238" i="37"/>
  <c r="C238" i="37"/>
  <c r="G238" i="37"/>
  <c r="K238" i="37"/>
  <c r="R238" i="37"/>
  <c r="D238" i="37"/>
  <c r="H238" i="37"/>
  <c r="L238" i="37"/>
  <c r="S238" i="37"/>
  <c r="E272" i="156" l="1"/>
  <c r="S59" i="156" l="1"/>
  <c r="S56" i="156" l="1"/>
  <c r="S62" i="156" s="1"/>
  <c r="S65" i="156"/>
  <c r="S70" i="156"/>
  <c r="S75" i="156" l="1"/>
  <c r="N70" i="156"/>
  <c r="N65" i="156"/>
  <c r="N41" i="156"/>
  <c r="N38" i="156"/>
  <c r="O38" i="156"/>
  <c r="O41" i="156"/>
  <c r="L30" i="57"/>
  <c r="L189" i="37" s="1"/>
  <c r="L29" i="57"/>
  <c r="L188" i="37" s="1"/>
  <c r="L27" i="57"/>
  <c r="L186" i="37" s="1"/>
  <c r="L25" i="57"/>
  <c r="L184" i="37" s="1"/>
  <c r="L24" i="57"/>
  <c r="L183" i="37" s="1"/>
  <c r="L23" i="57"/>
  <c r="L182" i="37" s="1"/>
  <c r="L22" i="57"/>
  <c r="L181" i="37" s="1"/>
  <c r="L26" i="57"/>
  <c r="L185" i="37" s="1"/>
  <c r="L9" i="57"/>
  <c r="L21" i="57" s="1"/>
  <c r="L180" i="37" s="1"/>
  <c r="K30" i="57"/>
  <c r="K29" i="57"/>
  <c r="K27" i="57"/>
  <c r="K25" i="57"/>
  <c r="K24" i="57"/>
  <c r="K23" i="57"/>
  <c r="K22" i="57"/>
  <c r="K26" i="57"/>
  <c r="K9" i="57"/>
  <c r="K21" i="57" s="1"/>
  <c r="K19" i="57" l="1"/>
  <c r="K31" i="57" s="1"/>
  <c r="L19" i="57"/>
  <c r="L31" i="57" s="1"/>
  <c r="L190" i="37" s="1"/>
  <c r="N75" i="156"/>
  <c r="L30" i="46"/>
  <c r="L54" i="37" s="1"/>
  <c r="L29" i="46"/>
  <c r="L53" i="37" s="1"/>
  <c r="L27" i="46"/>
  <c r="L51" i="37" s="1"/>
  <c r="L25" i="46"/>
  <c r="L49" i="37" s="1"/>
  <c r="L24" i="46"/>
  <c r="L48" i="37" s="1"/>
  <c r="L23" i="46"/>
  <c r="L47" i="37" s="1"/>
  <c r="L22" i="46"/>
  <c r="L46" i="37" s="1"/>
  <c r="L19" i="46"/>
  <c r="L31" i="46" s="1"/>
  <c r="L55" i="37" s="1"/>
  <c r="L9" i="46"/>
  <c r="L21" i="46" s="1"/>
  <c r="L45" i="37" s="1"/>
  <c r="M338" i="157"/>
  <c r="L213" i="37" s="1"/>
  <c r="M337" i="157"/>
  <c r="L212" i="37" s="1"/>
  <c r="M335" i="157"/>
  <c r="L210" i="37" s="1"/>
  <c r="M333" i="157"/>
  <c r="L208" i="37" s="1"/>
  <c r="M332" i="157"/>
  <c r="L207" i="37" s="1"/>
  <c r="M331" i="157"/>
  <c r="L206" i="37" s="1"/>
  <c r="M330" i="157"/>
  <c r="L205" i="37" s="1"/>
  <c r="M334" i="157"/>
  <c r="L209" i="37" s="1"/>
  <c r="M317" i="157"/>
  <c r="M329" i="157" s="1"/>
  <c r="L204" i="37" s="1"/>
  <c r="M313" i="157"/>
  <c r="L201" i="37" s="1"/>
  <c r="M312" i="157"/>
  <c r="L200" i="37" s="1"/>
  <c r="M310" i="157"/>
  <c r="L198" i="37" s="1"/>
  <c r="M308" i="157"/>
  <c r="L196" i="37" s="1"/>
  <c r="M307" i="157"/>
  <c r="L195" i="37" s="1"/>
  <c r="M306" i="157"/>
  <c r="L194" i="37" s="1"/>
  <c r="M305" i="157"/>
  <c r="L193" i="37" s="1"/>
  <c r="M309" i="157"/>
  <c r="L197" i="37" s="1"/>
  <c r="M292" i="157"/>
  <c r="M304" i="157" s="1"/>
  <c r="L192" i="37" s="1"/>
  <c r="M288" i="157"/>
  <c r="L177" i="37" s="1"/>
  <c r="M287" i="157"/>
  <c r="L176" i="37" s="1"/>
  <c r="M285" i="157"/>
  <c r="L174" i="37" s="1"/>
  <c r="M283" i="157"/>
  <c r="L172" i="37" s="1"/>
  <c r="M282" i="157"/>
  <c r="L171" i="37" s="1"/>
  <c r="M281" i="157"/>
  <c r="L170" i="37" s="1"/>
  <c r="M280" i="157"/>
  <c r="L169" i="37" s="1"/>
  <c r="M267" i="157"/>
  <c r="M279" i="157" s="1"/>
  <c r="L168" i="37" s="1"/>
  <c r="M263" i="157"/>
  <c r="L165" i="37" s="1"/>
  <c r="M262" i="157"/>
  <c r="L164" i="37" s="1"/>
  <c r="M260" i="157"/>
  <c r="L162" i="37" s="1"/>
  <c r="M258" i="157"/>
  <c r="L160" i="37" s="1"/>
  <c r="M257" i="157"/>
  <c r="L159" i="37" s="1"/>
  <c r="M256" i="157"/>
  <c r="L158" i="37" s="1"/>
  <c r="M255" i="157"/>
  <c r="L157" i="37" s="1"/>
  <c r="M259" i="157"/>
  <c r="L161" i="37" s="1"/>
  <c r="M242" i="157"/>
  <c r="M254" i="157" s="1"/>
  <c r="L156" i="37" s="1"/>
  <c r="M238" i="157"/>
  <c r="L153" i="37" s="1"/>
  <c r="M237" i="157"/>
  <c r="L152" i="37" s="1"/>
  <c r="M235" i="157"/>
  <c r="L150" i="37" s="1"/>
  <c r="M233" i="157"/>
  <c r="L148" i="37" s="1"/>
  <c r="M232" i="157"/>
  <c r="L147" i="37" s="1"/>
  <c r="M231" i="157"/>
  <c r="L146" i="37" s="1"/>
  <c r="M230" i="157"/>
  <c r="L145" i="37" s="1"/>
  <c r="M217" i="157"/>
  <c r="M229" i="157" s="1"/>
  <c r="L144" i="37" s="1"/>
  <c r="M213" i="157"/>
  <c r="L114" i="37" s="1"/>
  <c r="M212" i="157"/>
  <c r="L113" i="37" s="1"/>
  <c r="M210" i="157"/>
  <c r="L111" i="37" s="1"/>
  <c r="M208" i="157"/>
  <c r="L109" i="37" s="1"/>
  <c r="M207" i="157"/>
  <c r="L108" i="37" s="1"/>
  <c r="M206" i="157"/>
  <c r="L107" i="37" s="1"/>
  <c r="M205" i="157"/>
  <c r="L106" i="37" s="1"/>
  <c r="M209" i="157"/>
  <c r="L110" i="37" s="1"/>
  <c r="M192" i="157"/>
  <c r="M204" i="157" s="1"/>
  <c r="L105" i="37" s="1"/>
  <c r="M188" i="157"/>
  <c r="L90" i="37" s="1"/>
  <c r="M187" i="157"/>
  <c r="L89" i="37" s="1"/>
  <c r="M185" i="157"/>
  <c r="L87" i="37" s="1"/>
  <c r="M183" i="157"/>
  <c r="L85" i="37" s="1"/>
  <c r="M182" i="157"/>
  <c r="L84" i="37" s="1"/>
  <c r="M181" i="157"/>
  <c r="L83" i="37" s="1"/>
  <c r="M180" i="157"/>
  <c r="L82" i="37" s="1"/>
  <c r="M167" i="157"/>
  <c r="M179" i="157" s="1"/>
  <c r="L81" i="37" s="1"/>
  <c r="M163" i="157"/>
  <c r="L78" i="37" s="1"/>
  <c r="M162" i="157"/>
  <c r="L77" i="37" s="1"/>
  <c r="M160" i="157"/>
  <c r="L75" i="37" s="1"/>
  <c r="M158" i="157"/>
  <c r="L73" i="37" s="1"/>
  <c r="M157" i="157"/>
  <c r="L72" i="37" s="1"/>
  <c r="M156" i="157"/>
  <c r="L71" i="37" s="1"/>
  <c r="M155" i="157"/>
  <c r="L70" i="37" s="1"/>
  <c r="M149" i="157"/>
  <c r="M146" i="157"/>
  <c r="M133" i="157"/>
  <c r="M154" i="157" s="1"/>
  <c r="L69" i="37" s="1"/>
  <c r="M129" i="157"/>
  <c r="L42" i="37" s="1"/>
  <c r="M128" i="157"/>
  <c r="L41" i="37" s="1"/>
  <c r="M126" i="157"/>
  <c r="L39" i="37" s="1"/>
  <c r="M124" i="157"/>
  <c r="L37" i="37" s="1"/>
  <c r="M123" i="157"/>
  <c r="L36" i="37" s="1"/>
  <c r="M122" i="157"/>
  <c r="L35" i="37" s="1"/>
  <c r="M121" i="157"/>
  <c r="L34" i="37" s="1"/>
  <c r="M125" i="157"/>
  <c r="L38" i="37" s="1"/>
  <c r="M108" i="157"/>
  <c r="M120" i="157" s="1"/>
  <c r="L33" i="37" s="1"/>
  <c r="L30" i="37"/>
  <c r="L29" i="37"/>
  <c r="M100" i="157"/>
  <c r="L27" i="37" s="1"/>
  <c r="M98" i="157"/>
  <c r="L25" i="37" s="1"/>
  <c r="M97" i="157"/>
  <c r="L24" i="37" s="1"/>
  <c r="M96" i="157"/>
  <c r="L23" i="37" s="1"/>
  <c r="M95" i="157"/>
  <c r="L22" i="37" s="1"/>
  <c r="M84" i="157"/>
  <c r="M92" i="157" s="1"/>
  <c r="M72" i="157"/>
  <c r="M66" i="157"/>
  <c r="M63" i="157"/>
  <c r="M57" i="157"/>
  <c r="M54" i="157"/>
  <c r="M48" i="157"/>
  <c r="M45" i="157"/>
  <c r="M39" i="157"/>
  <c r="M36" i="157"/>
  <c r="M23" i="157"/>
  <c r="M10" i="157"/>
  <c r="M51" i="157" l="1"/>
  <c r="M69" i="157"/>
  <c r="M94" i="157"/>
  <c r="L21" i="37" s="1"/>
  <c r="M42" i="157"/>
  <c r="M277" i="157"/>
  <c r="M289" i="157" s="1"/>
  <c r="L178" i="37" s="1"/>
  <c r="M152" i="157"/>
  <c r="L26" i="46"/>
  <c r="L50" i="37" s="1"/>
  <c r="M60" i="157"/>
  <c r="M33" i="157"/>
  <c r="M302" i="157"/>
  <c r="M314" i="157" s="1"/>
  <c r="L202" i="37" s="1"/>
  <c r="M118" i="157"/>
  <c r="M130" i="157" s="1"/>
  <c r="L43" i="37" s="1"/>
  <c r="M143" i="157"/>
  <c r="M227" i="157"/>
  <c r="M239" i="157" s="1"/>
  <c r="L154" i="37" s="1"/>
  <c r="M252" i="157"/>
  <c r="M264" i="157" s="1"/>
  <c r="L166" i="37" s="1"/>
  <c r="M284" i="157"/>
  <c r="L173" i="37" s="1"/>
  <c r="M20" i="157"/>
  <c r="M99" i="157"/>
  <c r="L26" i="37" s="1"/>
  <c r="M177" i="157"/>
  <c r="M189" i="157" s="1"/>
  <c r="L91" i="37" s="1"/>
  <c r="M202" i="157"/>
  <c r="M214" i="157" s="1"/>
  <c r="L115" i="37" s="1"/>
  <c r="M234" i="157"/>
  <c r="L149" i="37" s="1"/>
  <c r="M81" i="157"/>
  <c r="M104" i="157" s="1"/>
  <c r="L31" i="37" s="1"/>
  <c r="M159" i="157"/>
  <c r="L74" i="37" s="1"/>
  <c r="M184" i="157"/>
  <c r="L86" i="37" s="1"/>
  <c r="M327" i="157"/>
  <c r="M339" i="157" s="1"/>
  <c r="L214" i="37" s="1"/>
  <c r="M164" i="157" l="1"/>
  <c r="L79" i="37" s="1"/>
  <c r="N354" i="156"/>
  <c r="L225" i="37" s="1"/>
  <c r="N353" i="156"/>
  <c r="L224" i="37" s="1"/>
  <c r="N351" i="156"/>
  <c r="L222" i="37" s="1"/>
  <c r="N349" i="156"/>
  <c r="L220" i="37" s="1"/>
  <c r="N348" i="156"/>
  <c r="L219" i="37" s="1"/>
  <c r="N347" i="156"/>
  <c r="L218" i="37" s="1"/>
  <c r="N346" i="156"/>
  <c r="L217" i="37" s="1"/>
  <c r="N333" i="156"/>
  <c r="N321" i="156"/>
  <c r="N317" i="156"/>
  <c r="L141" i="37" s="1"/>
  <c r="N316" i="156"/>
  <c r="L140" i="37" s="1"/>
  <c r="N314" i="156"/>
  <c r="L138" i="37" s="1"/>
  <c r="N312" i="156"/>
  <c r="L136" i="37" s="1"/>
  <c r="N311" i="156"/>
  <c r="L135" i="37" s="1"/>
  <c r="N310" i="156"/>
  <c r="L134" i="37" s="1"/>
  <c r="N309" i="156"/>
  <c r="L133" i="37" s="1"/>
  <c r="N296" i="156"/>
  <c r="N308" i="156" s="1"/>
  <c r="L132" i="37" s="1"/>
  <c r="N293" i="156"/>
  <c r="L129" i="37" s="1"/>
  <c r="N292" i="156"/>
  <c r="L128" i="37" s="1"/>
  <c r="N290" i="156"/>
  <c r="L126" i="37" s="1"/>
  <c r="L237" i="37" s="1"/>
  <c r="N289" i="156"/>
  <c r="L125" i="37" s="1"/>
  <c r="N287" i="156"/>
  <c r="L123" i="37" s="1"/>
  <c r="L234" i="37" s="1"/>
  <c r="N286" i="156"/>
  <c r="L122" i="37" s="1"/>
  <c r="N285" i="156"/>
  <c r="L121" i="37" s="1"/>
  <c r="N284" i="156"/>
  <c r="L120" i="37" s="1"/>
  <c r="N283" i="156"/>
  <c r="L119" i="37" s="1"/>
  <c r="L230" i="37" s="1"/>
  <c r="N282" i="156"/>
  <c r="L118" i="37" s="1"/>
  <c r="N288" i="156"/>
  <c r="N281" i="156"/>
  <c r="L117" i="37" s="1"/>
  <c r="N262" i="156"/>
  <c r="L102" i="37" s="1"/>
  <c r="N261" i="156"/>
  <c r="L101" i="37" s="1"/>
  <c r="N259" i="156"/>
  <c r="L99" i="37" s="1"/>
  <c r="N257" i="156"/>
  <c r="L97" i="37" s="1"/>
  <c r="N256" i="156"/>
  <c r="L96" i="37" s="1"/>
  <c r="N255" i="156"/>
  <c r="L95" i="37" s="1"/>
  <c r="N254" i="156"/>
  <c r="L94" i="37" s="1"/>
  <c r="N258" i="156"/>
  <c r="L98" i="37" s="1"/>
  <c r="N241" i="156"/>
  <c r="N253" i="156" s="1"/>
  <c r="L93" i="37" s="1"/>
  <c r="N237" i="156"/>
  <c r="L66" i="37" s="1"/>
  <c r="N236" i="156"/>
  <c r="L65" i="37" s="1"/>
  <c r="N234" i="156"/>
  <c r="L63" i="37" s="1"/>
  <c r="N232" i="156"/>
  <c r="L61" i="37" s="1"/>
  <c r="N231" i="156"/>
  <c r="L60" i="37" s="1"/>
  <c r="N230" i="156"/>
  <c r="L59" i="37" s="1"/>
  <c r="N229" i="156"/>
  <c r="L58" i="37" s="1"/>
  <c r="N215" i="156"/>
  <c r="N228" i="156" s="1"/>
  <c r="L57" i="37" s="1"/>
  <c r="N195" i="156"/>
  <c r="N192" i="156"/>
  <c r="N186" i="156"/>
  <c r="N183" i="156"/>
  <c r="N171" i="156"/>
  <c r="N158" i="156"/>
  <c r="N152" i="156"/>
  <c r="N149" i="156"/>
  <c r="N143" i="156"/>
  <c r="N140" i="156"/>
  <c r="N134" i="156"/>
  <c r="N131" i="156"/>
  <c r="N125" i="156"/>
  <c r="N122" i="156"/>
  <c r="N116" i="156"/>
  <c r="N113" i="156"/>
  <c r="N100" i="156"/>
  <c r="N94" i="156"/>
  <c r="N91" i="156"/>
  <c r="N78" i="156"/>
  <c r="N59" i="156"/>
  <c r="N56" i="156"/>
  <c r="N50" i="156"/>
  <c r="N47" i="156"/>
  <c r="N44" i="156"/>
  <c r="N32" i="156"/>
  <c r="N29" i="156"/>
  <c r="N23" i="156"/>
  <c r="N20" i="156"/>
  <c r="N14" i="156"/>
  <c r="N11" i="156"/>
  <c r="K30" i="46"/>
  <c r="K29" i="46"/>
  <c r="K27" i="46"/>
  <c r="K25" i="46"/>
  <c r="K24" i="46"/>
  <c r="K23" i="46"/>
  <c r="K22" i="46"/>
  <c r="K26" i="46"/>
  <c r="K9" i="46"/>
  <c r="K21" i="46" s="1"/>
  <c r="L338" i="157"/>
  <c r="L337" i="157"/>
  <c r="L335" i="157"/>
  <c r="L333" i="157"/>
  <c r="L332" i="157"/>
  <c r="L331" i="157"/>
  <c r="L330" i="157"/>
  <c r="L317" i="157"/>
  <c r="L329" i="157" s="1"/>
  <c r="L313" i="157"/>
  <c r="L312" i="157"/>
  <c r="L310" i="157"/>
  <c r="L308" i="157"/>
  <c r="L307" i="157"/>
  <c r="L306" i="157"/>
  <c r="L305" i="157"/>
  <c r="L292" i="157"/>
  <c r="L304" i="157" s="1"/>
  <c r="L288" i="157"/>
  <c r="L287" i="157"/>
  <c r="L285" i="157"/>
  <c r="L283" i="157"/>
  <c r="L282" i="157"/>
  <c r="L281" i="157"/>
  <c r="L280" i="157"/>
  <c r="L284" i="157"/>
  <c r="L267" i="157"/>
  <c r="L279" i="157" s="1"/>
  <c r="L263" i="157"/>
  <c r="L262" i="157"/>
  <c r="L260" i="157"/>
  <c r="L258" i="157"/>
  <c r="L257" i="157"/>
  <c r="L256" i="157"/>
  <c r="L255" i="157"/>
  <c r="L259" i="157"/>
  <c r="L242" i="157"/>
  <c r="L254" i="157" s="1"/>
  <c r="L238" i="157"/>
  <c r="L237" i="157"/>
  <c r="L235" i="157"/>
  <c r="L233" i="157"/>
  <c r="L232" i="157"/>
  <c r="L231" i="157"/>
  <c r="L230" i="157"/>
  <c r="L217" i="157"/>
  <c r="L229" i="157" s="1"/>
  <c r="L213" i="157"/>
  <c r="L212" i="157"/>
  <c r="L210" i="157"/>
  <c r="L208" i="157"/>
  <c r="L207" i="157"/>
  <c r="L206" i="157"/>
  <c r="L205" i="157"/>
  <c r="L209" i="157"/>
  <c r="L192" i="157"/>
  <c r="L204" i="157" s="1"/>
  <c r="L188" i="157"/>
  <c r="L187" i="157"/>
  <c r="L185" i="157"/>
  <c r="L183" i="157"/>
  <c r="L182" i="157"/>
  <c r="L181" i="157"/>
  <c r="L180" i="157"/>
  <c r="L184" i="157"/>
  <c r="L167" i="157"/>
  <c r="L179" i="157" s="1"/>
  <c r="L163" i="157"/>
  <c r="L162" i="157"/>
  <c r="L160" i="157"/>
  <c r="L158" i="157"/>
  <c r="L157" i="157"/>
  <c r="L156" i="157"/>
  <c r="L155" i="157"/>
  <c r="L149" i="157"/>
  <c r="L146" i="157"/>
  <c r="L133" i="157"/>
  <c r="L129" i="157"/>
  <c r="L128" i="157"/>
  <c r="L126" i="157"/>
  <c r="L124" i="157"/>
  <c r="L123" i="157"/>
  <c r="L122" i="157"/>
  <c r="L121" i="157"/>
  <c r="L125" i="157"/>
  <c r="L108" i="157"/>
  <c r="L120" i="157" s="1"/>
  <c r="L100" i="157"/>
  <c r="L98" i="157"/>
  <c r="L97" i="157"/>
  <c r="L96" i="157"/>
  <c r="L95" i="157"/>
  <c r="L84" i="157"/>
  <c r="L72" i="157"/>
  <c r="L66" i="157"/>
  <c r="L63" i="157"/>
  <c r="L57" i="157"/>
  <c r="L54" i="157"/>
  <c r="L48" i="157"/>
  <c r="L45" i="157"/>
  <c r="L39" i="157"/>
  <c r="L36" i="157"/>
  <c r="L23" i="157"/>
  <c r="L10" i="157"/>
  <c r="M354" i="156"/>
  <c r="M353" i="156"/>
  <c r="M351" i="156"/>
  <c r="M349" i="156"/>
  <c r="M348" i="156"/>
  <c r="M347" i="156"/>
  <c r="M346" i="156"/>
  <c r="M333" i="156"/>
  <c r="M321" i="156"/>
  <c r="M317" i="156"/>
  <c r="M316" i="156"/>
  <c r="M314" i="156"/>
  <c r="M312" i="156"/>
  <c r="M311" i="156"/>
  <c r="M310" i="156"/>
  <c r="M309" i="156"/>
  <c r="M313" i="156"/>
  <c r="M296" i="156"/>
  <c r="M308" i="156" s="1"/>
  <c r="M241" i="156"/>
  <c r="M215" i="156"/>
  <c r="M195" i="156"/>
  <c r="M192" i="156"/>
  <c r="M186" i="156"/>
  <c r="M183" i="156"/>
  <c r="M171" i="156"/>
  <c r="M158" i="156"/>
  <c r="M152" i="156"/>
  <c r="M149" i="156"/>
  <c r="M143" i="156"/>
  <c r="M140" i="156"/>
  <c r="M134" i="156"/>
  <c r="M131" i="156"/>
  <c r="M125" i="156"/>
  <c r="M122" i="156"/>
  <c r="M116" i="156"/>
  <c r="M113" i="156"/>
  <c r="M100" i="156"/>
  <c r="M94" i="156"/>
  <c r="M91" i="156"/>
  <c r="M78" i="156"/>
  <c r="M70" i="156"/>
  <c r="M65" i="156"/>
  <c r="M59" i="156"/>
  <c r="M56" i="156"/>
  <c r="M50" i="156"/>
  <c r="M47" i="156"/>
  <c r="M41" i="156"/>
  <c r="M38" i="156"/>
  <c r="M32" i="156"/>
  <c r="M29" i="156"/>
  <c r="M23" i="156"/>
  <c r="M20" i="156"/>
  <c r="M14" i="156"/>
  <c r="M11" i="156"/>
  <c r="L227" i="157" l="1"/>
  <c r="L239" i="157" s="1"/>
  <c r="L152" i="157"/>
  <c r="L42" i="157"/>
  <c r="L81" i="157"/>
  <c r="L94" i="157"/>
  <c r="N201" i="156"/>
  <c r="L8" i="37" s="1"/>
  <c r="M201" i="156"/>
  <c r="N206" i="156"/>
  <c r="L13" i="37" s="1"/>
  <c r="M206" i="156"/>
  <c r="L69" i="157"/>
  <c r="L302" i="157"/>
  <c r="L314" i="157" s="1"/>
  <c r="M17" i="156"/>
  <c r="M97" i="156"/>
  <c r="M119" i="156"/>
  <c r="M137" i="156"/>
  <c r="M198" i="156"/>
  <c r="N128" i="156"/>
  <c r="N146" i="156"/>
  <c r="N225" i="156"/>
  <c r="N238" i="156" s="1"/>
  <c r="L67" i="37" s="1"/>
  <c r="M350" i="156"/>
  <c r="N137" i="156"/>
  <c r="N155" i="156"/>
  <c r="N180" i="156"/>
  <c r="L33" i="157"/>
  <c r="N345" i="156"/>
  <c r="L216" i="37" s="1"/>
  <c r="M331" i="156"/>
  <c r="K19" i="46"/>
  <c r="K31" i="46" s="1"/>
  <c r="M110" i="156"/>
  <c r="M168" i="156"/>
  <c r="M155" i="156"/>
  <c r="N26" i="156"/>
  <c r="M189" i="156"/>
  <c r="M146" i="156"/>
  <c r="M88" i="156"/>
  <c r="M128" i="156"/>
  <c r="N17" i="156"/>
  <c r="M53" i="156"/>
  <c r="M26" i="156"/>
  <c r="N110" i="156"/>
  <c r="N189" i="156"/>
  <c r="N35" i="156"/>
  <c r="N198" i="156"/>
  <c r="N306" i="156"/>
  <c r="N318" i="156" s="1"/>
  <c r="L142" i="37" s="1"/>
  <c r="L20" i="157"/>
  <c r="L92" i="157"/>
  <c r="L143" i="157"/>
  <c r="L164" i="157" s="1"/>
  <c r="L118" i="157"/>
  <c r="L130" i="157" s="1"/>
  <c r="L154" i="157"/>
  <c r="L99" i="157"/>
  <c r="L252" i="157"/>
  <c r="L264" i="157" s="1"/>
  <c r="L327" i="157"/>
  <c r="L339" i="157" s="1"/>
  <c r="L60" i="157"/>
  <c r="L234" i="157"/>
  <c r="L334" i="157"/>
  <c r="L51" i="157"/>
  <c r="L202" i="157"/>
  <c r="L214" i="157" s="1"/>
  <c r="L277" i="157"/>
  <c r="L289" i="157" s="1"/>
  <c r="N331" i="156"/>
  <c r="N88" i="156"/>
  <c r="M35" i="156"/>
  <c r="M75" i="156"/>
  <c r="M180" i="156"/>
  <c r="N62" i="156"/>
  <c r="N119" i="156"/>
  <c r="N350" i="156"/>
  <c r="L221" i="37" s="1"/>
  <c r="N53" i="156"/>
  <c r="N313" i="156"/>
  <c r="L137" i="37" s="1"/>
  <c r="M44" i="156"/>
  <c r="M62" i="156"/>
  <c r="M345" i="156"/>
  <c r="N294" i="156"/>
  <c r="L130" i="37" s="1"/>
  <c r="L124" i="37"/>
  <c r="N97" i="156"/>
  <c r="N168" i="156"/>
  <c r="L16" i="37"/>
  <c r="L239" i="37" s="1"/>
  <c r="L11" i="37"/>
  <c r="L232" i="37" s="1"/>
  <c r="L17" i="37"/>
  <c r="L240" i="37" s="1"/>
  <c r="L12" i="37"/>
  <c r="L233" i="37" s="1"/>
  <c r="L10" i="37"/>
  <c r="L231" i="37" s="1"/>
  <c r="L9" i="37"/>
  <c r="L229" i="37" s="1"/>
  <c r="L14" i="37"/>
  <c r="L236" i="37" s="1"/>
  <c r="N233" i="156"/>
  <c r="L62" i="37" s="1"/>
  <c r="N251" i="156"/>
  <c r="N263" i="156" s="1"/>
  <c r="L103" i="37" s="1"/>
  <c r="N343" i="156"/>
  <c r="N279" i="156"/>
  <c r="L159" i="157"/>
  <c r="L177" i="157"/>
  <c r="L189" i="157" s="1"/>
  <c r="L309" i="157"/>
  <c r="M306" i="156"/>
  <c r="M343" i="156"/>
  <c r="M251" i="156"/>
  <c r="M225" i="156"/>
  <c r="L235" i="37" l="1"/>
  <c r="M211" i="156"/>
  <c r="N211" i="156"/>
  <c r="L18" i="37" s="1"/>
  <c r="L228" i="37"/>
  <c r="N355" i="156"/>
  <c r="L226" i="37" s="1"/>
  <c r="L104" i="157"/>
  <c r="M355" i="156"/>
  <c r="M318" i="156"/>
  <c r="L227" i="37" l="1"/>
  <c r="K226" i="37"/>
  <c r="K225" i="37"/>
  <c r="K224" i="37"/>
  <c r="K222" i="37"/>
  <c r="K221" i="37"/>
  <c r="K220" i="37"/>
  <c r="K219" i="37"/>
  <c r="K218" i="37"/>
  <c r="K217" i="37"/>
  <c r="K216" i="37"/>
  <c r="K214" i="37"/>
  <c r="K213" i="37"/>
  <c r="K212" i="37"/>
  <c r="K210" i="37"/>
  <c r="K209" i="37"/>
  <c r="K208" i="37"/>
  <c r="K207" i="37"/>
  <c r="K206" i="37"/>
  <c r="K205" i="37"/>
  <c r="K204" i="37"/>
  <c r="K202" i="37"/>
  <c r="K201" i="37"/>
  <c r="K200" i="37"/>
  <c r="K198" i="37"/>
  <c r="K197" i="37"/>
  <c r="K196" i="37"/>
  <c r="K195" i="37"/>
  <c r="K194" i="37"/>
  <c r="K193" i="37"/>
  <c r="K192" i="37"/>
  <c r="K190" i="37"/>
  <c r="K189" i="37"/>
  <c r="K188" i="37"/>
  <c r="K186" i="37"/>
  <c r="K185" i="37"/>
  <c r="K184" i="37"/>
  <c r="K183" i="37"/>
  <c r="K182" i="37"/>
  <c r="K181" i="37"/>
  <c r="K180" i="37"/>
  <c r="K178" i="37"/>
  <c r="K177" i="37"/>
  <c r="K176" i="37"/>
  <c r="K174" i="37"/>
  <c r="K173" i="37"/>
  <c r="K172" i="37"/>
  <c r="K171" i="37"/>
  <c r="K170" i="37"/>
  <c r="K169" i="37"/>
  <c r="K168" i="37"/>
  <c r="K166" i="37"/>
  <c r="K165" i="37"/>
  <c r="K164" i="37"/>
  <c r="K162" i="37"/>
  <c r="K161" i="37"/>
  <c r="K160" i="37"/>
  <c r="K159" i="37"/>
  <c r="K158" i="37"/>
  <c r="K157" i="37"/>
  <c r="K156" i="37"/>
  <c r="K154" i="37"/>
  <c r="K153" i="37"/>
  <c r="K152" i="37"/>
  <c r="K150" i="37"/>
  <c r="K149" i="37"/>
  <c r="K148" i="37"/>
  <c r="K147" i="37"/>
  <c r="K146" i="37"/>
  <c r="K145" i="37"/>
  <c r="K144" i="37"/>
  <c r="K142" i="37"/>
  <c r="K141" i="37"/>
  <c r="K140" i="37"/>
  <c r="K138" i="37"/>
  <c r="K137" i="37"/>
  <c r="K136" i="37"/>
  <c r="K135" i="37"/>
  <c r="K134" i="37"/>
  <c r="K133" i="37"/>
  <c r="K132" i="37"/>
  <c r="K115" i="37"/>
  <c r="K114" i="37"/>
  <c r="K113" i="37"/>
  <c r="K111" i="37"/>
  <c r="K110" i="37"/>
  <c r="K109" i="37"/>
  <c r="K108" i="37"/>
  <c r="K107" i="37"/>
  <c r="K106" i="37"/>
  <c r="K105" i="37"/>
  <c r="K91" i="37"/>
  <c r="K90" i="37"/>
  <c r="K89" i="37"/>
  <c r="K87" i="37"/>
  <c r="K86" i="37"/>
  <c r="K85" i="37"/>
  <c r="K84" i="37"/>
  <c r="K83" i="37"/>
  <c r="K82" i="37"/>
  <c r="K81" i="37"/>
  <c r="K79" i="37"/>
  <c r="K78" i="37"/>
  <c r="K77" i="37"/>
  <c r="K75" i="37"/>
  <c r="K74" i="37"/>
  <c r="K73" i="37"/>
  <c r="K72" i="37"/>
  <c r="K71" i="37"/>
  <c r="K70" i="37"/>
  <c r="K69" i="37"/>
  <c r="K55" i="37"/>
  <c r="K54" i="37"/>
  <c r="K53" i="37"/>
  <c r="K51" i="37"/>
  <c r="K50" i="37"/>
  <c r="K49" i="37"/>
  <c r="K48" i="37"/>
  <c r="K47" i="37"/>
  <c r="K46" i="37"/>
  <c r="K45" i="37"/>
  <c r="K43" i="37"/>
  <c r="K42" i="37"/>
  <c r="K41" i="37"/>
  <c r="K39" i="37"/>
  <c r="K38" i="37"/>
  <c r="K37" i="37"/>
  <c r="K36" i="37"/>
  <c r="K35" i="37"/>
  <c r="K34" i="37"/>
  <c r="K33" i="37"/>
  <c r="K31" i="37"/>
  <c r="K30" i="37"/>
  <c r="K29" i="37"/>
  <c r="K27" i="37"/>
  <c r="K26" i="37"/>
  <c r="K25" i="37"/>
  <c r="K24" i="37"/>
  <c r="K23" i="37"/>
  <c r="K22" i="37"/>
  <c r="K21" i="37"/>
  <c r="M293" i="156"/>
  <c r="M292" i="156"/>
  <c r="M290" i="156"/>
  <c r="K126" i="37" s="1"/>
  <c r="K237" i="37" s="1"/>
  <c r="M289" i="156"/>
  <c r="M287" i="156"/>
  <c r="K123" i="37" s="1"/>
  <c r="K234" i="37" s="1"/>
  <c r="M286" i="156"/>
  <c r="M285" i="156"/>
  <c r="M284" i="156"/>
  <c r="M283" i="156"/>
  <c r="M282" i="156"/>
  <c r="M288" i="156"/>
  <c r="M262" i="156"/>
  <c r="M261" i="156"/>
  <c r="M259" i="156"/>
  <c r="M258" i="156"/>
  <c r="M257" i="156"/>
  <c r="M256" i="156"/>
  <c r="M255" i="156"/>
  <c r="M254" i="156"/>
  <c r="M263" i="156"/>
  <c r="M253" i="156"/>
  <c r="M237" i="156"/>
  <c r="K66" i="37" s="1"/>
  <c r="M236" i="156"/>
  <c r="M234" i="156"/>
  <c r="M233" i="156"/>
  <c r="M232" i="156"/>
  <c r="K61" i="37" s="1"/>
  <c r="M231" i="156"/>
  <c r="M230" i="156"/>
  <c r="M229" i="156"/>
  <c r="M228" i="156"/>
  <c r="K57" i="37" s="1"/>
  <c r="K14" i="37"/>
  <c r="K9" i="37"/>
  <c r="J30" i="57"/>
  <c r="J189" i="37" s="1"/>
  <c r="J29" i="57"/>
  <c r="J188" i="37" s="1"/>
  <c r="J27" i="57"/>
  <c r="J186" i="37" s="1"/>
  <c r="J25" i="57"/>
  <c r="J184" i="37" s="1"/>
  <c r="J24" i="57"/>
  <c r="J183" i="37" s="1"/>
  <c r="J23" i="57"/>
  <c r="J182" i="37" s="1"/>
  <c r="J22" i="57"/>
  <c r="J181" i="37" s="1"/>
  <c r="J9" i="57"/>
  <c r="J21" i="57" s="1"/>
  <c r="J180" i="37" s="1"/>
  <c r="J30" i="46"/>
  <c r="J54" i="37" s="1"/>
  <c r="J29" i="46"/>
  <c r="J53" i="37" s="1"/>
  <c r="J27" i="46"/>
  <c r="J51" i="37" s="1"/>
  <c r="J25" i="46"/>
  <c r="J49" i="37" s="1"/>
  <c r="J24" i="46"/>
  <c r="J48" i="37" s="1"/>
  <c r="J23" i="46"/>
  <c r="J47" i="37" s="1"/>
  <c r="J22" i="46"/>
  <c r="J46" i="37" s="1"/>
  <c r="J9" i="46"/>
  <c r="J21" i="46" s="1"/>
  <c r="J45" i="37" s="1"/>
  <c r="K338" i="157"/>
  <c r="J213" i="37" s="1"/>
  <c r="K337" i="157"/>
  <c r="J212" i="37" s="1"/>
  <c r="K335" i="157"/>
  <c r="J210" i="37" s="1"/>
  <c r="K333" i="157"/>
  <c r="J208" i="37" s="1"/>
  <c r="K332" i="157"/>
  <c r="J207" i="37" s="1"/>
  <c r="K331" i="157"/>
  <c r="J206" i="37" s="1"/>
  <c r="K330" i="157"/>
  <c r="J205" i="37" s="1"/>
  <c r="K317" i="157"/>
  <c r="K329" i="157" s="1"/>
  <c r="J204" i="37" s="1"/>
  <c r="K313" i="157"/>
  <c r="J201" i="37" s="1"/>
  <c r="K312" i="157"/>
  <c r="J200" i="37" s="1"/>
  <c r="K310" i="157"/>
  <c r="J198" i="37" s="1"/>
  <c r="K308" i="157"/>
  <c r="J196" i="37" s="1"/>
  <c r="K307" i="157"/>
  <c r="J195" i="37" s="1"/>
  <c r="K306" i="157"/>
  <c r="J194" i="37" s="1"/>
  <c r="K305" i="157"/>
  <c r="J193" i="37" s="1"/>
  <c r="K292" i="157"/>
  <c r="K304" i="157" s="1"/>
  <c r="J192" i="37" s="1"/>
  <c r="K288" i="157"/>
  <c r="J177" i="37" s="1"/>
  <c r="K287" i="157"/>
  <c r="J176" i="37" s="1"/>
  <c r="K285" i="157"/>
  <c r="J174" i="37" s="1"/>
  <c r="K283" i="157"/>
  <c r="J172" i="37" s="1"/>
  <c r="K282" i="157"/>
  <c r="J171" i="37" s="1"/>
  <c r="K281" i="157"/>
  <c r="J170" i="37" s="1"/>
  <c r="K280" i="157"/>
  <c r="J169" i="37" s="1"/>
  <c r="K267" i="157"/>
  <c r="K279" i="157" s="1"/>
  <c r="J168" i="37" s="1"/>
  <c r="K263" i="157"/>
  <c r="J165" i="37" s="1"/>
  <c r="K262" i="157"/>
  <c r="J164" i="37" s="1"/>
  <c r="K260" i="157"/>
  <c r="J162" i="37" s="1"/>
  <c r="K258" i="157"/>
  <c r="J160" i="37" s="1"/>
  <c r="K257" i="157"/>
  <c r="J159" i="37" s="1"/>
  <c r="K256" i="157"/>
  <c r="J158" i="37" s="1"/>
  <c r="K255" i="157"/>
  <c r="J157" i="37" s="1"/>
  <c r="K259" i="157"/>
  <c r="J161" i="37" s="1"/>
  <c r="K242" i="157"/>
  <c r="K254" i="157" s="1"/>
  <c r="J156" i="37" s="1"/>
  <c r="K238" i="157"/>
  <c r="J153" i="37" s="1"/>
  <c r="K237" i="157"/>
  <c r="J152" i="37" s="1"/>
  <c r="K235" i="157"/>
  <c r="J150" i="37" s="1"/>
  <c r="K233" i="157"/>
  <c r="J148" i="37" s="1"/>
  <c r="K232" i="157"/>
  <c r="J147" i="37" s="1"/>
  <c r="K231" i="157"/>
  <c r="J146" i="37" s="1"/>
  <c r="K230" i="157"/>
  <c r="J145" i="37" s="1"/>
  <c r="K234" i="157"/>
  <c r="J149" i="37" s="1"/>
  <c r="K217" i="157"/>
  <c r="K229" i="157" s="1"/>
  <c r="J144" i="37" s="1"/>
  <c r="K213" i="157"/>
  <c r="J114" i="37" s="1"/>
  <c r="K212" i="157"/>
  <c r="J113" i="37" s="1"/>
  <c r="K210" i="157"/>
  <c r="J111" i="37" s="1"/>
  <c r="K208" i="157"/>
  <c r="J109" i="37" s="1"/>
  <c r="K207" i="157"/>
  <c r="J108" i="37" s="1"/>
  <c r="K206" i="157"/>
  <c r="J107" i="37" s="1"/>
  <c r="K205" i="157"/>
  <c r="J106" i="37" s="1"/>
  <c r="K209" i="157"/>
  <c r="J110" i="37" s="1"/>
  <c r="K192" i="157"/>
  <c r="K204" i="157" s="1"/>
  <c r="J105" i="37" s="1"/>
  <c r="K188" i="157"/>
  <c r="J90" i="37" s="1"/>
  <c r="K187" i="157"/>
  <c r="J89" i="37" s="1"/>
  <c r="K185" i="157"/>
  <c r="J87" i="37" s="1"/>
  <c r="K183" i="157"/>
  <c r="J85" i="37" s="1"/>
  <c r="K182" i="157"/>
  <c r="J84" i="37" s="1"/>
  <c r="K181" i="157"/>
  <c r="J83" i="37" s="1"/>
  <c r="K180" i="157"/>
  <c r="J82" i="37" s="1"/>
  <c r="K167" i="157"/>
  <c r="K179" i="157" s="1"/>
  <c r="J81" i="37" s="1"/>
  <c r="K163" i="157"/>
  <c r="J78" i="37" s="1"/>
  <c r="K162" i="157"/>
  <c r="J77" i="37" s="1"/>
  <c r="K160" i="157"/>
  <c r="J75" i="37" s="1"/>
  <c r="K158" i="157"/>
  <c r="J73" i="37" s="1"/>
  <c r="K157" i="157"/>
  <c r="J72" i="37" s="1"/>
  <c r="K156" i="157"/>
  <c r="J71" i="37" s="1"/>
  <c r="K155" i="157"/>
  <c r="J70" i="37" s="1"/>
  <c r="K149" i="157"/>
  <c r="K146" i="157"/>
  <c r="K133" i="157"/>
  <c r="K129" i="157"/>
  <c r="J42" i="37" s="1"/>
  <c r="K128" i="157"/>
  <c r="J41" i="37" s="1"/>
  <c r="K126" i="157"/>
  <c r="J39" i="37" s="1"/>
  <c r="K124" i="157"/>
  <c r="J37" i="37" s="1"/>
  <c r="K123" i="157"/>
  <c r="J36" i="37" s="1"/>
  <c r="K122" i="157"/>
  <c r="J35" i="37" s="1"/>
  <c r="K121" i="157"/>
  <c r="J34" i="37" s="1"/>
  <c r="K125" i="157"/>
  <c r="J38" i="37" s="1"/>
  <c r="K108" i="157"/>
  <c r="K120" i="157" s="1"/>
  <c r="J33" i="37" s="1"/>
  <c r="J30" i="37"/>
  <c r="J29" i="37"/>
  <c r="K100" i="157"/>
  <c r="J27" i="37" s="1"/>
  <c r="K98" i="157"/>
  <c r="J25" i="37" s="1"/>
  <c r="K97" i="157"/>
  <c r="J24" i="37" s="1"/>
  <c r="K96" i="157"/>
  <c r="J23" i="37" s="1"/>
  <c r="K95" i="157"/>
  <c r="J22" i="37" s="1"/>
  <c r="K84" i="157"/>
  <c r="K92" i="157" s="1"/>
  <c r="K72" i="157"/>
  <c r="K66" i="157"/>
  <c r="K63" i="157"/>
  <c r="K57" i="157"/>
  <c r="K54" i="157"/>
  <c r="K48" i="157"/>
  <c r="K45" i="157"/>
  <c r="K39" i="157"/>
  <c r="K36" i="157"/>
  <c r="K23" i="157"/>
  <c r="K10" i="157"/>
  <c r="L354" i="156"/>
  <c r="J225" i="37" s="1"/>
  <c r="L353" i="156"/>
  <c r="J224" i="37" s="1"/>
  <c r="L351" i="156"/>
  <c r="J222" i="37" s="1"/>
  <c r="L349" i="156"/>
  <c r="J220" i="37" s="1"/>
  <c r="L348" i="156"/>
  <c r="J219" i="37" s="1"/>
  <c r="L347" i="156"/>
  <c r="J218" i="37" s="1"/>
  <c r="L346" i="156"/>
  <c r="J217" i="37" s="1"/>
  <c r="L333" i="156"/>
  <c r="L321" i="156"/>
  <c r="L317" i="156"/>
  <c r="J141" i="37" s="1"/>
  <c r="L316" i="156"/>
  <c r="J140" i="37" s="1"/>
  <c r="L314" i="156"/>
  <c r="J138" i="37" s="1"/>
  <c r="L312" i="156"/>
  <c r="J136" i="37" s="1"/>
  <c r="L311" i="156"/>
  <c r="J135" i="37" s="1"/>
  <c r="L310" i="156"/>
  <c r="J134" i="37" s="1"/>
  <c r="L309" i="156"/>
  <c r="J133" i="37" s="1"/>
  <c r="L296" i="156"/>
  <c r="L308" i="156" s="1"/>
  <c r="J132" i="37" s="1"/>
  <c r="L293" i="156"/>
  <c r="J129" i="37" s="1"/>
  <c r="L292" i="156"/>
  <c r="J128" i="37" s="1"/>
  <c r="L290" i="156"/>
  <c r="J126" i="37" s="1"/>
  <c r="J237" i="37" s="1"/>
  <c r="L289" i="156"/>
  <c r="J125" i="37" s="1"/>
  <c r="L287" i="156"/>
  <c r="J123" i="37" s="1"/>
  <c r="J234" i="37" s="1"/>
  <c r="L286" i="156"/>
  <c r="J122" i="37" s="1"/>
  <c r="L285" i="156"/>
  <c r="J121" i="37" s="1"/>
  <c r="L284" i="156"/>
  <c r="J120" i="37" s="1"/>
  <c r="L283" i="156"/>
  <c r="J119" i="37" s="1"/>
  <c r="J230" i="37" s="1"/>
  <c r="L282" i="156"/>
  <c r="J118" i="37" s="1"/>
  <c r="L288" i="156"/>
  <c r="L281" i="156"/>
  <c r="J117" i="37" s="1"/>
  <c r="L262" i="156"/>
  <c r="J102" i="37" s="1"/>
  <c r="L261" i="156"/>
  <c r="J101" i="37" s="1"/>
  <c r="L259" i="156"/>
  <c r="J99" i="37" s="1"/>
  <c r="L257" i="156"/>
  <c r="J97" i="37" s="1"/>
  <c r="L256" i="156"/>
  <c r="J96" i="37" s="1"/>
  <c r="L255" i="156"/>
  <c r="J95" i="37" s="1"/>
  <c r="L254" i="156"/>
  <c r="J94" i="37" s="1"/>
  <c r="L241" i="156"/>
  <c r="L253" i="156" s="1"/>
  <c r="J93" i="37" s="1"/>
  <c r="L237" i="156"/>
  <c r="J66" i="37" s="1"/>
  <c r="L236" i="156"/>
  <c r="J65" i="37" s="1"/>
  <c r="L234" i="156"/>
  <c r="J63" i="37" s="1"/>
  <c r="L232" i="156"/>
  <c r="J61" i="37" s="1"/>
  <c r="L231" i="156"/>
  <c r="J60" i="37" s="1"/>
  <c r="L230" i="156"/>
  <c r="J59" i="37" s="1"/>
  <c r="L229" i="156"/>
  <c r="J58" i="37" s="1"/>
  <c r="L215" i="156"/>
  <c r="L228" i="156" s="1"/>
  <c r="J57" i="37" s="1"/>
  <c r="J17" i="37"/>
  <c r="J16" i="37"/>
  <c r="J14" i="37"/>
  <c r="J12" i="37"/>
  <c r="J11" i="37"/>
  <c r="J10" i="37"/>
  <c r="J9" i="37"/>
  <c r="L195" i="156"/>
  <c r="L192" i="156"/>
  <c r="L186" i="156"/>
  <c r="L183" i="156"/>
  <c r="L171" i="156"/>
  <c r="L158" i="156"/>
  <c r="L152" i="156"/>
  <c r="L149" i="156"/>
  <c r="L143" i="156"/>
  <c r="L140" i="156"/>
  <c r="L134" i="156"/>
  <c r="L131" i="156"/>
  <c r="L125" i="156"/>
  <c r="L122" i="156"/>
  <c r="L116" i="156"/>
  <c r="L113" i="156"/>
  <c r="L100" i="156"/>
  <c r="L94" i="156"/>
  <c r="L91" i="156"/>
  <c r="L78" i="156"/>
  <c r="L70" i="156"/>
  <c r="L65" i="156"/>
  <c r="L59" i="156"/>
  <c r="L56" i="156"/>
  <c r="L50" i="156"/>
  <c r="L47" i="156"/>
  <c r="L41" i="156"/>
  <c r="L38" i="156"/>
  <c r="L32" i="156"/>
  <c r="L29" i="156"/>
  <c r="L23" i="156"/>
  <c r="L20" i="156"/>
  <c r="L14" i="156"/>
  <c r="L11" i="156"/>
  <c r="J19" i="46" l="1"/>
  <c r="J31" i="46" s="1"/>
  <c r="J55" i="37" s="1"/>
  <c r="K152" i="157"/>
  <c r="K51" i="157"/>
  <c r="K69" i="157"/>
  <c r="L146" i="156"/>
  <c r="L189" i="156"/>
  <c r="L201" i="156"/>
  <c r="J8" i="37" s="1"/>
  <c r="L206" i="156"/>
  <c r="J229" i="37"/>
  <c r="J236" i="37"/>
  <c r="J231" i="37"/>
  <c r="L75" i="156"/>
  <c r="L97" i="156"/>
  <c r="L155" i="156"/>
  <c r="L251" i="156"/>
  <c r="L263" i="156" s="1"/>
  <c r="J103" i="37" s="1"/>
  <c r="J26" i="46"/>
  <c r="J50" i="37" s="1"/>
  <c r="K302" i="157"/>
  <c r="K314" i="157" s="1"/>
  <c r="J202" i="37" s="1"/>
  <c r="J19" i="57"/>
  <c r="J31" i="57" s="1"/>
  <c r="J190" i="37" s="1"/>
  <c r="K143" i="157"/>
  <c r="K164" i="157" s="1"/>
  <c r="J79" i="37" s="1"/>
  <c r="K177" i="157"/>
  <c r="K189" i="157" s="1"/>
  <c r="J91" i="37" s="1"/>
  <c r="K277" i="157"/>
  <c r="K289" i="157" s="1"/>
  <c r="J178" i="37" s="1"/>
  <c r="K327" i="157"/>
  <c r="K339" i="157" s="1"/>
  <c r="J214" i="37" s="1"/>
  <c r="K20" i="157"/>
  <c r="L26" i="156"/>
  <c r="L62" i="156"/>
  <c r="L345" i="156"/>
  <c r="J216" i="37" s="1"/>
  <c r="L331" i="156"/>
  <c r="L88" i="156"/>
  <c r="L110" i="156"/>
  <c r="L119" i="156"/>
  <c r="L343" i="156"/>
  <c r="K60" i="157"/>
  <c r="K33" i="157"/>
  <c r="K94" i="157"/>
  <c r="J21" i="37" s="1"/>
  <c r="K118" i="157"/>
  <c r="K130" i="157" s="1"/>
  <c r="J43" i="37" s="1"/>
  <c r="K154" i="157"/>
  <c r="J69" i="37" s="1"/>
  <c r="K284" i="157"/>
  <c r="J173" i="37" s="1"/>
  <c r="K42" i="157"/>
  <c r="K184" i="157"/>
  <c r="J86" i="37" s="1"/>
  <c r="K227" i="157"/>
  <c r="K239" i="157" s="1"/>
  <c r="J154" i="37" s="1"/>
  <c r="K334" i="157"/>
  <c r="J209" i="37" s="1"/>
  <c r="K81" i="157"/>
  <c r="L168" i="156"/>
  <c r="L198" i="156"/>
  <c r="L306" i="156"/>
  <c r="L318" i="156" s="1"/>
  <c r="J142" i="37" s="1"/>
  <c r="L294" i="156"/>
  <c r="J130" i="37" s="1"/>
  <c r="L355" i="156"/>
  <c r="J226" i="37" s="1"/>
  <c r="L44" i="156"/>
  <c r="L137" i="156"/>
  <c r="L225" i="156"/>
  <c r="L238" i="156" s="1"/>
  <c r="J67" i="37" s="1"/>
  <c r="L17" i="156"/>
  <c r="J13" i="37"/>
  <c r="L258" i="156"/>
  <c r="J98" i="37" s="1"/>
  <c r="L350" i="156"/>
  <c r="J221" i="37" s="1"/>
  <c r="L35" i="156"/>
  <c r="L53" i="156"/>
  <c r="L128" i="156"/>
  <c r="L313" i="156"/>
  <c r="J137" i="37" s="1"/>
  <c r="J124" i="37"/>
  <c r="J26" i="57"/>
  <c r="J185" i="37" s="1"/>
  <c r="K128" i="37"/>
  <c r="K129" i="37"/>
  <c r="K125" i="37"/>
  <c r="K124" i="37"/>
  <c r="K121" i="37"/>
  <c r="K122" i="37"/>
  <c r="K120" i="37"/>
  <c r="K118" i="37"/>
  <c r="K119" i="37"/>
  <c r="K230" i="37" s="1"/>
  <c r="M281" i="156"/>
  <c r="K96" i="37"/>
  <c r="K101" i="37"/>
  <c r="K93" i="37"/>
  <c r="K97" i="37"/>
  <c r="K102" i="37"/>
  <c r="K94" i="37"/>
  <c r="K98" i="37"/>
  <c r="K95" i="37"/>
  <c r="K99" i="37"/>
  <c r="K103" i="37"/>
  <c r="K58" i="37"/>
  <c r="K62" i="37"/>
  <c r="K59" i="37"/>
  <c r="K63" i="37"/>
  <c r="K60" i="37"/>
  <c r="K65" i="37"/>
  <c r="K8" i="37"/>
  <c r="K12" i="37"/>
  <c r="K17" i="37"/>
  <c r="K13" i="37"/>
  <c r="K10" i="37"/>
  <c r="K11" i="37"/>
  <c r="K16" i="37"/>
  <c r="M238" i="156"/>
  <c r="M279" i="156"/>
  <c r="J232" i="37"/>
  <c r="J240" i="37"/>
  <c r="J239" i="37"/>
  <c r="J233" i="37"/>
  <c r="K99" i="157"/>
  <c r="J26" i="37" s="1"/>
  <c r="K202" i="157"/>
  <c r="K214" i="157" s="1"/>
  <c r="J115" i="37" s="1"/>
  <c r="K252" i="157"/>
  <c r="K264" i="157" s="1"/>
  <c r="J166" i="37" s="1"/>
  <c r="K159" i="157"/>
  <c r="J74" i="37" s="1"/>
  <c r="K309" i="157"/>
  <c r="J197" i="37" s="1"/>
  <c r="L180" i="156"/>
  <c r="L233" i="156"/>
  <c r="J62" i="37" s="1"/>
  <c r="L279" i="156"/>
  <c r="K235" i="37" l="1"/>
  <c r="J235" i="37"/>
  <c r="L211" i="156"/>
  <c r="J228" i="37"/>
  <c r="K229" i="37"/>
  <c r="K231" i="37"/>
  <c r="K236" i="37"/>
  <c r="K104" i="157"/>
  <c r="J31" i="37" s="1"/>
  <c r="J18" i="37"/>
  <c r="J227" i="37" s="1"/>
  <c r="K232" i="37"/>
  <c r="K239" i="37"/>
  <c r="K233" i="37"/>
  <c r="K240" i="37"/>
  <c r="M294" i="156"/>
  <c r="K117" i="37"/>
  <c r="K228" i="37" s="1"/>
  <c r="K67" i="37"/>
  <c r="K18" i="37"/>
  <c r="I30" i="57"/>
  <c r="I189" i="37" s="1"/>
  <c r="I29" i="57"/>
  <c r="I188" i="37" s="1"/>
  <c r="I27" i="57"/>
  <c r="I186" i="37" s="1"/>
  <c r="I25" i="57"/>
  <c r="I184" i="37" s="1"/>
  <c r="I24" i="57"/>
  <c r="I183" i="37" s="1"/>
  <c r="I23" i="57"/>
  <c r="I182" i="37" s="1"/>
  <c r="I22" i="57"/>
  <c r="I181" i="37" s="1"/>
  <c r="I26" i="57"/>
  <c r="I185" i="37" s="1"/>
  <c r="I9" i="57"/>
  <c r="I21" i="57" s="1"/>
  <c r="I180" i="37" s="1"/>
  <c r="I30" i="46"/>
  <c r="I54" i="37" s="1"/>
  <c r="I29" i="46"/>
  <c r="I53" i="37" s="1"/>
  <c r="I27" i="46"/>
  <c r="I51" i="37" s="1"/>
  <c r="I25" i="46"/>
  <c r="I49" i="37" s="1"/>
  <c r="I24" i="46"/>
  <c r="I48" i="37" s="1"/>
  <c r="I23" i="46"/>
  <c r="I47" i="37" s="1"/>
  <c r="I22" i="46"/>
  <c r="I46" i="37" s="1"/>
  <c r="I9" i="46"/>
  <c r="I21" i="46" s="1"/>
  <c r="I45" i="37" s="1"/>
  <c r="J338" i="157"/>
  <c r="I213" i="37" s="1"/>
  <c r="J337" i="157"/>
  <c r="I212" i="37" s="1"/>
  <c r="J335" i="157"/>
  <c r="I210" i="37" s="1"/>
  <c r="J333" i="157"/>
  <c r="I208" i="37" s="1"/>
  <c r="J332" i="157"/>
  <c r="I207" i="37" s="1"/>
  <c r="J331" i="157"/>
  <c r="I206" i="37" s="1"/>
  <c r="J330" i="157"/>
  <c r="I205" i="37" s="1"/>
  <c r="J334" i="157"/>
  <c r="I209" i="37" s="1"/>
  <c r="J317" i="157"/>
  <c r="J329" i="157" s="1"/>
  <c r="I204" i="37" s="1"/>
  <c r="J313" i="157"/>
  <c r="I201" i="37" s="1"/>
  <c r="J312" i="157"/>
  <c r="I200" i="37" s="1"/>
  <c r="J310" i="157"/>
  <c r="I198" i="37" s="1"/>
  <c r="J308" i="157"/>
  <c r="I196" i="37" s="1"/>
  <c r="J307" i="157"/>
  <c r="I195" i="37" s="1"/>
  <c r="J306" i="157"/>
  <c r="I194" i="37" s="1"/>
  <c r="J305" i="157"/>
  <c r="I193" i="37" s="1"/>
  <c r="J309" i="157"/>
  <c r="I197" i="37" s="1"/>
  <c r="J292" i="157"/>
  <c r="J304" i="157" s="1"/>
  <c r="I192" i="37" s="1"/>
  <c r="J288" i="157"/>
  <c r="I177" i="37" s="1"/>
  <c r="J287" i="157"/>
  <c r="I176" i="37" s="1"/>
  <c r="J285" i="157"/>
  <c r="I174" i="37" s="1"/>
  <c r="J283" i="157"/>
  <c r="I172" i="37" s="1"/>
  <c r="J282" i="157"/>
  <c r="I171" i="37" s="1"/>
  <c r="J281" i="157"/>
  <c r="I170" i="37" s="1"/>
  <c r="J280" i="157"/>
  <c r="I169" i="37" s="1"/>
  <c r="J284" i="157"/>
  <c r="I173" i="37" s="1"/>
  <c r="J267" i="157"/>
  <c r="J279" i="157" s="1"/>
  <c r="I168" i="37" s="1"/>
  <c r="J263" i="157"/>
  <c r="I165" i="37" s="1"/>
  <c r="J262" i="157"/>
  <c r="I164" i="37" s="1"/>
  <c r="J260" i="157"/>
  <c r="I162" i="37" s="1"/>
  <c r="J258" i="157"/>
  <c r="I160" i="37" s="1"/>
  <c r="J257" i="157"/>
  <c r="I159" i="37" s="1"/>
  <c r="J256" i="157"/>
  <c r="I158" i="37" s="1"/>
  <c r="J255" i="157"/>
  <c r="I157" i="37" s="1"/>
  <c r="J259" i="157"/>
  <c r="I161" i="37" s="1"/>
  <c r="J242" i="157"/>
  <c r="J254" i="157" s="1"/>
  <c r="I156" i="37" s="1"/>
  <c r="J238" i="157"/>
  <c r="I153" i="37" s="1"/>
  <c r="J237" i="157"/>
  <c r="I152" i="37" s="1"/>
  <c r="J235" i="157"/>
  <c r="I150" i="37" s="1"/>
  <c r="J233" i="157"/>
  <c r="I148" i="37" s="1"/>
  <c r="J232" i="157"/>
  <c r="I147" i="37" s="1"/>
  <c r="J231" i="157"/>
  <c r="I146" i="37" s="1"/>
  <c r="J230" i="157"/>
  <c r="I145" i="37" s="1"/>
  <c r="J234" i="157"/>
  <c r="I149" i="37" s="1"/>
  <c r="J217" i="157"/>
  <c r="J229" i="157" s="1"/>
  <c r="I144" i="37" s="1"/>
  <c r="J213" i="157"/>
  <c r="I114" i="37" s="1"/>
  <c r="J212" i="157"/>
  <c r="I113" i="37" s="1"/>
  <c r="J210" i="157"/>
  <c r="I111" i="37" s="1"/>
  <c r="J208" i="157"/>
  <c r="I109" i="37" s="1"/>
  <c r="J207" i="157"/>
  <c r="I108" i="37" s="1"/>
  <c r="J206" i="157"/>
  <c r="I107" i="37" s="1"/>
  <c r="J205" i="157"/>
  <c r="I106" i="37" s="1"/>
  <c r="J209" i="157"/>
  <c r="I110" i="37" s="1"/>
  <c r="J192" i="157"/>
  <c r="J204" i="157" s="1"/>
  <c r="I105" i="37" s="1"/>
  <c r="J188" i="157"/>
  <c r="I90" i="37" s="1"/>
  <c r="J187" i="157"/>
  <c r="I89" i="37" s="1"/>
  <c r="J185" i="157"/>
  <c r="I87" i="37" s="1"/>
  <c r="J183" i="157"/>
  <c r="I85" i="37" s="1"/>
  <c r="J182" i="157"/>
  <c r="I84" i="37" s="1"/>
  <c r="J181" i="157"/>
  <c r="I83" i="37" s="1"/>
  <c r="J180" i="157"/>
  <c r="I82" i="37" s="1"/>
  <c r="J184" i="157"/>
  <c r="I86" i="37" s="1"/>
  <c r="J167" i="157"/>
  <c r="J179" i="157" s="1"/>
  <c r="I81" i="37" s="1"/>
  <c r="J163" i="157"/>
  <c r="I78" i="37" s="1"/>
  <c r="J162" i="157"/>
  <c r="I77" i="37" s="1"/>
  <c r="J160" i="157"/>
  <c r="I75" i="37" s="1"/>
  <c r="J158" i="157"/>
  <c r="I73" i="37" s="1"/>
  <c r="J157" i="157"/>
  <c r="I72" i="37" s="1"/>
  <c r="J156" i="157"/>
  <c r="I71" i="37" s="1"/>
  <c r="J155" i="157"/>
  <c r="I70" i="37" s="1"/>
  <c r="J149" i="157"/>
  <c r="J146" i="157"/>
  <c r="J133" i="157"/>
  <c r="J129" i="157"/>
  <c r="I42" i="37" s="1"/>
  <c r="J128" i="157"/>
  <c r="I41" i="37" s="1"/>
  <c r="J126" i="157"/>
  <c r="I39" i="37" s="1"/>
  <c r="J124" i="157"/>
  <c r="I37" i="37" s="1"/>
  <c r="J123" i="157"/>
  <c r="I36" i="37" s="1"/>
  <c r="J122" i="157"/>
  <c r="I35" i="37" s="1"/>
  <c r="J121" i="157"/>
  <c r="I34" i="37" s="1"/>
  <c r="J108" i="157"/>
  <c r="J120" i="157" s="1"/>
  <c r="I33" i="37" s="1"/>
  <c r="I30" i="37"/>
  <c r="I29" i="37"/>
  <c r="J100" i="157"/>
  <c r="I27" i="37" s="1"/>
  <c r="J98" i="157"/>
  <c r="I25" i="37" s="1"/>
  <c r="J97" i="157"/>
  <c r="I24" i="37" s="1"/>
  <c r="J96" i="157"/>
  <c r="I23" i="37" s="1"/>
  <c r="J95" i="157"/>
  <c r="I22" i="37" s="1"/>
  <c r="J84" i="157"/>
  <c r="J72" i="157"/>
  <c r="J66" i="157"/>
  <c r="J63" i="157"/>
  <c r="J57" i="157"/>
  <c r="J54" i="157"/>
  <c r="J48" i="157"/>
  <c r="J45" i="157"/>
  <c r="J39" i="157"/>
  <c r="J36" i="157"/>
  <c r="J23" i="157"/>
  <c r="J33" i="157" s="1"/>
  <c r="J10" i="157"/>
  <c r="K354" i="156"/>
  <c r="I225" i="37" s="1"/>
  <c r="K353" i="156"/>
  <c r="I224" i="37" s="1"/>
  <c r="K351" i="156"/>
  <c r="I222" i="37" s="1"/>
  <c r="K349" i="156"/>
  <c r="I220" i="37" s="1"/>
  <c r="K348" i="156"/>
  <c r="I219" i="37" s="1"/>
  <c r="K347" i="156"/>
  <c r="I218" i="37" s="1"/>
  <c r="K346" i="156"/>
  <c r="I217" i="37" s="1"/>
  <c r="K333" i="156"/>
  <c r="K321" i="156"/>
  <c r="K317" i="156"/>
  <c r="I141" i="37" s="1"/>
  <c r="K316" i="156"/>
  <c r="I140" i="37" s="1"/>
  <c r="K314" i="156"/>
  <c r="I138" i="37" s="1"/>
  <c r="K312" i="156"/>
  <c r="I136" i="37" s="1"/>
  <c r="K311" i="156"/>
  <c r="I135" i="37" s="1"/>
  <c r="K310" i="156"/>
  <c r="I134" i="37" s="1"/>
  <c r="K309" i="156"/>
  <c r="I133" i="37" s="1"/>
  <c r="K296" i="156"/>
  <c r="K308" i="156" s="1"/>
  <c r="I132" i="37" s="1"/>
  <c r="K293" i="156"/>
  <c r="I129" i="37" s="1"/>
  <c r="K292" i="156"/>
  <c r="I128" i="37" s="1"/>
  <c r="K290" i="156"/>
  <c r="I126" i="37" s="1"/>
  <c r="I237" i="37" s="1"/>
  <c r="K289" i="156"/>
  <c r="I125" i="37" s="1"/>
  <c r="K287" i="156"/>
  <c r="I123" i="37" s="1"/>
  <c r="I234" i="37" s="1"/>
  <c r="K286" i="156"/>
  <c r="I122" i="37" s="1"/>
  <c r="K285" i="156"/>
  <c r="I121" i="37" s="1"/>
  <c r="K284" i="156"/>
  <c r="I120" i="37" s="1"/>
  <c r="K283" i="156"/>
  <c r="I119" i="37" s="1"/>
  <c r="I230" i="37" s="1"/>
  <c r="K282" i="156"/>
  <c r="I118" i="37" s="1"/>
  <c r="K281" i="156"/>
  <c r="I117" i="37" s="1"/>
  <c r="K262" i="156"/>
  <c r="I102" i="37" s="1"/>
  <c r="K261" i="156"/>
  <c r="I101" i="37" s="1"/>
  <c r="K259" i="156"/>
  <c r="I99" i="37" s="1"/>
  <c r="K257" i="156"/>
  <c r="I97" i="37" s="1"/>
  <c r="K256" i="156"/>
  <c r="I96" i="37" s="1"/>
  <c r="K255" i="156"/>
  <c r="I95" i="37" s="1"/>
  <c r="K254" i="156"/>
  <c r="I94" i="37" s="1"/>
  <c r="K241" i="156"/>
  <c r="K253" i="156" s="1"/>
  <c r="I93" i="37" s="1"/>
  <c r="K237" i="156"/>
  <c r="I66" i="37" s="1"/>
  <c r="K236" i="156"/>
  <c r="I65" i="37" s="1"/>
  <c r="K234" i="156"/>
  <c r="I63" i="37" s="1"/>
  <c r="K232" i="156"/>
  <c r="I61" i="37" s="1"/>
  <c r="K231" i="156"/>
  <c r="I60" i="37" s="1"/>
  <c r="K230" i="156"/>
  <c r="I59" i="37" s="1"/>
  <c r="K229" i="156"/>
  <c r="I58" i="37" s="1"/>
  <c r="K233" i="156"/>
  <c r="I62" i="37" s="1"/>
  <c r="K215" i="156"/>
  <c r="K228" i="156" s="1"/>
  <c r="I57" i="37" s="1"/>
  <c r="I17" i="37"/>
  <c r="I16" i="37"/>
  <c r="I14" i="37"/>
  <c r="I12" i="37"/>
  <c r="I11" i="37"/>
  <c r="I9" i="37"/>
  <c r="K195" i="156"/>
  <c r="K192" i="156"/>
  <c r="K186" i="156"/>
  <c r="K183" i="156"/>
  <c r="K171" i="156"/>
  <c r="K158" i="156"/>
  <c r="K152" i="156"/>
  <c r="K149" i="156"/>
  <c r="K143" i="156"/>
  <c r="K140" i="156"/>
  <c r="K134" i="156"/>
  <c r="K131" i="156"/>
  <c r="K125" i="156"/>
  <c r="K122" i="156"/>
  <c r="K116" i="156"/>
  <c r="K113" i="156"/>
  <c r="K100" i="156"/>
  <c r="K94" i="156"/>
  <c r="K91" i="156"/>
  <c r="K78" i="156"/>
  <c r="K70" i="156"/>
  <c r="K65" i="156"/>
  <c r="K59" i="156"/>
  <c r="K56" i="156"/>
  <c r="K50" i="156"/>
  <c r="K47" i="156"/>
  <c r="K41" i="156"/>
  <c r="K38" i="156"/>
  <c r="K32" i="156"/>
  <c r="K29" i="156"/>
  <c r="K23" i="156"/>
  <c r="K20" i="156"/>
  <c r="K14" i="156"/>
  <c r="K11" i="156"/>
  <c r="I19" i="46" l="1"/>
  <c r="I31" i="46" s="1"/>
  <c r="I55" i="37" s="1"/>
  <c r="J118" i="157"/>
  <c r="J130" i="157" s="1"/>
  <c r="I43" i="37" s="1"/>
  <c r="J42" i="157"/>
  <c r="J60" i="157"/>
  <c r="J143" i="157"/>
  <c r="K201" i="156"/>
  <c r="K206" i="156"/>
  <c r="I13" i="37" s="1"/>
  <c r="I229" i="37"/>
  <c r="I236" i="37"/>
  <c r="K331" i="156"/>
  <c r="K88" i="156"/>
  <c r="K75" i="156"/>
  <c r="K137" i="156"/>
  <c r="K110" i="156"/>
  <c r="J94" i="157"/>
  <c r="I21" i="37" s="1"/>
  <c r="K146" i="156"/>
  <c r="K279" i="156"/>
  <c r="K17" i="156"/>
  <c r="K119" i="156"/>
  <c r="K189" i="156"/>
  <c r="K198" i="156"/>
  <c r="K306" i="156"/>
  <c r="K318" i="156" s="1"/>
  <c r="I142" i="37" s="1"/>
  <c r="K343" i="156"/>
  <c r="K355" i="156" s="1"/>
  <c r="I226" i="37" s="1"/>
  <c r="K26" i="156"/>
  <c r="K168" i="156"/>
  <c r="J154" i="157"/>
  <c r="I69" i="37" s="1"/>
  <c r="J159" i="157"/>
  <c r="I74" i="37" s="1"/>
  <c r="J51" i="157"/>
  <c r="J69" i="157"/>
  <c r="J125" i="157"/>
  <c r="I38" i="37" s="1"/>
  <c r="J202" i="157"/>
  <c r="J214" i="157" s="1"/>
  <c r="I115" i="37" s="1"/>
  <c r="J302" i="157"/>
  <c r="J314" i="157" s="1"/>
  <c r="I202" i="37" s="1"/>
  <c r="J99" i="157"/>
  <c r="I26" i="37" s="1"/>
  <c r="J20" i="157"/>
  <c r="J81" i="157"/>
  <c r="J152" i="157"/>
  <c r="J164" i="157" s="1"/>
  <c r="I79" i="37" s="1"/>
  <c r="J252" i="157"/>
  <c r="J264" i="157" s="1"/>
  <c r="I166" i="37" s="1"/>
  <c r="K155" i="156"/>
  <c r="K62" i="156"/>
  <c r="K225" i="156"/>
  <c r="K238" i="156" s="1"/>
  <c r="I67" i="37" s="1"/>
  <c r="K350" i="156"/>
  <c r="I221" i="37" s="1"/>
  <c r="K35" i="156"/>
  <c r="K53" i="156"/>
  <c r="K128" i="156"/>
  <c r="I8" i="37"/>
  <c r="K97" i="156"/>
  <c r="K251" i="156"/>
  <c r="K263" i="156" s="1"/>
  <c r="I103" i="37" s="1"/>
  <c r="K345" i="156"/>
  <c r="I216" i="37" s="1"/>
  <c r="K44" i="156"/>
  <c r="K258" i="156"/>
  <c r="I98" i="37" s="1"/>
  <c r="I19" i="57"/>
  <c r="I31" i="57" s="1"/>
  <c r="I190" i="37" s="1"/>
  <c r="K130" i="37"/>
  <c r="K227" i="37" s="1"/>
  <c r="I232" i="37"/>
  <c r="I239" i="37"/>
  <c r="I233" i="37"/>
  <c r="I240" i="37"/>
  <c r="K288" i="156"/>
  <c r="I10" i="37"/>
  <c r="I231" i="37" s="1"/>
  <c r="I26" i="46"/>
  <c r="I50" i="37" s="1"/>
  <c r="J92" i="157"/>
  <c r="J177" i="157"/>
  <c r="J189" i="157" s="1"/>
  <c r="I91" i="37" s="1"/>
  <c r="J227" i="157"/>
  <c r="J239" i="157" s="1"/>
  <c r="I154" i="37" s="1"/>
  <c r="J277" i="157"/>
  <c r="J289" i="157" s="1"/>
  <c r="I178" i="37" s="1"/>
  <c r="J327" i="157"/>
  <c r="J339" i="157" s="1"/>
  <c r="I214" i="37" s="1"/>
  <c r="K313" i="156"/>
  <c r="I137" i="37" s="1"/>
  <c r="K180" i="156"/>
  <c r="K211" i="156" l="1"/>
  <c r="I18" i="37" s="1"/>
  <c r="I228" i="37"/>
  <c r="J104" i="157"/>
  <c r="I31" i="37" s="1"/>
  <c r="K294" i="156"/>
  <c r="I130" i="37" s="1"/>
  <c r="I124" i="37"/>
  <c r="I235" i="37" s="1"/>
  <c r="I227" i="37" l="1"/>
  <c r="H30" i="57"/>
  <c r="H189" i="37" s="1"/>
  <c r="H29" i="57"/>
  <c r="H188" i="37" s="1"/>
  <c r="H27" i="57"/>
  <c r="H186" i="37" s="1"/>
  <c r="H25" i="57"/>
  <c r="H184" i="37" s="1"/>
  <c r="H24" i="57"/>
  <c r="H183" i="37" s="1"/>
  <c r="H23" i="57"/>
  <c r="H182" i="37" s="1"/>
  <c r="H22" i="57"/>
  <c r="H181" i="37" s="1"/>
  <c r="H9" i="57"/>
  <c r="H21" i="57" s="1"/>
  <c r="H180" i="37" s="1"/>
  <c r="H30" i="46"/>
  <c r="H54" i="37" s="1"/>
  <c r="H29" i="46"/>
  <c r="H53" i="37" s="1"/>
  <c r="H27" i="46"/>
  <c r="H51" i="37" s="1"/>
  <c r="H25" i="46"/>
  <c r="H49" i="37" s="1"/>
  <c r="H24" i="46"/>
  <c r="H48" i="37" s="1"/>
  <c r="H23" i="46"/>
  <c r="H47" i="37" s="1"/>
  <c r="H22" i="46"/>
  <c r="H46" i="37" s="1"/>
  <c r="H9" i="46"/>
  <c r="H21" i="46" s="1"/>
  <c r="H45" i="37" s="1"/>
  <c r="I338" i="157"/>
  <c r="H213" i="37" s="1"/>
  <c r="I337" i="157"/>
  <c r="H212" i="37" s="1"/>
  <c r="I335" i="157"/>
  <c r="H210" i="37" s="1"/>
  <c r="I333" i="157"/>
  <c r="H208" i="37" s="1"/>
  <c r="I332" i="157"/>
  <c r="H207" i="37" s="1"/>
  <c r="I331" i="157"/>
  <c r="H206" i="37" s="1"/>
  <c r="I330" i="157"/>
  <c r="H205" i="37" s="1"/>
  <c r="I334" i="157"/>
  <c r="H209" i="37" s="1"/>
  <c r="I317" i="157"/>
  <c r="I329" i="157" s="1"/>
  <c r="H204" i="37" s="1"/>
  <c r="I313" i="157"/>
  <c r="H201" i="37" s="1"/>
  <c r="I312" i="157"/>
  <c r="H200" i="37" s="1"/>
  <c r="I310" i="157"/>
  <c r="H198" i="37" s="1"/>
  <c r="I308" i="157"/>
  <c r="H196" i="37" s="1"/>
  <c r="I307" i="157"/>
  <c r="H195" i="37" s="1"/>
  <c r="I306" i="157"/>
  <c r="H194" i="37" s="1"/>
  <c r="I305" i="157"/>
  <c r="H193" i="37" s="1"/>
  <c r="I292" i="157"/>
  <c r="I304" i="157" s="1"/>
  <c r="H192" i="37" s="1"/>
  <c r="I288" i="157"/>
  <c r="H177" i="37" s="1"/>
  <c r="I287" i="157"/>
  <c r="H176" i="37" s="1"/>
  <c r="I285" i="157"/>
  <c r="H174" i="37" s="1"/>
  <c r="I283" i="157"/>
  <c r="H172" i="37" s="1"/>
  <c r="I282" i="157"/>
  <c r="H171" i="37" s="1"/>
  <c r="I281" i="157"/>
  <c r="H170" i="37" s="1"/>
  <c r="I280" i="157"/>
  <c r="H169" i="37" s="1"/>
  <c r="I284" i="157"/>
  <c r="H173" i="37" s="1"/>
  <c r="I267" i="157"/>
  <c r="I279" i="157" s="1"/>
  <c r="H168" i="37" s="1"/>
  <c r="I263" i="157"/>
  <c r="H165" i="37" s="1"/>
  <c r="I262" i="157"/>
  <c r="H164" i="37" s="1"/>
  <c r="I260" i="157"/>
  <c r="H162" i="37" s="1"/>
  <c r="I258" i="157"/>
  <c r="H160" i="37" s="1"/>
  <c r="I257" i="157"/>
  <c r="H159" i="37" s="1"/>
  <c r="I256" i="157"/>
  <c r="H158" i="37" s="1"/>
  <c r="I255" i="157"/>
  <c r="H157" i="37" s="1"/>
  <c r="I242" i="157"/>
  <c r="I254" i="157" s="1"/>
  <c r="H156" i="37" s="1"/>
  <c r="I238" i="157"/>
  <c r="H153" i="37" s="1"/>
  <c r="I237" i="157"/>
  <c r="H152" i="37" s="1"/>
  <c r="I235" i="157"/>
  <c r="H150" i="37" s="1"/>
  <c r="I233" i="157"/>
  <c r="H148" i="37" s="1"/>
  <c r="I232" i="157"/>
  <c r="H147" i="37" s="1"/>
  <c r="I231" i="157"/>
  <c r="H146" i="37" s="1"/>
  <c r="I230" i="157"/>
  <c r="H145" i="37" s="1"/>
  <c r="I234" i="157"/>
  <c r="H149" i="37" s="1"/>
  <c r="I217" i="157"/>
  <c r="I229" i="157" s="1"/>
  <c r="H144" i="37" s="1"/>
  <c r="I213" i="157"/>
  <c r="H114" i="37" s="1"/>
  <c r="I212" i="157"/>
  <c r="H113" i="37" s="1"/>
  <c r="I210" i="157"/>
  <c r="H111" i="37" s="1"/>
  <c r="I208" i="157"/>
  <c r="H109" i="37" s="1"/>
  <c r="I207" i="157"/>
  <c r="H108" i="37" s="1"/>
  <c r="I206" i="157"/>
  <c r="H107" i="37" s="1"/>
  <c r="I205" i="157"/>
  <c r="H106" i="37" s="1"/>
  <c r="I192" i="157"/>
  <c r="I204" i="157" s="1"/>
  <c r="H105" i="37" s="1"/>
  <c r="I188" i="157"/>
  <c r="H90" i="37" s="1"/>
  <c r="I187" i="157"/>
  <c r="H89" i="37" s="1"/>
  <c r="I185" i="157"/>
  <c r="H87" i="37" s="1"/>
  <c r="I183" i="157"/>
  <c r="H85" i="37" s="1"/>
  <c r="I182" i="157"/>
  <c r="H84" i="37" s="1"/>
  <c r="I181" i="157"/>
  <c r="H83" i="37" s="1"/>
  <c r="I180" i="157"/>
  <c r="H82" i="37" s="1"/>
  <c r="I184" i="157"/>
  <c r="H86" i="37" s="1"/>
  <c r="I167" i="157"/>
  <c r="I179" i="157" s="1"/>
  <c r="H81" i="37" s="1"/>
  <c r="I163" i="157"/>
  <c r="H78" i="37" s="1"/>
  <c r="I162" i="157"/>
  <c r="H77" i="37" s="1"/>
  <c r="I160" i="157"/>
  <c r="H75" i="37" s="1"/>
  <c r="I158" i="157"/>
  <c r="H73" i="37" s="1"/>
  <c r="I157" i="157"/>
  <c r="H72" i="37" s="1"/>
  <c r="I156" i="157"/>
  <c r="H71" i="37" s="1"/>
  <c r="I155" i="157"/>
  <c r="H70" i="37" s="1"/>
  <c r="I149" i="157"/>
  <c r="I146" i="157"/>
  <c r="I133" i="157"/>
  <c r="I129" i="157"/>
  <c r="H42" i="37" s="1"/>
  <c r="I128" i="157"/>
  <c r="H41" i="37" s="1"/>
  <c r="I126" i="157"/>
  <c r="H39" i="37" s="1"/>
  <c r="I124" i="157"/>
  <c r="H37" i="37" s="1"/>
  <c r="I123" i="157"/>
  <c r="H36" i="37" s="1"/>
  <c r="I122" i="157"/>
  <c r="H35" i="37" s="1"/>
  <c r="I121" i="157"/>
  <c r="H34" i="37" s="1"/>
  <c r="I125" i="157"/>
  <c r="H38" i="37" s="1"/>
  <c r="I108" i="157"/>
  <c r="I120" i="157" s="1"/>
  <c r="H33" i="37" s="1"/>
  <c r="H30" i="37"/>
  <c r="H29" i="37"/>
  <c r="I100" i="157"/>
  <c r="H27" i="37" s="1"/>
  <c r="I98" i="157"/>
  <c r="H25" i="37" s="1"/>
  <c r="I97" i="157"/>
  <c r="H24" i="37" s="1"/>
  <c r="I96" i="157"/>
  <c r="H23" i="37" s="1"/>
  <c r="I95" i="157"/>
  <c r="H22" i="37" s="1"/>
  <c r="I84" i="157"/>
  <c r="I72" i="157"/>
  <c r="I81" i="157" s="1"/>
  <c r="I66" i="157"/>
  <c r="I63" i="157"/>
  <c r="I57" i="157"/>
  <c r="I54" i="157"/>
  <c r="I48" i="157"/>
  <c r="I45" i="157"/>
  <c r="I51" i="157" s="1"/>
  <c r="I39" i="157"/>
  <c r="I36" i="157"/>
  <c r="I23" i="157"/>
  <c r="I33" i="157" s="1"/>
  <c r="I10" i="157"/>
  <c r="J354" i="156"/>
  <c r="H225" i="37" s="1"/>
  <c r="J353" i="156"/>
  <c r="H224" i="37" s="1"/>
  <c r="J351" i="156"/>
  <c r="H222" i="37" s="1"/>
  <c r="J349" i="156"/>
  <c r="H220" i="37" s="1"/>
  <c r="J348" i="156"/>
  <c r="H219" i="37" s="1"/>
  <c r="J347" i="156"/>
  <c r="H218" i="37" s="1"/>
  <c r="J346" i="156"/>
  <c r="H217" i="37" s="1"/>
  <c r="J333" i="156"/>
  <c r="J321" i="156"/>
  <c r="J317" i="156"/>
  <c r="H141" i="37" s="1"/>
  <c r="J316" i="156"/>
  <c r="H140" i="37" s="1"/>
  <c r="J314" i="156"/>
  <c r="H138" i="37" s="1"/>
  <c r="J312" i="156"/>
  <c r="H136" i="37" s="1"/>
  <c r="J311" i="156"/>
  <c r="H135" i="37" s="1"/>
  <c r="J310" i="156"/>
  <c r="H134" i="37" s="1"/>
  <c r="J309" i="156"/>
  <c r="H133" i="37" s="1"/>
  <c r="J296" i="156"/>
  <c r="J308" i="156" s="1"/>
  <c r="H132" i="37" s="1"/>
  <c r="J293" i="156"/>
  <c r="H129" i="37" s="1"/>
  <c r="J292" i="156"/>
  <c r="H128" i="37" s="1"/>
  <c r="J290" i="156"/>
  <c r="H126" i="37" s="1"/>
  <c r="H237" i="37" s="1"/>
  <c r="J289" i="156"/>
  <c r="H125" i="37" s="1"/>
  <c r="J287" i="156"/>
  <c r="H123" i="37" s="1"/>
  <c r="H234" i="37" s="1"/>
  <c r="J286" i="156"/>
  <c r="H122" i="37" s="1"/>
  <c r="J285" i="156"/>
  <c r="H121" i="37" s="1"/>
  <c r="J284" i="156"/>
  <c r="H120" i="37" s="1"/>
  <c r="J283" i="156"/>
  <c r="H119" i="37" s="1"/>
  <c r="H230" i="37" s="1"/>
  <c r="J282" i="156"/>
  <c r="H118" i="37" s="1"/>
  <c r="J281" i="156"/>
  <c r="H117" i="37" s="1"/>
  <c r="J262" i="156"/>
  <c r="H102" i="37" s="1"/>
  <c r="J261" i="156"/>
  <c r="H101" i="37" s="1"/>
  <c r="J259" i="156"/>
  <c r="H99" i="37" s="1"/>
  <c r="J257" i="156"/>
  <c r="H97" i="37" s="1"/>
  <c r="J256" i="156"/>
  <c r="H96" i="37" s="1"/>
  <c r="J255" i="156"/>
  <c r="H95" i="37" s="1"/>
  <c r="J254" i="156"/>
  <c r="H94" i="37" s="1"/>
  <c r="J241" i="156"/>
  <c r="J253" i="156" s="1"/>
  <c r="H93" i="37" s="1"/>
  <c r="J237" i="156"/>
  <c r="H66" i="37" s="1"/>
  <c r="J236" i="156"/>
  <c r="H65" i="37" s="1"/>
  <c r="J234" i="156"/>
  <c r="H63" i="37" s="1"/>
  <c r="J232" i="156"/>
  <c r="H61" i="37" s="1"/>
  <c r="J231" i="156"/>
  <c r="H60" i="37" s="1"/>
  <c r="J230" i="156"/>
  <c r="H59" i="37" s="1"/>
  <c r="J229" i="156"/>
  <c r="H58" i="37" s="1"/>
  <c r="J215" i="156"/>
  <c r="J228" i="156" s="1"/>
  <c r="H57" i="37" s="1"/>
  <c r="H17" i="37"/>
  <c r="H16" i="37"/>
  <c r="H14" i="37"/>
  <c r="H12" i="37"/>
  <c r="H11" i="37"/>
  <c r="H10" i="37"/>
  <c r="H9" i="37"/>
  <c r="J195" i="156"/>
  <c r="J192" i="156"/>
  <c r="J186" i="156"/>
  <c r="J183" i="156"/>
  <c r="J171" i="156"/>
  <c r="J158" i="156"/>
  <c r="J152" i="156"/>
  <c r="J149" i="156"/>
  <c r="J143" i="156"/>
  <c r="J140" i="156"/>
  <c r="J134" i="156"/>
  <c r="J131" i="156"/>
  <c r="J125" i="156"/>
  <c r="J122" i="156"/>
  <c r="J116" i="156"/>
  <c r="J113" i="156"/>
  <c r="J100" i="156"/>
  <c r="J94" i="156"/>
  <c r="J91" i="156"/>
  <c r="J78" i="156"/>
  <c r="J70" i="156"/>
  <c r="J65" i="156"/>
  <c r="J59" i="156"/>
  <c r="J56" i="156"/>
  <c r="J50" i="156"/>
  <c r="J47" i="156"/>
  <c r="J41" i="156"/>
  <c r="J38" i="156"/>
  <c r="J32" i="156"/>
  <c r="J29" i="156"/>
  <c r="J23" i="156"/>
  <c r="J20" i="156"/>
  <c r="J14" i="156"/>
  <c r="J11" i="156"/>
  <c r="H19" i="46" l="1"/>
  <c r="H31" i="46" s="1"/>
  <c r="H55" i="37" s="1"/>
  <c r="I94" i="157"/>
  <c r="H21" i="37" s="1"/>
  <c r="J26" i="156"/>
  <c r="J62" i="156"/>
  <c r="J189" i="156"/>
  <c r="J201" i="156"/>
  <c r="H8" i="37" s="1"/>
  <c r="J206" i="156"/>
  <c r="H229" i="37"/>
  <c r="H236" i="37"/>
  <c r="H231" i="37"/>
  <c r="J155" i="156"/>
  <c r="J251" i="156"/>
  <c r="J263" i="156" s="1"/>
  <c r="H103" i="37" s="1"/>
  <c r="J279" i="156"/>
  <c r="H26" i="46"/>
  <c r="H50" i="37" s="1"/>
  <c r="I143" i="157"/>
  <c r="J343" i="156"/>
  <c r="I69" i="157"/>
  <c r="H19" i="57"/>
  <c r="H31" i="57" s="1"/>
  <c r="H190" i="37" s="1"/>
  <c r="I92" i="157"/>
  <c r="I20" i="157"/>
  <c r="I202" i="157"/>
  <c r="I214" i="157" s="1"/>
  <c r="H115" i="37" s="1"/>
  <c r="J331" i="156"/>
  <c r="J88" i="156"/>
  <c r="J110" i="156"/>
  <c r="J128" i="156"/>
  <c r="J17" i="156"/>
  <c r="J119" i="156"/>
  <c r="I60" i="157"/>
  <c r="I154" i="157"/>
  <c r="H69" i="37" s="1"/>
  <c r="I152" i="157"/>
  <c r="I164" i="157" s="1"/>
  <c r="H79" i="37" s="1"/>
  <c r="I252" i="157"/>
  <c r="I264" i="157" s="1"/>
  <c r="H166" i="37" s="1"/>
  <c r="I99" i="157"/>
  <c r="H26" i="37" s="1"/>
  <c r="I302" i="157"/>
  <c r="I314" i="157" s="1"/>
  <c r="H202" i="37" s="1"/>
  <c r="I42" i="157"/>
  <c r="J35" i="156"/>
  <c r="J146" i="156"/>
  <c r="J168" i="156"/>
  <c r="J345" i="156"/>
  <c r="H216" i="37" s="1"/>
  <c r="J306" i="156"/>
  <c r="J318" i="156" s="1"/>
  <c r="H142" i="37" s="1"/>
  <c r="J180" i="156"/>
  <c r="J198" i="156"/>
  <c r="J258" i="156"/>
  <c r="H98" i="37" s="1"/>
  <c r="J350" i="156"/>
  <c r="H221" i="37" s="1"/>
  <c r="J53" i="156"/>
  <c r="J313" i="156"/>
  <c r="H137" i="37" s="1"/>
  <c r="J75" i="156"/>
  <c r="J97" i="156"/>
  <c r="J44" i="156"/>
  <c r="J137" i="156"/>
  <c r="J225" i="156"/>
  <c r="J238" i="156" s="1"/>
  <c r="H67" i="37" s="1"/>
  <c r="H26" i="57"/>
  <c r="H185" i="37" s="1"/>
  <c r="H240" i="37"/>
  <c r="H232" i="37"/>
  <c r="H239" i="37"/>
  <c r="H233" i="37"/>
  <c r="I104" i="157"/>
  <c r="H31" i="37" s="1"/>
  <c r="I159" i="157"/>
  <c r="H74" i="37" s="1"/>
  <c r="I177" i="157"/>
  <c r="I189" i="157" s="1"/>
  <c r="H91" i="37" s="1"/>
  <c r="I209" i="157"/>
  <c r="H110" i="37" s="1"/>
  <c r="I227" i="157"/>
  <c r="I239" i="157" s="1"/>
  <c r="H154" i="37" s="1"/>
  <c r="I259" i="157"/>
  <c r="H161" i="37" s="1"/>
  <c r="I277" i="157"/>
  <c r="I289" i="157" s="1"/>
  <c r="H178" i="37" s="1"/>
  <c r="I309" i="157"/>
  <c r="H197" i="37" s="1"/>
  <c r="I327" i="157"/>
  <c r="I339" i="157" s="1"/>
  <c r="H214" i="37" s="1"/>
  <c r="I118" i="157"/>
  <c r="I130" i="157" s="1"/>
  <c r="H43" i="37" s="1"/>
  <c r="J233" i="156"/>
  <c r="H62" i="37" s="1"/>
  <c r="H13" i="37"/>
  <c r="J288" i="156"/>
  <c r="J211" i="156" l="1"/>
  <c r="H18" i="37" s="1"/>
  <c r="H228" i="37"/>
  <c r="J355" i="156"/>
  <c r="H226" i="37" s="1"/>
  <c r="J294" i="156"/>
  <c r="H130" i="37" s="1"/>
  <c r="H124" i="37"/>
  <c r="H235" i="37" s="1"/>
  <c r="H227" i="37" l="1"/>
  <c r="G30" i="57"/>
  <c r="G189" i="37" s="1"/>
  <c r="G29" i="57"/>
  <c r="G188" i="37" s="1"/>
  <c r="G27" i="57"/>
  <c r="G186" i="37" s="1"/>
  <c r="G25" i="57"/>
  <c r="G184" i="37" s="1"/>
  <c r="G24" i="57"/>
  <c r="G183" i="37" s="1"/>
  <c r="G23" i="57"/>
  <c r="G182" i="37" s="1"/>
  <c r="G22" i="57"/>
  <c r="G181" i="37" s="1"/>
  <c r="G26" i="57"/>
  <c r="G185" i="37" s="1"/>
  <c r="G9" i="57"/>
  <c r="G21" i="57" s="1"/>
  <c r="G180" i="37" s="1"/>
  <c r="G30" i="46"/>
  <c r="G54" i="37" s="1"/>
  <c r="G29" i="46"/>
  <c r="G53" i="37" s="1"/>
  <c r="G27" i="46"/>
  <c r="G51" i="37" s="1"/>
  <c r="G25" i="46"/>
  <c r="G49" i="37" s="1"/>
  <c r="G24" i="46"/>
  <c r="G48" i="37" s="1"/>
  <c r="G23" i="46"/>
  <c r="G47" i="37" s="1"/>
  <c r="G22" i="46"/>
  <c r="G46" i="37" s="1"/>
  <c r="G9" i="46"/>
  <c r="G21" i="46" s="1"/>
  <c r="G45" i="37" s="1"/>
  <c r="H338" i="157"/>
  <c r="G213" i="37" s="1"/>
  <c r="H337" i="157"/>
  <c r="G212" i="37" s="1"/>
  <c r="H335" i="157"/>
  <c r="G210" i="37" s="1"/>
  <c r="H333" i="157"/>
  <c r="G208" i="37" s="1"/>
  <c r="H332" i="157"/>
  <c r="G207" i="37" s="1"/>
  <c r="H331" i="157"/>
  <c r="G206" i="37" s="1"/>
  <c r="H330" i="157"/>
  <c r="G205" i="37" s="1"/>
  <c r="H317" i="157"/>
  <c r="H329" i="157" s="1"/>
  <c r="G204" i="37" s="1"/>
  <c r="H313" i="157"/>
  <c r="G201" i="37" s="1"/>
  <c r="H312" i="157"/>
  <c r="G200" i="37" s="1"/>
  <c r="H310" i="157"/>
  <c r="G198" i="37" s="1"/>
  <c r="H308" i="157"/>
  <c r="G196" i="37" s="1"/>
  <c r="H307" i="157"/>
  <c r="G195" i="37" s="1"/>
  <c r="H306" i="157"/>
  <c r="G194" i="37" s="1"/>
  <c r="H305" i="157"/>
  <c r="G193" i="37" s="1"/>
  <c r="H292" i="157"/>
  <c r="H304" i="157" s="1"/>
  <c r="G192" i="37" s="1"/>
  <c r="H288" i="157"/>
  <c r="G177" i="37" s="1"/>
  <c r="H287" i="157"/>
  <c r="G176" i="37" s="1"/>
  <c r="H285" i="157"/>
  <c r="G174" i="37" s="1"/>
  <c r="H283" i="157"/>
  <c r="G172" i="37" s="1"/>
  <c r="H282" i="157"/>
  <c r="G171" i="37" s="1"/>
  <c r="H281" i="157"/>
  <c r="G170" i="37" s="1"/>
  <c r="H280" i="157"/>
  <c r="G169" i="37" s="1"/>
  <c r="H267" i="157"/>
  <c r="H279" i="157" s="1"/>
  <c r="G168" i="37" s="1"/>
  <c r="H263" i="157"/>
  <c r="G165" i="37" s="1"/>
  <c r="H262" i="157"/>
  <c r="G164" i="37" s="1"/>
  <c r="H260" i="157"/>
  <c r="G162" i="37" s="1"/>
  <c r="H258" i="157"/>
  <c r="G160" i="37" s="1"/>
  <c r="H257" i="157"/>
  <c r="G159" i="37" s="1"/>
  <c r="H256" i="157"/>
  <c r="G158" i="37" s="1"/>
  <c r="H255" i="157"/>
  <c r="G157" i="37" s="1"/>
  <c r="H242" i="157"/>
  <c r="H254" i="157" s="1"/>
  <c r="G156" i="37" s="1"/>
  <c r="H238" i="157"/>
  <c r="G153" i="37" s="1"/>
  <c r="H237" i="157"/>
  <c r="G152" i="37" s="1"/>
  <c r="H235" i="157"/>
  <c r="G150" i="37" s="1"/>
  <c r="H233" i="157"/>
  <c r="G148" i="37" s="1"/>
  <c r="H232" i="157"/>
  <c r="G147" i="37" s="1"/>
  <c r="H231" i="157"/>
  <c r="G146" i="37" s="1"/>
  <c r="H230" i="157"/>
  <c r="G145" i="37" s="1"/>
  <c r="H234" i="157"/>
  <c r="G149" i="37" s="1"/>
  <c r="H217" i="157"/>
  <c r="H229" i="157" s="1"/>
  <c r="G144" i="37" s="1"/>
  <c r="H213" i="157"/>
  <c r="G114" i="37" s="1"/>
  <c r="H212" i="157"/>
  <c r="G113" i="37" s="1"/>
  <c r="H210" i="157"/>
  <c r="G111" i="37" s="1"/>
  <c r="H208" i="157"/>
  <c r="G109" i="37" s="1"/>
  <c r="H207" i="157"/>
  <c r="G108" i="37" s="1"/>
  <c r="H206" i="157"/>
  <c r="G107" i="37" s="1"/>
  <c r="H205" i="157"/>
  <c r="G106" i="37" s="1"/>
  <c r="H192" i="157"/>
  <c r="H204" i="157" s="1"/>
  <c r="G105" i="37" s="1"/>
  <c r="H188" i="157"/>
  <c r="G90" i="37" s="1"/>
  <c r="H187" i="157"/>
  <c r="G89" i="37" s="1"/>
  <c r="H185" i="157"/>
  <c r="G87" i="37" s="1"/>
  <c r="H183" i="157"/>
  <c r="G85" i="37" s="1"/>
  <c r="H182" i="157"/>
  <c r="G84" i="37" s="1"/>
  <c r="H181" i="157"/>
  <c r="G83" i="37" s="1"/>
  <c r="H180" i="157"/>
  <c r="G82" i="37" s="1"/>
  <c r="H167" i="157"/>
  <c r="H179" i="157" s="1"/>
  <c r="G81" i="37" s="1"/>
  <c r="H163" i="157"/>
  <c r="G78" i="37" s="1"/>
  <c r="H162" i="157"/>
  <c r="G77" i="37" s="1"/>
  <c r="H160" i="157"/>
  <c r="G75" i="37" s="1"/>
  <c r="H158" i="157"/>
  <c r="G73" i="37" s="1"/>
  <c r="H157" i="157"/>
  <c r="G72" i="37" s="1"/>
  <c r="H156" i="157"/>
  <c r="G71" i="37" s="1"/>
  <c r="H155" i="157"/>
  <c r="G70" i="37" s="1"/>
  <c r="H149" i="157"/>
  <c r="H146" i="157"/>
  <c r="H133" i="157"/>
  <c r="H154" i="157" s="1"/>
  <c r="G69" i="37" s="1"/>
  <c r="H129" i="157"/>
  <c r="G42" i="37" s="1"/>
  <c r="H128" i="157"/>
  <c r="G41" i="37" s="1"/>
  <c r="H126" i="157"/>
  <c r="G39" i="37" s="1"/>
  <c r="H124" i="157"/>
  <c r="G37" i="37" s="1"/>
  <c r="H123" i="157"/>
  <c r="G36" i="37" s="1"/>
  <c r="H122" i="157"/>
  <c r="G35" i="37" s="1"/>
  <c r="H121" i="157"/>
  <c r="G34" i="37" s="1"/>
  <c r="H125" i="157"/>
  <c r="G38" i="37" s="1"/>
  <c r="H108" i="157"/>
  <c r="H120" i="157" s="1"/>
  <c r="G33" i="37" s="1"/>
  <c r="G30" i="37"/>
  <c r="G29" i="37"/>
  <c r="H100" i="157"/>
  <c r="G27" i="37" s="1"/>
  <c r="H98" i="157"/>
  <c r="G25" i="37" s="1"/>
  <c r="H97" i="157"/>
  <c r="G24" i="37" s="1"/>
  <c r="H96" i="157"/>
  <c r="G23" i="37" s="1"/>
  <c r="H95" i="157"/>
  <c r="G22" i="37" s="1"/>
  <c r="H84" i="157"/>
  <c r="H72" i="157"/>
  <c r="H66" i="157"/>
  <c r="H63" i="157"/>
  <c r="H57" i="157"/>
  <c r="H54" i="157"/>
  <c r="H48" i="157"/>
  <c r="H45" i="157"/>
  <c r="H39" i="157"/>
  <c r="H36" i="157"/>
  <c r="H23" i="157"/>
  <c r="H10" i="157"/>
  <c r="I354" i="156"/>
  <c r="G225" i="37" s="1"/>
  <c r="I353" i="156"/>
  <c r="G224" i="37" s="1"/>
  <c r="I351" i="156"/>
  <c r="G222" i="37" s="1"/>
  <c r="I349" i="156"/>
  <c r="G220" i="37" s="1"/>
  <c r="I348" i="156"/>
  <c r="G219" i="37" s="1"/>
  <c r="I347" i="156"/>
  <c r="G218" i="37" s="1"/>
  <c r="I346" i="156"/>
  <c r="G217" i="37" s="1"/>
  <c r="I333" i="156"/>
  <c r="I321" i="156"/>
  <c r="I317" i="156"/>
  <c r="G141" i="37" s="1"/>
  <c r="I316" i="156"/>
  <c r="G140" i="37" s="1"/>
  <c r="I314" i="156"/>
  <c r="G138" i="37" s="1"/>
  <c r="I312" i="156"/>
  <c r="G136" i="37" s="1"/>
  <c r="I311" i="156"/>
  <c r="G135" i="37" s="1"/>
  <c r="I310" i="156"/>
  <c r="G134" i="37" s="1"/>
  <c r="I309" i="156"/>
  <c r="G133" i="37" s="1"/>
  <c r="I313" i="156"/>
  <c r="G137" i="37" s="1"/>
  <c r="I296" i="156"/>
  <c r="I308" i="156" s="1"/>
  <c r="G132" i="37" s="1"/>
  <c r="I293" i="156"/>
  <c r="G129" i="37" s="1"/>
  <c r="I292" i="156"/>
  <c r="G128" i="37" s="1"/>
  <c r="I290" i="156"/>
  <c r="G126" i="37" s="1"/>
  <c r="G237" i="37" s="1"/>
  <c r="I289" i="156"/>
  <c r="G125" i="37" s="1"/>
  <c r="I287" i="156"/>
  <c r="G123" i="37" s="1"/>
  <c r="G234" i="37" s="1"/>
  <c r="I286" i="156"/>
  <c r="G122" i="37" s="1"/>
  <c r="I285" i="156"/>
  <c r="G121" i="37" s="1"/>
  <c r="I284" i="156"/>
  <c r="G120" i="37" s="1"/>
  <c r="I283" i="156"/>
  <c r="G119" i="37" s="1"/>
  <c r="G230" i="37" s="1"/>
  <c r="I282" i="156"/>
  <c r="G118" i="37" s="1"/>
  <c r="I288" i="156"/>
  <c r="G124" i="37" s="1"/>
  <c r="I281" i="156"/>
  <c r="G117" i="37" s="1"/>
  <c r="I262" i="156"/>
  <c r="G102" i="37" s="1"/>
  <c r="I261" i="156"/>
  <c r="G101" i="37" s="1"/>
  <c r="I259" i="156"/>
  <c r="G99" i="37" s="1"/>
  <c r="I257" i="156"/>
  <c r="G97" i="37" s="1"/>
  <c r="I256" i="156"/>
  <c r="G96" i="37" s="1"/>
  <c r="I255" i="156"/>
  <c r="G95" i="37" s="1"/>
  <c r="I254" i="156"/>
  <c r="G94" i="37" s="1"/>
  <c r="I258" i="156"/>
  <c r="G98" i="37" s="1"/>
  <c r="I241" i="156"/>
  <c r="I237" i="156"/>
  <c r="G66" i="37" s="1"/>
  <c r="I236" i="156"/>
  <c r="G65" i="37" s="1"/>
  <c r="I234" i="156"/>
  <c r="G63" i="37" s="1"/>
  <c r="I232" i="156"/>
  <c r="G61" i="37" s="1"/>
  <c r="I231" i="156"/>
  <c r="G60" i="37" s="1"/>
  <c r="I230" i="156"/>
  <c r="G59" i="37" s="1"/>
  <c r="I229" i="156"/>
  <c r="G58" i="37" s="1"/>
  <c r="I233" i="156"/>
  <c r="G62" i="37" s="1"/>
  <c r="I215" i="156"/>
  <c r="I228" i="156" s="1"/>
  <c r="G57" i="37" s="1"/>
  <c r="G17" i="37"/>
  <c r="G16" i="37"/>
  <c r="G14" i="37"/>
  <c r="G12" i="37"/>
  <c r="G11" i="37"/>
  <c r="G10" i="37"/>
  <c r="G9" i="37"/>
  <c r="I195" i="156"/>
  <c r="I192" i="156"/>
  <c r="I186" i="156"/>
  <c r="I183" i="156"/>
  <c r="I171" i="156"/>
  <c r="I158" i="156"/>
  <c r="I152" i="156"/>
  <c r="I149" i="156"/>
  <c r="I143" i="156"/>
  <c r="I140" i="156"/>
  <c r="I134" i="156"/>
  <c r="I131" i="156"/>
  <c r="I125" i="156"/>
  <c r="I122" i="156"/>
  <c r="I116" i="156"/>
  <c r="I113" i="156"/>
  <c r="I100" i="156"/>
  <c r="I94" i="156"/>
  <c r="I91" i="156"/>
  <c r="I78" i="156"/>
  <c r="I70" i="156"/>
  <c r="I65" i="156"/>
  <c r="I59" i="156"/>
  <c r="I56" i="156"/>
  <c r="I50" i="156"/>
  <c r="I47" i="156"/>
  <c r="I41" i="156"/>
  <c r="I38" i="156"/>
  <c r="I32" i="156"/>
  <c r="I29" i="156"/>
  <c r="I23" i="156"/>
  <c r="I20" i="156"/>
  <c r="I14" i="156"/>
  <c r="I11" i="156"/>
  <c r="G19" i="46" l="1"/>
  <c r="G31" i="46" s="1"/>
  <c r="G55" i="37" s="1"/>
  <c r="H302" i="157"/>
  <c r="H314" i="157" s="1"/>
  <c r="G202" i="37" s="1"/>
  <c r="I201" i="156"/>
  <c r="I206" i="156"/>
  <c r="G13" i="37" s="1"/>
  <c r="G229" i="37"/>
  <c r="G236" i="37"/>
  <c r="G231" i="37"/>
  <c r="H51" i="157"/>
  <c r="H69" i="157"/>
  <c r="H92" i="157"/>
  <c r="H202" i="157"/>
  <c r="H214" i="157" s="1"/>
  <c r="G115" i="37" s="1"/>
  <c r="I343" i="156"/>
  <c r="I155" i="156"/>
  <c r="I26" i="156"/>
  <c r="I62" i="156"/>
  <c r="I110" i="156"/>
  <c r="I189" i="156"/>
  <c r="G26" i="46"/>
  <c r="G50" i="37" s="1"/>
  <c r="I128" i="156"/>
  <c r="H277" i="157"/>
  <c r="H289" i="157" s="1"/>
  <c r="G178" i="37" s="1"/>
  <c r="I88" i="156"/>
  <c r="I146" i="156"/>
  <c r="I35" i="156"/>
  <c r="I119" i="156"/>
  <c r="I251" i="156"/>
  <c r="I263" i="156" s="1"/>
  <c r="G103" i="37" s="1"/>
  <c r="H20" i="157"/>
  <c r="H33" i="157"/>
  <c r="H284" i="157"/>
  <c r="G173" i="37" s="1"/>
  <c r="H94" i="157"/>
  <c r="G21" i="37" s="1"/>
  <c r="H118" i="157"/>
  <c r="H130" i="157" s="1"/>
  <c r="G43" i="37" s="1"/>
  <c r="H143" i="157"/>
  <c r="H177" i="157"/>
  <c r="H189" i="157" s="1"/>
  <c r="G91" i="37" s="1"/>
  <c r="H327" i="157"/>
  <c r="H339" i="157" s="1"/>
  <c r="G214" i="37" s="1"/>
  <c r="H42" i="157"/>
  <c r="H184" i="157"/>
  <c r="G86" i="37" s="1"/>
  <c r="H334" i="157"/>
  <c r="G209" i="37" s="1"/>
  <c r="H99" i="157"/>
  <c r="G26" i="37" s="1"/>
  <c r="H81" i="157"/>
  <c r="H159" i="157"/>
  <c r="G74" i="37" s="1"/>
  <c r="H227" i="157"/>
  <c r="H239" i="157" s="1"/>
  <c r="G154" i="37" s="1"/>
  <c r="H252" i="157"/>
  <c r="H264" i="157" s="1"/>
  <c r="G166" i="37" s="1"/>
  <c r="I53" i="156"/>
  <c r="I331" i="156"/>
  <c r="I168" i="156"/>
  <c r="I44" i="156"/>
  <c r="I137" i="156"/>
  <c r="I345" i="156"/>
  <c r="G216" i="37" s="1"/>
  <c r="I17" i="156"/>
  <c r="I198" i="156"/>
  <c r="G8" i="37"/>
  <c r="I350" i="156"/>
  <c r="G221" i="37" s="1"/>
  <c r="I75" i="156"/>
  <c r="I97" i="156"/>
  <c r="I253" i="156"/>
  <c r="G93" i="37" s="1"/>
  <c r="I306" i="156"/>
  <c r="I318" i="156" s="1"/>
  <c r="G142" i="37" s="1"/>
  <c r="G232" i="37"/>
  <c r="G233" i="37"/>
  <c r="G239" i="37"/>
  <c r="G240" i="37"/>
  <c r="G19" i="57"/>
  <c r="G31" i="57" s="1"/>
  <c r="G190" i="37" s="1"/>
  <c r="H60" i="157"/>
  <c r="H104" i="157" s="1"/>
  <c r="G31" i="37" s="1"/>
  <c r="H152" i="157"/>
  <c r="H164" i="157" s="1"/>
  <c r="G79" i="37" s="1"/>
  <c r="H209" i="157"/>
  <c r="G110" i="37" s="1"/>
  <c r="H259" i="157"/>
  <c r="G161" i="37" s="1"/>
  <c r="H309" i="157"/>
  <c r="G197" i="37" s="1"/>
  <c r="I294" i="156"/>
  <c r="G130" i="37" s="1"/>
  <c r="I225" i="156"/>
  <c r="I238" i="156" s="1"/>
  <c r="G67" i="37" s="1"/>
  <c r="I180" i="156"/>
  <c r="I279" i="156"/>
  <c r="G235" i="37" l="1"/>
  <c r="I211" i="156"/>
  <c r="G18" i="37" s="1"/>
  <c r="G227" i="37" s="1"/>
  <c r="G228" i="37"/>
  <c r="I355" i="156"/>
  <c r="G226" i="37" s="1"/>
  <c r="F30" i="57"/>
  <c r="F189" i="37" s="1"/>
  <c r="F29" i="57"/>
  <c r="F188" i="37" s="1"/>
  <c r="F27" i="57"/>
  <c r="F186" i="37" s="1"/>
  <c r="F25" i="57"/>
  <c r="F184" i="37" s="1"/>
  <c r="F24" i="57"/>
  <c r="F183" i="37" s="1"/>
  <c r="F23" i="57"/>
  <c r="F182" i="37" s="1"/>
  <c r="F22" i="57"/>
  <c r="F181" i="37" s="1"/>
  <c r="F9" i="57"/>
  <c r="F30" i="46"/>
  <c r="F54" i="37" s="1"/>
  <c r="F29" i="46"/>
  <c r="F53" i="37" s="1"/>
  <c r="F27" i="46"/>
  <c r="F51" i="37" s="1"/>
  <c r="F25" i="46"/>
  <c r="F49" i="37" s="1"/>
  <c r="F24" i="46"/>
  <c r="F48" i="37" s="1"/>
  <c r="F23" i="46"/>
  <c r="F47" i="37" s="1"/>
  <c r="F22" i="46"/>
  <c r="F46" i="37" s="1"/>
  <c r="F26" i="46"/>
  <c r="F50" i="37" s="1"/>
  <c r="F9" i="46"/>
  <c r="G338" i="157"/>
  <c r="F213" i="37" s="1"/>
  <c r="G337" i="157"/>
  <c r="F212" i="37" s="1"/>
  <c r="G335" i="157"/>
  <c r="F210" i="37" s="1"/>
  <c r="G333" i="157"/>
  <c r="F208" i="37" s="1"/>
  <c r="G332" i="157"/>
  <c r="F207" i="37" s="1"/>
  <c r="G331" i="157"/>
  <c r="F206" i="37" s="1"/>
  <c r="G330" i="157"/>
  <c r="F205" i="37" s="1"/>
  <c r="G317" i="157"/>
  <c r="G313" i="157"/>
  <c r="F201" i="37" s="1"/>
  <c r="G312" i="157"/>
  <c r="F200" i="37" s="1"/>
  <c r="G310" i="157"/>
  <c r="F198" i="37" s="1"/>
  <c r="G308" i="157"/>
  <c r="F196" i="37" s="1"/>
  <c r="G307" i="157"/>
  <c r="F195" i="37" s="1"/>
  <c r="G306" i="157"/>
  <c r="F194" i="37" s="1"/>
  <c r="G305" i="157"/>
  <c r="F193" i="37" s="1"/>
  <c r="G292" i="157"/>
  <c r="G288" i="157"/>
  <c r="F177" i="37" s="1"/>
  <c r="G287" i="157"/>
  <c r="F176" i="37" s="1"/>
  <c r="G285" i="157"/>
  <c r="F174" i="37" s="1"/>
  <c r="G283" i="157"/>
  <c r="F172" i="37" s="1"/>
  <c r="G282" i="157"/>
  <c r="F171" i="37" s="1"/>
  <c r="G281" i="157"/>
  <c r="F170" i="37" s="1"/>
  <c r="G280" i="157"/>
  <c r="F169" i="37" s="1"/>
  <c r="G284" i="157"/>
  <c r="F173" i="37" s="1"/>
  <c r="G267" i="157"/>
  <c r="G263" i="157"/>
  <c r="F165" i="37" s="1"/>
  <c r="G262" i="157"/>
  <c r="F164" i="37" s="1"/>
  <c r="G260" i="157"/>
  <c r="F162" i="37" s="1"/>
  <c r="G258" i="157"/>
  <c r="F160" i="37" s="1"/>
  <c r="G257" i="157"/>
  <c r="F159" i="37" s="1"/>
  <c r="G256" i="157"/>
  <c r="F158" i="37" s="1"/>
  <c r="G255" i="157"/>
  <c r="F157" i="37" s="1"/>
  <c r="G242" i="157"/>
  <c r="G238" i="157"/>
  <c r="F153" i="37" s="1"/>
  <c r="G237" i="157"/>
  <c r="F152" i="37" s="1"/>
  <c r="G235" i="157"/>
  <c r="F150" i="37" s="1"/>
  <c r="G233" i="157"/>
  <c r="F148" i="37" s="1"/>
  <c r="G232" i="157"/>
  <c r="F147" i="37" s="1"/>
  <c r="G231" i="157"/>
  <c r="F146" i="37" s="1"/>
  <c r="G230" i="157"/>
  <c r="F145" i="37" s="1"/>
  <c r="G234" i="157"/>
  <c r="F149" i="37" s="1"/>
  <c r="G217" i="157"/>
  <c r="G213" i="157"/>
  <c r="F114" i="37" s="1"/>
  <c r="G212" i="157"/>
  <c r="F113" i="37" s="1"/>
  <c r="G210" i="157"/>
  <c r="F111" i="37" s="1"/>
  <c r="G208" i="157"/>
  <c r="F109" i="37" s="1"/>
  <c r="G207" i="157"/>
  <c r="F108" i="37" s="1"/>
  <c r="G206" i="157"/>
  <c r="F107" i="37" s="1"/>
  <c r="G205" i="157"/>
  <c r="F106" i="37" s="1"/>
  <c r="G192" i="157"/>
  <c r="G188" i="157"/>
  <c r="F90" i="37" s="1"/>
  <c r="G187" i="157"/>
  <c r="F89" i="37" s="1"/>
  <c r="G185" i="157"/>
  <c r="F87" i="37" s="1"/>
  <c r="G183" i="157"/>
  <c r="F85" i="37" s="1"/>
  <c r="G182" i="157"/>
  <c r="F84" i="37" s="1"/>
  <c r="G181" i="157"/>
  <c r="F83" i="37" s="1"/>
  <c r="G180" i="157"/>
  <c r="F82" i="37" s="1"/>
  <c r="G184" i="157"/>
  <c r="F86" i="37" s="1"/>
  <c r="G167" i="157"/>
  <c r="G163" i="157"/>
  <c r="F78" i="37" s="1"/>
  <c r="G162" i="157"/>
  <c r="F77" i="37" s="1"/>
  <c r="G160" i="157"/>
  <c r="F75" i="37" s="1"/>
  <c r="G158" i="157"/>
  <c r="F73" i="37" s="1"/>
  <c r="G157" i="157"/>
  <c r="F72" i="37" s="1"/>
  <c r="G156" i="157"/>
  <c r="F71" i="37" s="1"/>
  <c r="G155" i="157"/>
  <c r="F70" i="37" s="1"/>
  <c r="G149" i="157"/>
  <c r="G146" i="157"/>
  <c r="G152" i="157" s="1"/>
  <c r="G133" i="157"/>
  <c r="G143" i="157" s="1"/>
  <c r="G129" i="157"/>
  <c r="F42" i="37" s="1"/>
  <c r="G128" i="157"/>
  <c r="F41" i="37" s="1"/>
  <c r="G126" i="157"/>
  <c r="F39" i="37" s="1"/>
  <c r="G124" i="157"/>
  <c r="F37" i="37" s="1"/>
  <c r="G123" i="157"/>
  <c r="F36" i="37" s="1"/>
  <c r="G122" i="157"/>
  <c r="F35" i="37" s="1"/>
  <c r="G121" i="157"/>
  <c r="F34" i="37" s="1"/>
  <c r="G125" i="157"/>
  <c r="F38" i="37" s="1"/>
  <c r="G108" i="157"/>
  <c r="F30" i="37"/>
  <c r="F29" i="37"/>
  <c r="G100" i="157"/>
  <c r="F27" i="37" s="1"/>
  <c r="G98" i="157"/>
  <c r="F25" i="37" s="1"/>
  <c r="G97" i="157"/>
  <c r="F24" i="37" s="1"/>
  <c r="G96" i="157"/>
  <c r="F23" i="37" s="1"/>
  <c r="G95" i="157"/>
  <c r="F22" i="37" s="1"/>
  <c r="G84" i="157"/>
  <c r="G92" i="157" s="1"/>
  <c r="G72" i="157"/>
  <c r="G81" i="157" s="1"/>
  <c r="G63" i="157"/>
  <c r="G69" i="157" s="1"/>
  <c r="G57" i="157"/>
  <c r="G54" i="157"/>
  <c r="G48" i="157"/>
  <c r="G45" i="157"/>
  <c r="G39" i="157"/>
  <c r="G36" i="157"/>
  <c r="G23" i="157"/>
  <c r="G33" i="157" s="1"/>
  <c r="G10" i="157"/>
  <c r="G20" i="157" s="1"/>
  <c r="H354" i="156"/>
  <c r="F225" i="37" s="1"/>
  <c r="H353" i="156"/>
  <c r="F224" i="37" s="1"/>
  <c r="H351" i="156"/>
  <c r="F222" i="37" s="1"/>
  <c r="H349" i="156"/>
  <c r="F220" i="37" s="1"/>
  <c r="H348" i="156"/>
  <c r="F219" i="37" s="1"/>
  <c r="H347" i="156"/>
  <c r="F218" i="37" s="1"/>
  <c r="H346" i="156"/>
  <c r="F217" i="37" s="1"/>
  <c r="H333" i="156"/>
  <c r="H343" i="156" s="1"/>
  <c r="H321" i="156"/>
  <c r="H331" i="156" s="1"/>
  <c r="H317" i="156"/>
  <c r="F141" i="37" s="1"/>
  <c r="H316" i="156"/>
  <c r="F140" i="37" s="1"/>
  <c r="H314" i="156"/>
  <c r="F138" i="37" s="1"/>
  <c r="H312" i="156"/>
  <c r="F136" i="37" s="1"/>
  <c r="H311" i="156"/>
  <c r="F135" i="37" s="1"/>
  <c r="H310" i="156"/>
  <c r="F134" i="37" s="1"/>
  <c r="H309" i="156"/>
  <c r="F133" i="37" s="1"/>
  <c r="H296" i="156"/>
  <c r="H293" i="156"/>
  <c r="F129" i="37" s="1"/>
  <c r="H292" i="156"/>
  <c r="F128" i="37" s="1"/>
  <c r="H290" i="156"/>
  <c r="F126" i="37" s="1"/>
  <c r="F237" i="37" s="1"/>
  <c r="H289" i="156"/>
  <c r="F125" i="37" s="1"/>
  <c r="H287" i="156"/>
  <c r="F123" i="37" s="1"/>
  <c r="F234" i="37" s="1"/>
  <c r="H286" i="156"/>
  <c r="F122" i="37" s="1"/>
  <c r="H285" i="156"/>
  <c r="F121" i="37" s="1"/>
  <c r="H284" i="156"/>
  <c r="F120" i="37" s="1"/>
  <c r="H283" i="156"/>
  <c r="F119" i="37" s="1"/>
  <c r="F230" i="37" s="1"/>
  <c r="H282" i="156"/>
  <c r="F118" i="37" s="1"/>
  <c r="H288" i="156"/>
  <c r="H281" i="156"/>
  <c r="F117" i="37" s="1"/>
  <c r="H262" i="156"/>
  <c r="F102" i="37" s="1"/>
  <c r="H261" i="156"/>
  <c r="F101" i="37" s="1"/>
  <c r="H259" i="156"/>
  <c r="F99" i="37" s="1"/>
  <c r="H257" i="156"/>
  <c r="F97" i="37" s="1"/>
  <c r="H256" i="156"/>
  <c r="F96" i="37" s="1"/>
  <c r="H255" i="156"/>
  <c r="F95" i="37" s="1"/>
  <c r="H254" i="156"/>
  <c r="F94" i="37" s="1"/>
  <c r="H241" i="156"/>
  <c r="H253" i="156" s="1"/>
  <c r="F93" i="37" s="1"/>
  <c r="H237" i="156"/>
  <c r="F66" i="37" s="1"/>
  <c r="H236" i="156"/>
  <c r="F65" i="37" s="1"/>
  <c r="H234" i="156"/>
  <c r="F63" i="37" s="1"/>
  <c r="H232" i="156"/>
  <c r="F61" i="37" s="1"/>
  <c r="H231" i="156"/>
  <c r="F60" i="37" s="1"/>
  <c r="H230" i="156"/>
  <c r="F59" i="37" s="1"/>
  <c r="H229" i="156"/>
  <c r="F58" i="37" s="1"/>
  <c r="H233" i="156"/>
  <c r="F62" i="37" s="1"/>
  <c r="H215" i="156"/>
  <c r="F17" i="37"/>
  <c r="F16" i="37"/>
  <c r="F14" i="37"/>
  <c r="F12" i="37"/>
  <c r="F11" i="37"/>
  <c r="F10" i="37"/>
  <c r="F9" i="37"/>
  <c r="H195" i="156"/>
  <c r="H192" i="156"/>
  <c r="H186" i="156"/>
  <c r="H183" i="156"/>
  <c r="H189" i="156" s="1"/>
  <c r="H171" i="156"/>
  <c r="H158" i="156"/>
  <c r="H168" i="156" s="1"/>
  <c r="H152" i="156"/>
  <c r="H149" i="156"/>
  <c r="H143" i="156"/>
  <c r="H140" i="156"/>
  <c r="H134" i="156"/>
  <c r="H131" i="156"/>
  <c r="H125" i="156"/>
  <c r="H122" i="156"/>
  <c r="H113" i="156"/>
  <c r="H119" i="156" s="1"/>
  <c r="H100" i="156"/>
  <c r="H110" i="156" s="1"/>
  <c r="H94" i="156"/>
  <c r="H91" i="156"/>
  <c r="H78" i="156"/>
  <c r="H88" i="156" s="1"/>
  <c r="H70" i="156"/>
  <c r="H65" i="156"/>
  <c r="H59" i="156"/>
  <c r="H56" i="156"/>
  <c r="H50" i="156"/>
  <c r="H47" i="156"/>
  <c r="H41" i="156"/>
  <c r="H38" i="156"/>
  <c r="H32" i="156"/>
  <c r="H29" i="156"/>
  <c r="H23" i="156"/>
  <c r="H20" i="156"/>
  <c r="H14" i="156"/>
  <c r="H11" i="156"/>
  <c r="F21" i="57" l="1"/>
  <c r="F180" i="37" s="1"/>
  <c r="F19" i="57"/>
  <c r="F21" i="46"/>
  <c r="F45" i="37" s="1"/>
  <c r="F19" i="46"/>
  <c r="G329" i="157"/>
  <c r="F204" i="37" s="1"/>
  <c r="G327" i="157"/>
  <c r="G304" i="157"/>
  <c r="F192" i="37" s="1"/>
  <c r="G302" i="157"/>
  <c r="G279" i="157"/>
  <c r="F168" i="37" s="1"/>
  <c r="G277" i="157"/>
  <c r="G254" i="157"/>
  <c r="F156" i="37" s="1"/>
  <c r="G252" i="157"/>
  <c r="G229" i="157"/>
  <c r="F144" i="37" s="1"/>
  <c r="G227" i="157"/>
  <c r="G204" i="157"/>
  <c r="F105" i="37" s="1"/>
  <c r="G202" i="157"/>
  <c r="G179" i="157"/>
  <c r="F81" i="37" s="1"/>
  <c r="G177" i="157"/>
  <c r="G120" i="157"/>
  <c r="F33" i="37" s="1"/>
  <c r="G118" i="157"/>
  <c r="G130" i="157" s="1"/>
  <c r="F43" i="37" s="1"/>
  <c r="G51" i="157"/>
  <c r="G42" i="157"/>
  <c r="G60" i="157"/>
  <c r="H251" i="156"/>
  <c r="H263" i="156" s="1"/>
  <c r="F103" i="37" s="1"/>
  <c r="H308" i="156"/>
  <c r="F132" i="37" s="1"/>
  <c r="H306" i="156"/>
  <c r="H53" i="156"/>
  <c r="H35" i="156"/>
  <c r="H228" i="156"/>
  <c r="F57" i="37" s="1"/>
  <c r="H225" i="156"/>
  <c r="H238" i="156" s="1"/>
  <c r="F67" i="37" s="1"/>
  <c r="H137" i="156"/>
  <c r="H128" i="156"/>
  <c r="H146" i="156"/>
  <c r="H198" i="156"/>
  <c r="H155" i="156"/>
  <c r="H75" i="156"/>
  <c r="H44" i="156"/>
  <c r="H62" i="156"/>
  <c r="H97" i="156"/>
  <c r="H26" i="156"/>
  <c r="H17" i="156"/>
  <c r="H206" i="156"/>
  <c r="F13" i="37" s="1"/>
  <c r="H201" i="156"/>
  <c r="F8" i="37" s="1"/>
  <c r="F236" i="37"/>
  <c r="F229" i="37"/>
  <c r="F231" i="37"/>
  <c r="G339" i="157"/>
  <c r="F214" i="37" s="1"/>
  <c r="H345" i="156"/>
  <c r="F216" i="37" s="1"/>
  <c r="H180" i="156"/>
  <c r="F31" i="57"/>
  <c r="F190" i="37" s="1"/>
  <c r="G159" i="157"/>
  <c r="F74" i="37" s="1"/>
  <c r="G214" i="157"/>
  <c r="F115" i="37" s="1"/>
  <c r="G264" i="157"/>
  <c r="F166" i="37" s="1"/>
  <c r="G314" i="157"/>
  <c r="F202" i="37" s="1"/>
  <c r="G239" i="157"/>
  <c r="F154" i="37" s="1"/>
  <c r="G289" i="157"/>
  <c r="F178" i="37" s="1"/>
  <c r="G189" i="157"/>
  <c r="F91" i="37" s="1"/>
  <c r="G209" i="157"/>
  <c r="F110" i="37" s="1"/>
  <c r="G259" i="157"/>
  <c r="F161" i="37" s="1"/>
  <c r="G309" i="157"/>
  <c r="F197" i="37" s="1"/>
  <c r="G334" i="157"/>
  <c r="F209" i="37" s="1"/>
  <c r="G154" i="157"/>
  <c r="F69" i="37" s="1"/>
  <c r="G99" i="157"/>
  <c r="F26" i="37" s="1"/>
  <c r="H258" i="156"/>
  <c r="F98" i="37" s="1"/>
  <c r="H318" i="156"/>
  <c r="F142" i="37" s="1"/>
  <c r="H350" i="156"/>
  <c r="F221" i="37" s="1"/>
  <c r="F130" i="37"/>
  <c r="H313" i="156"/>
  <c r="F137" i="37" s="1"/>
  <c r="F26" i="57"/>
  <c r="F185" i="37" s="1"/>
  <c r="F232" i="37"/>
  <c r="F239" i="37"/>
  <c r="F240" i="37"/>
  <c r="F233" i="37"/>
  <c r="F124" i="37"/>
  <c r="F31" i="46"/>
  <c r="F55" i="37" s="1"/>
  <c r="G94" i="157"/>
  <c r="F21" i="37" s="1"/>
  <c r="F235" i="37" l="1"/>
  <c r="G164" i="157"/>
  <c r="F79" i="37" s="1"/>
  <c r="H211" i="156"/>
  <c r="F18" i="37" s="1"/>
  <c r="F228" i="37"/>
  <c r="G104" i="157"/>
  <c r="F31" i="37" s="1"/>
  <c r="H355" i="156"/>
  <c r="F226" i="37" s="1"/>
  <c r="W279" i="156"/>
  <c r="W294" i="156" s="1"/>
  <c r="V279" i="156"/>
  <c r="V294" i="156" s="1"/>
  <c r="F227" i="37" l="1"/>
  <c r="B130" i="37"/>
  <c r="C130" i="37"/>
  <c r="D130" i="37"/>
  <c r="E130" i="37"/>
  <c r="W290" i="156"/>
  <c r="U126" i="37" s="1"/>
  <c r="U237" i="37" s="1"/>
  <c r="V290" i="156"/>
  <c r="T126" i="37" s="1"/>
  <c r="T237" i="37" s="1"/>
  <c r="O290" i="156"/>
  <c r="M126" i="37" s="1"/>
  <c r="M237" i="37" s="1"/>
  <c r="F290" i="156"/>
  <c r="D126" i="37" s="1"/>
  <c r="D237" i="37" s="1"/>
  <c r="D290" i="156"/>
  <c r="B126" i="37" s="1"/>
  <c r="B237" i="37" s="1"/>
  <c r="W287" i="156"/>
  <c r="U123" i="37" s="1"/>
  <c r="U234" i="37" s="1"/>
  <c r="V287" i="156"/>
  <c r="T123" i="37" s="1"/>
  <c r="T234" i="37" s="1"/>
  <c r="O287" i="156"/>
  <c r="M123" i="37" s="1"/>
  <c r="M234" i="37" s="1"/>
  <c r="F287" i="156"/>
  <c r="D123" i="37" s="1"/>
  <c r="D234" i="37" s="1"/>
  <c r="D287" i="156"/>
  <c r="B123" i="37" s="1"/>
  <c r="B234" i="37" s="1"/>
  <c r="T275" i="156"/>
  <c r="S290" i="156"/>
  <c r="Q126" i="37" s="1"/>
  <c r="Q237" i="37" s="1"/>
  <c r="T272" i="156"/>
  <c r="S287" i="156"/>
  <c r="Q123" i="37" s="1"/>
  <c r="Q234" i="37" s="1"/>
  <c r="E275" i="156"/>
  <c r="G272" i="156"/>
  <c r="G287" i="156" s="1"/>
  <c r="E123" i="37" s="1"/>
  <c r="E234" i="37" s="1"/>
  <c r="G275" i="156" l="1"/>
  <c r="G290" i="156" s="1"/>
  <c r="E126" i="37" s="1"/>
  <c r="E237" i="37" s="1"/>
  <c r="T287" i="156"/>
  <c r="R123" i="37" s="1"/>
  <c r="R234" i="37" s="1"/>
  <c r="T290" i="156"/>
  <c r="R126" i="37" s="1"/>
  <c r="R237" i="37" s="1"/>
  <c r="E290" i="156"/>
  <c r="C126" i="37" s="1"/>
  <c r="C237" i="37" s="1"/>
  <c r="E287" i="156"/>
  <c r="C123" i="37" s="1"/>
  <c r="C234" i="37" s="1"/>
  <c r="X275" i="156"/>
  <c r="X290" i="156" s="1"/>
  <c r="V126" i="37" s="1"/>
  <c r="V237" i="37" s="1"/>
  <c r="U275" i="156"/>
  <c r="U290" i="156" s="1"/>
  <c r="S126" i="37" s="1"/>
  <c r="S237" i="37" s="1"/>
  <c r="X272" i="156"/>
  <c r="X287" i="156" s="1"/>
  <c r="V123" i="37" s="1"/>
  <c r="V234" i="37" s="1"/>
  <c r="U272" i="156"/>
  <c r="U287" i="156" s="1"/>
  <c r="S123" i="37" s="1"/>
  <c r="S234" i="37" s="1"/>
  <c r="A1" i="57" l="1"/>
  <c r="V56" i="156" l="1"/>
  <c r="W56" i="156"/>
  <c r="E13" i="156" l="1"/>
  <c r="E218" i="156" l="1"/>
  <c r="F332" i="156" l="1"/>
  <c r="T58" i="156" l="1"/>
  <c r="R15" i="57" l="1"/>
  <c r="R12" i="57"/>
  <c r="R11" i="57"/>
  <c r="R10" i="57"/>
  <c r="R18" i="46"/>
  <c r="R17" i="46"/>
  <c r="R15" i="46"/>
  <c r="R11" i="46"/>
  <c r="R10" i="46"/>
  <c r="S326" i="157"/>
  <c r="S323" i="157"/>
  <c r="S318" i="157"/>
  <c r="S301" i="157"/>
  <c r="S300" i="157"/>
  <c r="S298" i="157"/>
  <c r="S294" i="157"/>
  <c r="S293" i="157"/>
  <c r="S276" i="157"/>
  <c r="S275" i="157"/>
  <c r="S273" i="157"/>
  <c r="S271" i="157"/>
  <c r="S270" i="157"/>
  <c r="S269" i="157"/>
  <c r="S268" i="157"/>
  <c r="S251" i="157"/>
  <c r="S250" i="157"/>
  <c r="S248" i="157"/>
  <c r="S245" i="157"/>
  <c r="S244" i="157"/>
  <c r="S243" i="157"/>
  <c r="S226" i="157"/>
  <c r="S225" i="157"/>
  <c r="S223" i="157"/>
  <c r="S219" i="157"/>
  <c r="S218" i="157"/>
  <c r="S201" i="157"/>
  <c r="S200" i="157"/>
  <c r="S198" i="157"/>
  <c r="S196" i="157"/>
  <c r="S195" i="157"/>
  <c r="S194" i="157"/>
  <c r="S193" i="157"/>
  <c r="S176" i="157"/>
  <c r="S175" i="157"/>
  <c r="S173" i="157"/>
  <c r="S169" i="157"/>
  <c r="S168" i="157"/>
  <c r="S150" i="157"/>
  <c r="S148" i="157"/>
  <c r="S147" i="157"/>
  <c r="S142" i="157"/>
  <c r="S141" i="157"/>
  <c r="S139" i="157"/>
  <c r="S137" i="157"/>
  <c r="S135" i="157"/>
  <c r="S134" i="157"/>
  <c r="S117" i="157"/>
  <c r="S116" i="157"/>
  <c r="S114" i="157"/>
  <c r="S112" i="157"/>
  <c r="S110" i="157"/>
  <c r="S109" i="157"/>
  <c r="S88" i="157"/>
  <c r="S87" i="157" s="1"/>
  <c r="S86" i="157"/>
  <c r="S85" i="157"/>
  <c r="S80" i="157"/>
  <c r="S79" i="157"/>
  <c r="S77" i="157"/>
  <c r="S74" i="157"/>
  <c r="S73" i="157"/>
  <c r="S67" i="157"/>
  <c r="S65" i="157"/>
  <c r="S64" i="157"/>
  <c r="S59" i="157"/>
  <c r="S58" i="157"/>
  <c r="S56" i="157"/>
  <c r="S55" i="157"/>
  <c r="S49" i="157"/>
  <c r="S47" i="157"/>
  <c r="S46" i="157"/>
  <c r="S40" i="157"/>
  <c r="S38" i="157"/>
  <c r="S37" i="157"/>
  <c r="S32" i="157"/>
  <c r="S31" i="157"/>
  <c r="S29" i="157"/>
  <c r="S27" i="157"/>
  <c r="S25" i="157"/>
  <c r="S24" i="157"/>
  <c r="S19" i="157"/>
  <c r="S18" i="157"/>
  <c r="S16" i="157"/>
  <c r="S14" i="157"/>
  <c r="S13" i="157"/>
  <c r="S12" i="157"/>
  <c r="S11" i="157"/>
  <c r="T342" i="156"/>
  <c r="T341" i="156"/>
  <c r="T339" i="156"/>
  <c r="T336" i="156"/>
  <c r="T335" i="156"/>
  <c r="T334" i="156"/>
  <c r="T330" i="156"/>
  <c r="T329" i="156"/>
  <c r="T327" i="156"/>
  <c r="T325" i="156"/>
  <c r="T323" i="156"/>
  <c r="T322" i="156"/>
  <c r="T305" i="156"/>
  <c r="T304" i="156"/>
  <c r="T302" i="156"/>
  <c r="T300" i="156"/>
  <c r="T299" i="156"/>
  <c r="T298" i="156"/>
  <c r="T297" i="156"/>
  <c r="T278" i="156"/>
  <c r="T277" i="156"/>
  <c r="T274" i="156"/>
  <c r="T271" i="156"/>
  <c r="T270" i="156"/>
  <c r="T269" i="156"/>
  <c r="T268" i="156"/>
  <c r="T267" i="156"/>
  <c r="T266" i="156" s="1"/>
  <c r="T250" i="156"/>
  <c r="T249" i="156"/>
  <c r="T247" i="156"/>
  <c r="T243" i="156"/>
  <c r="T242" i="156"/>
  <c r="T224" i="156"/>
  <c r="T223" i="156"/>
  <c r="T221" i="156"/>
  <c r="T219" i="156"/>
  <c r="T218" i="156"/>
  <c r="T217" i="156"/>
  <c r="T216" i="156"/>
  <c r="T196" i="156"/>
  <c r="T194" i="156"/>
  <c r="T193" i="156"/>
  <c r="T187" i="156"/>
  <c r="T185" i="156"/>
  <c r="T184" i="156"/>
  <c r="T179" i="156"/>
  <c r="T175" i="156"/>
  <c r="T173" i="156"/>
  <c r="T172" i="156"/>
  <c r="T167" i="156"/>
  <c r="T166" i="156"/>
  <c r="T164" i="156"/>
  <c r="T162" i="156"/>
  <c r="T159" i="156"/>
  <c r="T160" i="156"/>
  <c r="T154" i="156"/>
  <c r="T153" i="156"/>
  <c r="T145" i="156"/>
  <c r="T144" i="156"/>
  <c r="T142" i="156"/>
  <c r="T141" i="156"/>
  <c r="T136" i="156"/>
  <c r="T135" i="156"/>
  <c r="T133" i="156"/>
  <c r="T132" i="156"/>
  <c r="T126" i="156"/>
  <c r="T127" i="156"/>
  <c r="T124" i="156"/>
  <c r="T123" i="156"/>
  <c r="T117" i="156"/>
  <c r="T115" i="156"/>
  <c r="T114" i="156"/>
  <c r="T109" i="156"/>
  <c r="T108" i="156"/>
  <c r="T106" i="156"/>
  <c r="T104" i="156"/>
  <c r="T103" i="156"/>
  <c r="T102" i="156"/>
  <c r="T101" i="156"/>
  <c r="T95" i="156"/>
  <c r="T93" i="156"/>
  <c r="T92" i="156"/>
  <c r="T87" i="156"/>
  <c r="T86" i="156"/>
  <c r="T84" i="156"/>
  <c r="T82" i="156"/>
  <c r="T81" i="156"/>
  <c r="T80" i="156"/>
  <c r="X80" i="156" s="1"/>
  <c r="T79" i="156"/>
  <c r="X79" i="156" s="1"/>
  <c r="T74" i="156"/>
  <c r="T73" i="156"/>
  <c r="T71" i="156"/>
  <c r="T69" i="156"/>
  <c r="T68" i="156"/>
  <c r="T67" i="156"/>
  <c r="T66" i="156"/>
  <c r="T60" i="156"/>
  <c r="T57" i="156"/>
  <c r="T51" i="156"/>
  <c r="T49" i="156"/>
  <c r="T48" i="156"/>
  <c r="R14" i="46" l="1"/>
  <c r="S197" i="157"/>
  <c r="S172" i="157"/>
  <c r="T338" i="156"/>
  <c r="T326" i="156"/>
  <c r="S297" i="157"/>
  <c r="S272" i="157"/>
  <c r="S247" i="157"/>
  <c r="S222" i="157"/>
  <c r="S138" i="157"/>
  <c r="S113" i="157"/>
  <c r="S103" i="157"/>
  <c r="S76" i="157"/>
  <c r="S102" i="157"/>
  <c r="S28" i="157"/>
  <c r="S15" i="157"/>
  <c r="T246" i="156"/>
  <c r="T273" i="156"/>
  <c r="T301" i="156"/>
  <c r="T220" i="156"/>
  <c r="T105" i="156"/>
  <c r="T163" i="156"/>
  <c r="U175" i="156"/>
  <c r="T174" i="156"/>
  <c r="T83" i="156"/>
  <c r="T70" i="156"/>
  <c r="T42" i="156"/>
  <c r="T40" i="156"/>
  <c r="T39" i="156"/>
  <c r="T34" i="156"/>
  <c r="T33" i="156"/>
  <c r="T31" i="156"/>
  <c r="T30" i="156"/>
  <c r="T25" i="156"/>
  <c r="T24" i="156"/>
  <c r="T22" i="156"/>
  <c r="T21" i="156"/>
  <c r="T15" i="156"/>
  <c r="T13" i="156"/>
  <c r="T12" i="156"/>
  <c r="T279" i="156" l="1"/>
  <c r="T294" i="156" s="1"/>
  <c r="T202" i="156"/>
  <c r="T203" i="156"/>
  <c r="T207" i="156"/>
  <c r="T209" i="156"/>
  <c r="T210" i="156"/>
  <c r="U174" i="156"/>
  <c r="S20" i="46" l="1"/>
  <c r="T328" i="157" l="1"/>
  <c r="T316" i="157"/>
  <c r="T315" i="157"/>
  <c r="T303" i="157"/>
  <c r="T291" i="157"/>
  <c r="T290" i="157"/>
  <c r="T278" i="157"/>
  <c r="T266" i="157"/>
  <c r="T265" i="157"/>
  <c r="T253" i="157"/>
  <c r="T241" i="157"/>
  <c r="T240" i="157"/>
  <c r="T228" i="157"/>
  <c r="T216" i="157"/>
  <c r="T215" i="157"/>
  <c r="T203" i="157"/>
  <c r="T191" i="157"/>
  <c r="T190" i="157"/>
  <c r="T178" i="157"/>
  <c r="T165" i="157"/>
  <c r="T153" i="157"/>
  <c r="T145" i="157"/>
  <c r="T144" i="157"/>
  <c r="T132" i="157"/>
  <c r="T131" i="157"/>
  <c r="T119" i="157"/>
  <c r="T107" i="157"/>
  <c r="T106" i="157"/>
  <c r="T105" i="157"/>
  <c r="T93" i="157"/>
  <c r="T83" i="157"/>
  <c r="T82" i="157"/>
  <c r="T71" i="157"/>
  <c r="T70" i="157"/>
  <c r="T62" i="157"/>
  <c r="T61" i="157"/>
  <c r="T53" i="157"/>
  <c r="T52" i="157"/>
  <c r="T44" i="157"/>
  <c r="T43" i="157"/>
  <c r="T35" i="157"/>
  <c r="T34" i="157"/>
  <c r="T22" i="157"/>
  <c r="T21" i="157"/>
  <c r="U344" i="156"/>
  <c r="U332" i="156"/>
  <c r="U320" i="156"/>
  <c r="U319" i="156"/>
  <c r="U307" i="156"/>
  <c r="U295" i="156"/>
  <c r="U280" i="156"/>
  <c r="U265" i="156"/>
  <c r="U264" i="156"/>
  <c r="U252" i="156"/>
  <c r="U240" i="156"/>
  <c r="U239" i="156"/>
  <c r="U227" i="156"/>
  <c r="U226" i="156"/>
  <c r="U214" i="156"/>
  <c r="U213" i="156"/>
  <c r="U212" i="156"/>
  <c r="U199" i="156"/>
  <c r="U191" i="156"/>
  <c r="U190" i="156"/>
  <c r="U182" i="156"/>
  <c r="U181" i="156"/>
  <c r="U170" i="156"/>
  <c r="U169" i="156"/>
  <c r="U157" i="156"/>
  <c r="U156" i="156"/>
  <c r="U148" i="156"/>
  <c r="U147" i="156"/>
  <c r="U139" i="156"/>
  <c r="U138" i="156"/>
  <c r="U130" i="156"/>
  <c r="U129" i="156"/>
  <c r="U121" i="156"/>
  <c r="U120" i="156"/>
  <c r="U112" i="156"/>
  <c r="U111" i="156"/>
  <c r="U99" i="156"/>
  <c r="U98" i="156"/>
  <c r="U90" i="156"/>
  <c r="U89" i="156"/>
  <c r="U77" i="156"/>
  <c r="U76" i="156"/>
  <c r="U63" i="156"/>
  <c r="U55" i="156"/>
  <c r="U54" i="156"/>
  <c r="U46" i="156"/>
  <c r="U45" i="156"/>
  <c r="U37" i="156"/>
  <c r="U36" i="156"/>
  <c r="U28" i="156"/>
  <c r="U27" i="156"/>
  <c r="U19" i="156"/>
  <c r="U18" i="156"/>
  <c r="U10" i="156"/>
  <c r="U9" i="156"/>
  <c r="U8" i="156"/>
  <c r="Q5" i="37" l="1"/>
  <c r="R18" i="57"/>
  <c r="R17" i="57"/>
  <c r="R13" i="57"/>
  <c r="Q5" i="57"/>
  <c r="U30" i="57"/>
  <c r="U189" i="37" s="1"/>
  <c r="U29" i="57"/>
  <c r="U188" i="37" s="1"/>
  <c r="U27" i="57"/>
  <c r="U186" i="37" s="1"/>
  <c r="U25" i="57"/>
  <c r="U184" i="37" s="1"/>
  <c r="U24" i="57"/>
  <c r="U183" i="37" s="1"/>
  <c r="U23" i="57"/>
  <c r="U182" i="37" s="1"/>
  <c r="U22" i="57"/>
  <c r="U181" i="37" s="1"/>
  <c r="U9" i="57"/>
  <c r="T30" i="57"/>
  <c r="T189" i="37" s="1"/>
  <c r="T29" i="57"/>
  <c r="T188" i="37" s="1"/>
  <c r="T27" i="57"/>
  <c r="T186" i="37" s="1"/>
  <c r="T25" i="57"/>
  <c r="T184" i="37" s="1"/>
  <c r="T24" i="57"/>
  <c r="T183" i="37" s="1"/>
  <c r="T23" i="57"/>
  <c r="T182" i="37" s="1"/>
  <c r="T22" i="57"/>
  <c r="T181" i="37" s="1"/>
  <c r="T9" i="57"/>
  <c r="T19" i="57" s="1"/>
  <c r="R13" i="46"/>
  <c r="R12" i="46"/>
  <c r="Q5" i="46"/>
  <c r="U30" i="46"/>
  <c r="U54" i="37" s="1"/>
  <c r="U29" i="46"/>
  <c r="U53" i="37" s="1"/>
  <c r="U27" i="46"/>
  <c r="U51" i="37" s="1"/>
  <c r="U25" i="46"/>
  <c r="U49" i="37" s="1"/>
  <c r="U24" i="46"/>
  <c r="U48" i="37" s="1"/>
  <c r="U23" i="46"/>
  <c r="U47" i="37" s="1"/>
  <c r="U22" i="46"/>
  <c r="U46" i="37" s="1"/>
  <c r="U9" i="46"/>
  <c r="U19" i="46" s="1"/>
  <c r="T30" i="46"/>
  <c r="T54" i="37" s="1"/>
  <c r="T29" i="46"/>
  <c r="T53" i="37" s="1"/>
  <c r="T27" i="46"/>
  <c r="T51" i="37" s="1"/>
  <c r="T25" i="46"/>
  <c r="T49" i="37" s="1"/>
  <c r="T24" i="46"/>
  <c r="T48" i="37" s="1"/>
  <c r="T23" i="46"/>
  <c r="T47" i="37" s="1"/>
  <c r="S325" i="157"/>
  <c r="S322" i="157" s="1"/>
  <c r="S321" i="157"/>
  <c r="S320" i="157"/>
  <c r="S319" i="157"/>
  <c r="S296" i="157"/>
  <c r="S295" i="157"/>
  <c r="S246" i="157"/>
  <c r="S221" i="157"/>
  <c r="S220" i="157"/>
  <c r="S171" i="157"/>
  <c r="S170" i="157"/>
  <c r="S136" i="157"/>
  <c r="S111" i="157"/>
  <c r="S75" i="157"/>
  <c r="S26" i="157"/>
  <c r="V338" i="157"/>
  <c r="U213" i="37" s="1"/>
  <c r="V337" i="157"/>
  <c r="U212" i="37" s="1"/>
  <c r="V335" i="157"/>
  <c r="U210" i="37" s="1"/>
  <c r="V333" i="157"/>
  <c r="U208" i="37" s="1"/>
  <c r="V332" i="157"/>
  <c r="U207" i="37" s="1"/>
  <c r="V331" i="157"/>
  <c r="U206" i="37" s="1"/>
  <c r="V330" i="157"/>
  <c r="U205" i="37" s="1"/>
  <c r="V317" i="157"/>
  <c r="V327" i="157" s="1"/>
  <c r="V313" i="157"/>
  <c r="U201" i="37" s="1"/>
  <c r="V312" i="157"/>
  <c r="U200" i="37" s="1"/>
  <c r="V310" i="157"/>
  <c r="U198" i="37" s="1"/>
  <c r="V308" i="157"/>
  <c r="U196" i="37" s="1"/>
  <c r="V307" i="157"/>
  <c r="U195" i="37" s="1"/>
  <c r="V306" i="157"/>
  <c r="U194" i="37" s="1"/>
  <c r="V305" i="157"/>
  <c r="U193" i="37" s="1"/>
  <c r="V309" i="157"/>
  <c r="U197" i="37" s="1"/>
  <c r="V292" i="157"/>
  <c r="V288" i="157"/>
  <c r="U177" i="37" s="1"/>
  <c r="V287" i="157"/>
  <c r="U176" i="37" s="1"/>
  <c r="V285" i="157"/>
  <c r="U174" i="37" s="1"/>
  <c r="V283" i="157"/>
  <c r="U172" i="37" s="1"/>
  <c r="V282" i="157"/>
  <c r="U171" i="37" s="1"/>
  <c r="V281" i="157"/>
  <c r="U170" i="37" s="1"/>
  <c r="V280" i="157"/>
  <c r="U169" i="37" s="1"/>
  <c r="V284" i="157"/>
  <c r="U173" i="37" s="1"/>
  <c r="V267" i="157"/>
  <c r="V277" i="157" s="1"/>
  <c r="V263" i="157"/>
  <c r="U165" i="37" s="1"/>
  <c r="V262" i="157"/>
  <c r="U164" i="37" s="1"/>
  <c r="V260" i="157"/>
  <c r="U162" i="37" s="1"/>
  <c r="V258" i="157"/>
  <c r="U160" i="37" s="1"/>
  <c r="V257" i="157"/>
  <c r="U159" i="37" s="1"/>
  <c r="V256" i="157"/>
  <c r="U158" i="37" s="1"/>
  <c r="V255" i="157"/>
  <c r="U157" i="37" s="1"/>
  <c r="V242" i="157"/>
  <c r="V252" i="157" s="1"/>
  <c r="V238" i="157"/>
  <c r="U153" i="37" s="1"/>
  <c r="V237" i="157"/>
  <c r="U152" i="37" s="1"/>
  <c r="V235" i="157"/>
  <c r="U150" i="37" s="1"/>
  <c r="V233" i="157"/>
  <c r="U148" i="37" s="1"/>
  <c r="V232" i="157"/>
  <c r="U147" i="37" s="1"/>
  <c r="V231" i="157"/>
  <c r="U146" i="37" s="1"/>
  <c r="V230" i="157"/>
  <c r="U145" i="37" s="1"/>
  <c r="V217" i="157"/>
  <c r="V227" i="157" s="1"/>
  <c r="V213" i="157"/>
  <c r="U114" i="37" s="1"/>
  <c r="V212" i="157"/>
  <c r="U113" i="37" s="1"/>
  <c r="V210" i="157"/>
  <c r="U111" i="37" s="1"/>
  <c r="V208" i="157"/>
  <c r="U109" i="37" s="1"/>
  <c r="V207" i="157"/>
  <c r="U108" i="37" s="1"/>
  <c r="V206" i="157"/>
  <c r="U107" i="37" s="1"/>
  <c r="V205" i="157"/>
  <c r="U106" i="37" s="1"/>
  <c r="V192" i="157"/>
  <c r="V202" i="157" s="1"/>
  <c r="V188" i="157"/>
  <c r="U90" i="37" s="1"/>
  <c r="V187" i="157"/>
  <c r="U89" i="37" s="1"/>
  <c r="V185" i="157"/>
  <c r="U87" i="37" s="1"/>
  <c r="V183" i="157"/>
  <c r="U85" i="37" s="1"/>
  <c r="V182" i="157"/>
  <c r="U84" i="37" s="1"/>
  <c r="V181" i="157"/>
  <c r="U83" i="37" s="1"/>
  <c r="V180" i="157"/>
  <c r="U82" i="37" s="1"/>
  <c r="V167" i="157"/>
  <c r="V177" i="157" s="1"/>
  <c r="V163" i="157"/>
  <c r="U78" i="37" s="1"/>
  <c r="V162" i="157"/>
  <c r="U77" i="37" s="1"/>
  <c r="V160" i="157"/>
  <c r="U75" i="37" s="1"/>
  <c r="V158" i="157"/>
  <c r="U73" i="37" s="1"/>
  <c r="V157" i="157"/>
  <c r="U72" i="37" s="1"/>
  <c r="V156" i="157"/>
  <c r="U71" i="37" s="1"/>
  <c r="V155" i="157"/>
  <c r="U70" i="37" s="1"/>
  <c r="V149" i="157"/>
  <c r="V146" i="157"/>
  <c r="V133" i="157"/>
  <c r="V129" i="157"/>
  <c r="U42" i="37" s="1"/>
  <c r="V128" i="157"/>
  <c r="U41" i="37" s="1"/>
  <c r="V126" i="157"/>
  <c r="U39" i="37" s="1"/>
  <c r="V124" i="157"/>
  <c r="U37" i="37" s="1"/>
  <c r="V123" i="157"/>
  <c r="U36" i="37" s="1"/>
  <c r="V122" i="157"/>
  <c r="U35" i="37" s="1"/>
  <c r="V121" i="157"/>
  <c r="U34" i="37" s="1"/>
  <c r="V108" i="157"/>
  <c r="U30" i="37"/>
  <c r="U29" i="37"/>
  <c r="V100" i="157"/>
  <c r="U27" i="37" s="1"/>
  <c r="V98" i="157"/>
  <c r="U25" i="37" s="1"/>
  <c r="V97" i="157"/>
  <c r="U24" i="37" s="1"/>
  <c r="V96" i="157"/>
  <c r="U23" i="37" s="1"/>
  <c r="V95" i="157"/>
  <c r="U22" i="37" s="1"/>
  <c r="V84" i="157"/>
  <c r="V72" i="157"/>
  <c r="V66" i="157"/>
  <c r="V63" i="157"/>
  <c r="V57" i="157"/>
  <c r="V54" i="157"/>
  <c r="V48" i="157"/>
  <c r="V45" i="157"/>
  <c r="V39" i="157"/>
  <c r="V36" i="157"/>
  <c r="V23" i="157"/>
  <c r="V10" i="157"/>
  <c r="U338" i="157"/>
  <c r="T213" i="37" s="1"/>
  <c r="U337" i="157"/>
  <c r="T212" i="37" s="1"/>
  <c r="U335" i="157"/>
  <c r="T210" i="37" s="1"/>
  <c r="U333" i="157"/>
  <c r="T208" i="37" s="1"/>
  <c r="U332" i="157"/>
  <c r="T207" i="37" s="1"/>
  <c r="U331" i="157"/>
  <c r="T206" i="37" s="1"/>
  <c r="U330" i="157"/>
  <c r="T205" i="37" s="1"/>
  <c r="U317" i="157"/>
  <c r="U327" i="157" s="1"/>
  <c r="U313" i="157"/>
  <c r="T201" i="37" s="1"/>
  <c r="U312" i="157"/>
  <c r="T200" i="37" s="1"/>
  <c r="U310" i="157"/>
  <c r="T198" i="37" s="1"/>
  <c r="U308" i="157"/>
  <c r="T196" i="37" s="1"/>
  <c r="U307" i="157"/>
  <c r="T195" i="37" s="1"/>
  <c r="U306" i="157"/>
  <c r="T194" i="37" s="1"/>
  <c r="U305" i="157"/>
  <c r="T193" i="37" s="1"/>
  <c r="U309" i="157"/>
  <c r="T197" i="37" s="1"/>
  <c r="U292" i="157"/>
  <c r="U288" i="157"/>
  <c r="T177" i="37" s="1"/>
  <c r="U287" i="157"/>
  <c r="T176" i="37" s="1"/>
  <c r="U285" i="157"/>
  <c r="T174" i="37" s="1"/>
  <c r="U283" i="157"/>
  <c r="T172" i="37" s="1"/>
  <c r="U282" i="157"/>
  <c r="T171" i="37" s="1"/>
  <c r="U281" i="157"/>
  <c r="T170" i="37" s="1"/>
  <c r="U280" i="157"/>
  <c r="T169" i="37" s="1"/>
  <c r="U284" i="157"/>
  <c r="T173" i="37" s="1"/>
  <c r="U267" i="157"/>
  <c r="U277" i="157" s="1"/>
  <c r="U263" i="157"/>
  <c r="T165" i="37" s="1"/>
  <c r="U262" i="157"/>
  <c r="T164" i="37" s="1"/>
  <c r="U260" i="157"/>
  <c r="T162" i="37" s="1"/>
  <c r="U258" i="157"/>
  <c r="T160" i="37" s="1"/>
  <c r="U257" i="157"/>
  <c r="T159" i="37" s="1"/>
  <c r="U256" i="157"/>
  <c r="T158" i="37" s="1"/>
  <c r="U255" i="157"/>
  <c r="T157" i="37" s="1"/>
  <c r="U242" i="157"/>
  <c r="U252" i="157" s="1"/>
  <c r="U238" i="157"/>
  <c r="T153" i="37" s="1"/>
  <c r="U237" i="157"/>
  <c r="T152" i="37" s="1"/>
  <c r="U235" i="157"/>
  <c r="T150" i="37" s="1"/>
  <c r="U233" i="157"/>
  <c r="T148" i="37" s="1"/>
  <c r="U232" i="157"/>
  <c r="T147" i="37" s="1"/>
  <c r="U231" i="157"/>
  <c r="T146" i="37" s="1"/>
  <c r="U230" i="157"/>
  <c r="T145" i="37" s="1"/>
  <c r="U217" i="157"/>
  <c r="U227" i="157" s="1"/>
  <c r="U213" i="157"/>
  <c r="T114" i="37" s="1"/>
  <c r="U212" i="157"/>
  <c r="T113" i="37" s="1"/>
  <c r="U210" i="157"/>
  <c r="T111" i="37" s="1"/>
  <c r="U208" i="157"/>
  <c r="T109" i="37" s="1"/>
  <c r="U207" i="157"/>
  <c r="T108" i="37" s="1"/>
  <c r="U206" i="157"/>
  <c r="T107" i="37" s="1"/>
  <c r="U205" i="157"/>
  <c r="T106" i="37" s="1"/>
  <c r="U192" i="157"/>
  <c r="U202" i="157" s="1"/>
  <c r="U188" i="157"/>
  <c r="T90" i="37" s="1"/>
  <c r="U187" i="157"/>
  <c r="T89" i="37" s="1"/>
  <c r="U185" i="157"/>
  <c r="T87" i="37" s="1"/>
  <c r="U183" i="157"/>
  <c r="T85" i="37" s="1"/>
  <c r="U182" i="157"/>
  <c r="T84" i="37" s="1"/>
  <c r="U181" i="157"/>
  <c r="T83" i="37" s="1"/>
  <c r="U180" i="157"/>
  <c r="T82" i="37" s="1"/>
  <c r="U167" i="157"/>
  <c r="U177" i="157" s="1"/>
  <c r="U163" i="157"/>
  <c r="T78" i="37" s="1"/>
  <c r="U162" i="157"/>
  <c r="T77" i="37" s="1"/>
  <c r="U160" i="157"/>
  <c r="T75" i="37" s="1"/>
  <c r="U158" i="157"/>
  <c r="T73" i="37" s="1"/>
  <c r="U157" i="157"/>
  <c r="T72" i="37" s="1"/>
  <c r="U156" i="157"/>
  <c r="T71" i="37" s="1"/>
  <c r="U155" i="157"/>
  <c r="T70" i="37" s="1"/>
  <c r="U149" i="157"/>
  <c r="U146" i="157"/>
  <c r="U133" i="157"/>
  <c r="U129" i="157"/>
  <c r="T42" i="37" s="1"/>
  <c r="U128" i="157"/>
  <c r="T41" i="37" s="1"/>
  <c r="U126" i="157"/>
  <c r="T39" i="37" s="1"/>
  <c r="U124" i="157"/>
  <c r="T37" i="37" s="1"/>
  <c r="U123" i="157"/>
  <c r="T36" i="37" s="1"/>
  <c r="U122" i="157"/>
  <c r="T35" i="37" s="1"/>
  <c r="U121" i="157"/>
  <c r="T34" i="37" s="1"/>
  <c r="U108" i="157"/>
  <c r="T30" i="37"/>
  <c r="T29" i="37"/>
  <c r="U100" i="157"/>
  <c r="T27" i="37" s="1"/>
  <c r="U98" i="157"/>
  <c r="T25" i="37" s="1"/>
  <c r="U97" i="157"/>
  <c r="T24" i="37" s="1"/>
  <c r="U96" i="157"/>
  <c r="T23" i="37" s="1"/>
  <c r="U95" i="157"/>
  <c r="T22" i="37" s="1"/>
  <c r="U84" i="157"/>
  <c r="U72" i="157"/>
  <c r="U66" i="157"/>
  <c r="U63" i="157"/>
  <c r="U57" i="157"/>
  <c r="U54" i="157"/>
  <c r="U48" i="157"/>
  <c r="U45" i="157"/>
  <c r="U39" i="157"/>
  <c r="U36" i="157"/>
  <c r="U23" i="157"/>
  <c r="U10" i="157"/>
  <c r="R6" i="157"/>
  <c r="T337" i="156"/>
  <c r="T324" i="156"/>
  <c r="T245" i="156"/>
  <c r="T244" i="156"/>
  <c r="T161" i="156"/>
  <c r="T151" i="156"/>
  <c r="T150" i="156"/>
  <c r="W354" i="156"/>
  <c r="U225" i="37" s="1"/>
  <c r="W353" i="156"/>
  <c r="U224" i="37" s="1"/>
  <c r="W351" i="156"/>
  <c r="U222" i="37" s="1"/>
  <c r="W349" i="156"/>
  <c r="U220" i="37" s="1"/>
  <c r="W348" i="156"/>
  <c r="U219" i="37" s="1"/>
  <c r="W347" i="156"/>
  <c r="U218" i="37" s="1"/>
  <c r="W346" i="156"/>
  <c r="U217" i="37" s="1"/>
  <c r="W333" i="156"/>
  <c r="W321" i="156"/>
  <c r="W317" i="156"/>
  <c r="U141" i="37" s="1"/>
  <c r="W316" i="156"/>
  <c r="U140" i="37" s="1"/>
  <c r="W314" i="156"/>
  <c r="U138" i="37" s="1"/>
  <c r="W312" i="156"/>
  <c r="U136" i="37" s="1"/>
  <c r="W311" i="156"/>
  <c r="U135" i="37" s="1"/>
  <c r="W310" i="156"/>
  <c r="U134" i="37" s="1"/>
  <c r="W309" i="156"/>
  <c r="U133" i="37" s="1"/>
  <c r="W296" i="156"/>
  <c r="W306" i="156" s="1"/>
  <c r="W293" i="156"/>
  <c r="U129" i="37" s="1"/>
  <c r="W292" i="156"/>
  <c r="U128" i="37" s="1"/>
  <c r="W289" i="156"/>
  <c r="U125" i="37" s="1"/>
  <c r="W286" i="156"/>
  <c r="U122" i="37" s="1"/>
  <c r="W285" i="156"/>
  <c r="U121" i="37" s="1"/>
  <c r="W284" i="156"/>
  <c r="U120" i="37" s="1"/>
  <c r="W283" i="156"/>
  <c r="U119" i="37" s="1"/>
  <c r="U230" i="37" s="1"/>
  <c r="W282" i="156"/>
  <c r="U118" i="37" s="1"/>
  <c r="W281" i="156"/>
  <c r="U117" i="37" s="1"/>
  <c r="W262" i="156"/>
  <c r="U102" i="37" s="1"/>
  <c r="W261" i="156"/>
  <c r="U101" i="37" s="1"/>
  <c r="W259" i="156"/>
  <c r="U99" i="37" s="1"/>
  <c r="W257" i="156"/>
  <c r="U97" i="37" s="1"/>
  <c r="W256" i="156"/>
  <c r="U96" i="37" s="1"/>
  <c r="W255" i="156"/>
  <c r="U95" i="37" s="1"/>
  <c r="W254" i="156"/>
  <c r="U94" i="37" s="1"/>
  <c r="W241" i="156"/>
  <c r="W237" i="156"/>
  <c r="U66" i="37" s="1"/>
  <c r="W236" i="156"/>
  <c r="U65" i="37" s="1"/>
  <c r="W234" i="156"/>
  <c r="U63" i="37" s="1"/>
  <c r="W232" i="156"/>
  <c r="U61" i="37" s="1"/>
  <c r="W231" i="156"/>
  <c r="U60" i="37" s="1"/>
  <c r="W230" i="156"/>
  <c r="U59" i="37" s="1"/>
  <c r="W229" i="156"/>
  <c r="U58" i="37" s="1"/>
  <c r="W215" i="156"/>
  <c r="W225" i="156" s="1"/>
  <c r="U16" i="37"/>
  <c r="W195" i="156"/>
  <c r="W192" i="156"/>
  <c r="W186" i="156"/>
  <c r="W183" i="156"/>
  <c r="W171" i="156"/>
  <c r="W158" i="156"/>
  <c r="W152" i="156"/>
  <c r="W149" i="156"/>
  <c r="W143" i="156"/>
  <c r="W140" i="156"/>
  <c r="W134" i="156"/>
  <c r="W131" i="156"/>
  <c r="W125" i="156"/>
  <c r="W122" i="156"/>
  <c r="W116" i="156"/>
  <c r="W113" i="156"/>
  <c r="W100" i="156"/>
  <c r="W94" i="156"/>
  <c r="W91" i="156"/>
  <c r="W78" i="156"/>
  <c r="W65" i="156"/>
  <c r="W59" i="156"/>
  <c r="W50" i="156"/>
  <c r="W47" i="156"/>
  <c r="W41" i="156"/>
  <c r="W38" i="156"/>
  <c r="W32" i="156"/>
  <c r="W29" i="156"/>
  <c r="W23" i="156"/>
  <c r="W20" i="156"/>
  <c r="W14" i="156"/>
  <c r="W11" i="156"/>
  <c r="V354" i="156"/>
  <c r="T225" i="37" s="1"/>
  <c r="V353" i="156"/>
  <c r="T224" i="37" s="1"/>
  <c r="V351" i="156"/>
  <c r="T222" i="37" s="1"/>
  <c r="V349" i="156"/>
  <c r="T220" i="37" s="1"/>
  <c r="V348" i="156"/>
  <c r="T219" i="37" s="1"/>
  <c r="V347" i="156"/>
  <c r="T218" i="37" s="1"/>
  <c r="V346" i="156"/>
  <c r="T217" i="37" s="1"/>
  <c r="V333" i="156"/>
  <c r="V321" i="156"/>
  <c r="V317" i="156"/>
  <c r="T141" i="37" s="1"/>
  <c r="V316" i="156"/>
  <c r="T140" i="37" s="1"/>
  <c r="V314" i="156"/>
  <c r="T138" i="37" s="1"/>
  <c r="V312" i="156"/>
  <c r="T136" i="37" s="1"/>
  <c r="V311" i="156"/>
  <c r="T135" i="37" s="1"/>
  <c r="V310" i="156"/>
  <c r="T134" i="37" s="1"/>
  <c r="V309" i="156"/>
  <c r="T133" i="37" s="1"/>
  <c r="V296" i="156"/>
  <c r="V306" i="156" s="1"/>
  <c r="V293" i="156"/>
  <c r="T129" i="37" s="1"/>
  <c r="V292" i="156"/>
  <c r="T128" i="37" s="1"/>
  <c r="V289" i="156"/>
  <c r="T125" i="37" s="1"/>
  <c r="V286" i="156"/>
  <c r="T122" i="37" s="1"/>
  <c r="V285" i="156"/>
  <c r="T121" i="37" s="1"/>
  <c r="V284" i="156"/>
  <c r="T120" i="37" s="1"/>
  <c r="V283" i="156"/>
  <c r="T119" i="37" s="1"/>
  <c r="T230" i="37" s="1"/>
  <c r="V282" i="156"/>
  <c r="T118" i="37" s="1"/>
  <c r="V281" i="156"/>
  <c r="T117" i="37" s="1"/>
  <c r="V262" i="156"/>
  <c r="T102" i="37" s="1"/>
  <c r="V261" i="156"/>
  <c r="T101" i="37" s="1"/>
  <c r="V259" i="156"/>
  <c r="T99" i="37" s="1"/>
  <c r="V257" i="156"/>
  <c r="T97" i="37" s="1"/>
  <c r="V256" i="156"/>
  <c r="T96" i="37" s="1"/>
  <c r="V255" i="156"/>
  <c r="T95" i="37" s="1"/>
  <c r="V254" i="156"/>
  <c r="T94" i="37" s="1"/>
  <c r="V241" i="156"/>
  <c r="V237" i="156"/>
  <c r="T66" i="37" s="1"/>
  <c r="V236" i="156"/>
  <c r="T65" i="37" s="1"/>
  <c r="V234" i="156"/>
  <c r="T63" i="37" s="1"/>
  <c r="V232" i="156"/>
  <c r="T61" i="37" s="1"/>
  <c r="V231" i="156"/>
  <c r="T60" i="37" s="1"/>
  <c r="V230" i="156"/>
  <c r="T59" i="37" s="1"/>
  <c r="V229" i="156"/>
  <c r="T58" i="37" s="1"/>
  <c r="V215" i="156"/>
  <c r="V225" i="156" s="1"/>
  <c r="T17" i="37"/>
  <c r="T16" i="37"/>
  <c r="T14" i="37"/>
  <c r="T12" i="37"/>
  <c r="T11" i="37"/>
  <c r="T10" i="37"/>
  <c r="T9" i="37"/>
  <c r="V195" i="156"/>
  <c r="V192" i="156"/>
  <c r="V186" i="156"/>
  <c r="V183" i="156"/>
  <c r="V171" i="156"/>
  <c r="V158" i="156"/>
  <c r="V152" i="156"/>
  <c r="V149" i="156"/>
  <c r="V143" i="156"/>
  <c r="V140" i="156"/>
  <c r="V134" i="156"/>
  <c r="V131" i="156"/>
  <c r="V125" i="156"/>
  <c r="V122" i="156"/>
  <c r="V116" i="156"/>
  <c r="V113" i="156"/>
  <c r="V100" i="156"/>
  <c r="V94" i="156"/>
  <c r="V91" i="156"/>
  <c r="V78" i="156"/>
  <c r="V65" i="156"/>
  <c r="V59" i="156"/>
  <c r="V50" i="156"/>
  <c r="V47" i="156"/>
  <c r="V41" i="156"/>
  <c r="V38" i="156"/>
  <c r="V32" i="156"/>
  <c r="V29" i="156"/>
  <c r="V23" i="156"/>
  <c r="V20" i="156"/>
  <c r="V14" i="156"/>
  <c r="V11" i="156"/>
  <c r="U19" i="57" l="1"/>
  <c r="R14" i="57"/>
  <c r="U302" i="157"/>
  <c r="V302" i="157"/>
  <c r="U152" i="157"/>
  <c r="V152" i="157"/>
  <c r="V143" i="157"/>
  <c r="U143" i="157"/>
  <c r="U118" i="157"/>
  <c r="V118" i="157"/>
  <c r="V130" i="157" s="1"/>
  <c r="U43" i="37" s="1"/>
  <c r="V92" i="157"/>
  <c r="U92" i="157"/>
  <c r="U81" i="157"/>
  <c r="V81" i="157"/>
  <c r="V69" i="157"/>
  <c r="U69" i="157"/>
  <c r="U60" i="157"/>
  <c r="V60" i="157"/>
  <c r="V51" i="157"/>
  <c r="U51" i="157"/>
  <c r="U42" i="157"/>
  <c r="V42" i="157"/>
  <c r="V33" i="157"/>
  <c r="U33" i="157"/>
  <c r="U20" i="157"/>
  <c r="V20" i="157"/>
  <c r="V343" i="156"/>
  <c r="W343" i="156"/>
  <c r="V331" i="156"/>
  <c r="W331" i="156"/>
  <c r="V251" i="156"/>
  <c r="V263" i="156" s="1"/>
  <c r="T103" i="37" s="1"/>
  <c r="V198" i="156"/>
  <c r="W198" i="156"/>
  <c r="V155" i="156"/>
  <c r="W189" i="156"/>
  <c r="V189" i="156"/>
  <c r="W168" i="156"/>
  <c r="V168" i="156"/>
  <c r="W155" i="156"/>
  <c r="W146" i="156"/>
  <c r="V146" i="156"/>
  <c r="W137" i="156"/>
  <c r="V137" i="156"/>
  <c r="V128" i="156"/>
  <c r="W128" i="156"/>
  <c r="V119" i="156"/>
  <c r="W119" i="156"/>
  <c r="W110" i="156"/>
  <c r="V110" i="156"/>
  <c r="V97" i="156"/>
  <c r="W97" i="156"/>
  <c r="W35" i="156"/>
  <c r="W88" i="156"/>
  <c r="V88" i="156"/>
  <c r="V75" i="156"/>
  <c r="W75" i="156"/>
  <c r="W62" i="156"/>
  <c r="V62" i="156"/>
  <c r="V53" i="156"/>
  <c r="W53" i="156"/>
  <c r="V44" i="156"/>
  <c r="W44" i="156"/>
  <c r="V35" i="156"/>
  <c r="W26" i="156"/>
  <c r="V26" i="156"/>
  <c r="W17" i="156"/>
  <c r="V17" i="156"/>
  <c r="V201" i="156"/>
  <c r="T8" i="37" s="1"/>
  <c r="W206" i="156"/>
  <c r="T204" i="156"/>
  <c r="T205" i="156"/>
  <c r="V206" i="156"/>
  <c r="W201" i="156"/>
  <c r="T236" i="37"/>
  <c r="T231" i="37"/>
  <c r="T26" i="46"/>
  <c r="T50" i="37" s="1"/>
  <c r="U159" i="157"/>
  <c r="T74" i="37" s="1"/>
  <c r="T232" i="37"/>
  <c r="T233" i="37"/>
  <c r="U334" i="157"/>
  <c r="T209" i="37" s="1"/>
  <c r="V334" i="157"/>
  <c r="U209" i="37" s="1"/>
  <c r="U329" i="157"/>
  <c r="T204" i="37" s="1"/>
  <c r="V329" i="157"/>
  <c r="U204" i="37" s="1"/>
  <c r="U26" i="46"/>
  <c r="U50" i="37" s="1"/>
  <c r="U21" i="46"/>
  <c r="U45" i="37" s="1"/>
  <c r="T26" i="57"/>
  <c r="T185" i="37" s="1"/>
  <c r="U26" i="57"/>
  <c r="U185" i="37" s="1"/>
  <c r="T21" i="57"/>
  <c r="T180" i="37" s="1"/>
  <c r="U234" i="157"/>
  <c r="T149" i="37" s="1"/>
  <c r="V234" i="157"/>
  <c r="U149" i="37" s="1"/>
  <c r="U229" i="157"/>
  <c r="T144" i="37" s="1"/>
  <c r="V229" i="157"/>
  <c r="U144" i="37" s="1"/>
  <c r="U184" i="157"/>
  <c r="T86" i="37" s="1"/>
  <c r="V184" i="157"/>
  <c r="U86" i="37" s="1"/>
  <c r="U179" i="157"/>
  <c r="T81" i="37" s="1"/>
  <c r="V179" i="157"/>
  <c r="U81" i="37" s="1"/>
  <c r="U259" i="157"/>
  <c r="T161" i="37" s="1"/>
  <c r="V259" i="157"/>
  <c r="U161" i="37" s="1"/>
  <c r="U254" i="157"/>
  <c r="T156" i="37" s="1"/>
  <c r="V254" i="157"/>
  <c r="U156" i="37" s="1"/>
  <c r="U125" i="157"/>
  <c r="T38" i="37" s="1"/>
  <c r="V125" i="157"/>
  <c r="U38" i="37" s="1"/>
  <c r="U279" i="157"/>
  <c r="T168" i="37" s="1"/>
  <c r="V279" i="157"/>
  <c r="U168" i="37" s="1"/>
  <c r="V209" i="157"/>
  <c r="U110" i="37" s="1"/>
  <c r="U204" i="157"/>
  <c r="T105" i="37" s="1"/>
  <c r="V204" i="157"/>
  <c r="U105" i="37" s="1"/>
  <c r="V308" i="156"/>
  <c r="T132" i="37" s="1"/>
  <c r="W308" i="156"/>
  <c r="U132" i="37" s="1"/>
  <c r="V233" i="156"/>
  <c r="T62" i="37" s="1"/>
  <c r="V228" i="156"/>
  <c r="T57" i="37" s="1"/>
  <c r="W228" i="156"/>
  <c r="U57" i="37" s="1"/>
  <c r="V253" i="156"/>
  <c r="T93" i="37" s="1"/>
  <c r="W253" i="156"/>
  <c r="U93" i="37" s="1"/>
  <c r="V288" i="156"/>
  <c r="T124" i="37" s="1"/>
  <c r="U21" i="57"/>
  <c r="U180" i="37" s="1"/>
  <c r="V180" i="156"/>
  <c r="W258" i="156"/>
  <c r="U98" i="37" s="1"/>
  <c r="U214" i="157"/>
  <c r="T115" i="37" s="1"/>
  <c r="U14" i="37"/>
  <c r="U236" i="37" s="1"/>
  <c r="U11" i="37"/>
  <c r="U232" i="37" s="1"/>
  <c r="U17" i="37"/>
  <c r="U240" i="37" s="1"/>
  <c r="U12" i="37"/>
  <c r="U233" i="37" s="1"/>
  <c r="U10" i="37"/>
  <c r="U231" i="37" s="1"/>
  <c r="U9" i="37"/>
  <c r="U229" i="37" s="1"/>
  <c r="U31" i="57"/>
  <c r="U190" i="37" s="1"/>
  <c r="V154" i="157"/>
  <c r="U69" i="37" s="1"/>
  <c r="W350" i="156"/>
  <c r="U221" i="37" s="1"/>
  <c r="V345" i="156"/>
  <c r="T216" i="37" s="1"/>
  <c r="U339" i="157"/>
  <c r="T214" i="37" s="1"/>
  <c r="V314" i="157"/>
  <c r="U202" i="37" s="1"/>
  <c r="U314" i="157"/>
  <c r="T202" i="37" s="1"/>
  <c r="U304" i="157"/>
  <c r="T192" i="37" s="1"/>
  <c r="V304" i="157"/>
  <c r="U192" i="37" s="1"/>
  <c r="V264" i="157"/>
  <c r="U166" i="37" s="1"/>
  <c r="U264" i="157"/>
  <c r="T166" i="37" s="1"/>
  <c r="U239" i="157"/>
  <c r="T154" i="37" s="1"/>
  <c r="V239" i="157"/>
  <c r="U154" i="37" s="1"/>
  <c r="V214" i="157"/>
  <c r="U115" i="37" s="1"/>
  <c r="U189" i="157"/>
  <c r="T91" i="37" s="1"/>
  <c r="V189" i="157"/>
  <c r="U91" i="37" s="1"/>
  <c r="U154" i="157"/>
  <c r="T69" i="37" s="1"/>
  <c r="U130" i="157"/>
  <c r="T43" i="37" s="1"/>
  <c r="U120" i="157"/>
  <c r="T33" i="37" s="1"/>
  <c r="V120" i="157"/>
  <c r="U33" i="37" s="1"/>
  <c r="U94" i="157"/>
  <c r="T21" i="37" s="1"/>
  <c r="V94" i="157"/>
  <c r="U21" i="37" s="1"/>
  <c r="U99" i="157"/>
  <c r="T26" i="37" s="1"/>
  <c r="V99" i="157"/>
  <c r="U26" i="37" s="1"/>
  <c r="U239" i="37"/>
  <c r="T239" i="37"/>
  <c r="T240" i="37"/>
  <c r="T31" i="57"/>
  <c r="T190" i="37" s="1"/>
  <c r="U31" i="46"/>
  <c r="U55" i="37" s="1"/>
  <c r="V159" i="157"/>
  <c r="U74" i="37" s="1"/>
  <c r="V339" i="157"/>
  <c r="U214" i="37" s="1"/>
  <c r="U209" i="157"/>
  <c r="T110" i="37" s="1"/>
  <c r="V318" i="156"/>
  <c r="T142" i="37" s="1"/>
  <c r="W238" i="156"/>
  <c r="U67" i="37" s="1"/>
  <c r="W318" i="156"/>
  <c r="U142" i="37" s="1"/>
  <c r="W345" i="156"/>
  <c r="U216" i="37" s="1"/>
  <c r="W263" i="156"/>
  <c r="U103" i="37" s="1"/>
  <c r="V258" i="156"/>
  <c r="T98" i="37" s="1"/>
  <c r="V313" i="156"/>
  <c r="T137" i="37" s="1"/>
  <c r="V238" i="156"/>
  <c r="T67" i="37" s="1"/>
  <c r="W180" i="156"/>
  <c r="W233" i="156"/>
  <c r="U62" i="37" s="1"/>
  <c r="W313" i="156"/>
  <c r="U137" i="37" s="1"/>
  <c r="V350" i="156"/>
  <c r="T221" i="37" s="1"/>
  <c r="W288" i="156"/>
  <c r="U124" i="37" s="1"/>
  <c r="T13" i="37"/>
  <c r="T235" i="37" l="1"/>
  <c r="T130" i="37"/>
  <c r="U13" i="37"/>
  <c r="U235" i="37" s="1"/>
  <c r="U8" i="37"/>
  <c r="V164" i="157"/>
  <c r="U79" i="37" s="1"/>
  <c r="W355" i="156"/>
  <c r="U226" i="37" s="1"/>
  <c r="U164" i="157"/>
  <c r="T79" i="37" s="1"/>
  <c r="V104" i="157"/>
  <c r="U31" i="37" s="1"/>
  <c r="U104" i="157"/>
  <c r="T31" i="37" s="1"/>
  <c r="V355" i="156"/>
  <c r="T226" i="37" s="1"/>
  <c r="U130" i="37"/>
  <c r="U228" i="37" l="1"/>
  <c r="T283" i="156"/>
  <c r="O283" i="156"/>
  <c r="F283" i="156"/>
  <c r="D119" i="37" s="1"/>
  <c r="D230" i="37" s="1"/>
  <c r="D283" i="156"/>
  <c r="E268" i="156"/>
  <c r="B119" i="37" l="1"/>
  <c r="B230" i="37" s="1"/>
  <c r="M119" i="37"/>
  <c r="M230" i="37" s="1"/>
  <c r="R119" i="37"/>
  <c r="R230" i="37" s="1"/>
  <c r="E283" i="156"/>
  <c r="C119" i="37" s="1"/>
  <c r="C230" i="37" s="1"/>
  <c r="G268" i="156"/>
  <c r="S283" i="156"/>
  <c r="Q119" i="37" s="1"/>
  <c r="Q230" i="37" s="1"/>
  <c r="U268" i="156"/>
  <c r="X268" i="156"/>
  <c r="C5" i="37"/>
  <c r="D6" i="157"/>
  <c r="C5" i="57" s="1"/>
  <c r="G283" i="156" l="1"/>
  <c r="E119" i="37" s="1"/>
  <c r="E230" i="37" s="1"/>
  <c r="X283" i="156"/>
  <c r="V119" i="37" s="1"/>
  <c r="V230" i="37" s="1"/>
  <c r="U283" i="156"/>
  <c r="C5" i="46"/>
  <c r="S146" i="157"/>
  <c r="S119" i="37" l="1"/>
  <c r="S230" i="37" s="1"/>
  <c r="X142" i="156" l="1"/>
  <c r="U142" i="156"/>
  <c r="X141" i="156"/>
  <c r="U141" i="156"/>
  <c r="U140" i="156" l="1"/>
  <c r="T158" i="156"/>
  <c r="O158" i="156"/>
  <c r="F158" i="156"/>
  <c r="D158" i="156"/>
  <c r="T75" i="157"/>
  <c r="U218" i="156"/>
  <c r="E167" i="156"/>
  <c r="E166" i="156"/>
  <c r="E162" i="156"/>
  <c r="E160" i="156"/>
  <c r="B1" i="157"/>
  <c r="T168" i="156" l="1"/>
  <c r="E163" i="156"/>
  <c r="S15" i="57"/>
  <c r="S17" i="57"/>
  <c r="S18" i="57"/>
  <c r="S13" i="46"/>
  <c r="S10" i="46"/>
  <c r="S15" i="46"/>
  <c r="S11" i="46"/>
  <c r="S17" i="46"/>
  <c r="S12" i="46"/>
  <c r="S18" i="46"/>
  <c r="T26" i="157"/>
  <c r="T38" i="157"/>
  <c r="T64" i="157"/>
  <c r="T112" i="157"/>
  <c r="T136" i="157"/>
  <c r="T148" i="157"/>
  <c r="T170" i="157"/>
  <c r="T194" i="157"/>
  <c r="T218" i="157"/>
  <c r="T246" i="157"/>
  <c r="T270" i="157"/>
  <c r="T294" i="157"/>
  <c r="T318" i="157"/>
  <c r="T11" i="157"/>
  <c r="T27" i="157"/>
  <c r="T55" i="157"/>
  <c r="T65" i="157"/>
  <c r="T109" i="157"/>
  <c r="T137" i="157"/>
  <c r="T195" i="157"/>
  <c r="T219" i="157"/>
  <c r="T243" i="157"/>
  <c r="T271" i="157"/>
  <c r="T295" i="157"/>
  <c r="T319" i="157"/>
  <c r="T12" i="157"/>
  <c r="T24" i="157"/>
  <c r="T46" i="157"/>
  <c r="T56" i="157"/>
  <c r="T73" i="157"/>
  <c r="T85" i="157"/>
  <c r="T110" i="157"/>
  <c r="T134" i="157"/>
  <c r="T168" i="157"/>
  <c r="T196" i="157"/>
  <c r="T220" i="157"/>
  <c r="T244" i="157"/>
  <c r="T268" i="157"/>
  <c r="T296" i="157"/>
  <c r="T320" i="157"/>
  <c r="T13" i="157"/>
  <c r="T25" i="157"/>
  <c r="T37" i="157"/>
  <c r="T47" i="157"/>
  <c r="T74" i="157"/>
  <c r="T86" i="157"/>
  <c r="T111" i="157"/>
  <c r="T135" i="157"/>
  <c r="T147" i="157"/>
  <c r="T169" i="157"/>
  <c r="T193" i="157"/>
  <c r="T221" i="157"/>
  <c r="T245" i="157"/>
  <c r="T269" i="157"/>
  <c r="T293" i="157"/>
  <c r="T321" i="157"/>
  <c r="U15" i="156"/>
  <c r="U24" i="156"/>
  <c r="U31" i="156"/>
  <c r="U48" i="156"/>
  <c r="U57" i="156"/>
  <c r="U66" i="156"/>
  <c r="U71" i="156"/>
  <c r="U79" i="156"/>
  <c r="U84" i="156"/>
  <c r="U92" i="156"/>
  <c r="U101" i="156"/>
  <c r="U106" i="156"/>
  <c r="U114" i="156"/>
  <c r="U123" i="156"/>
  <c r="U136" i="156"/>
  <c r="U154" i="156"/>
  <c r="U161" i="156"/>
  <c r="U179" i="156"/>
  <c r="U219" i="156"/>
  <c r="U245" i="156"/>
  <c r="U271" i="156"/>
  <c r="U300" i="156"/>
  <c r="U325" i="156"/>
  <c r="U337" i="156"/>
  <c r="U25" i="156"/>
  <c r="U33" i="156"/>
  <c r="U49" i="156"/>
  <c r="U58" i="156"/>
  <c r="U67" i="156"/>
  <c r="U73" i="156"/>
  <c r="U80" i="156"/>
  <c r="U86" i="156"/>
  <c r="U93" i="156"/>
  <c r="U102" i="156"/>
  <c r="U108" i="156"/>
  <c r="U115" i="156"/>
  <c r="U124" i="156"/>
  <c r="U132" i="156"/>
  <c r="U150" i="156"/>
  <c r="U162" i="156"/>
  <c r="U172" i="156"/>
  <c r="U184" i="156"/>
  <c r="U193" i="156"/>
  <c r="U216" i="156"/>
  <c r="U221" i="156"/>
  <c r="U242" i="156"/>
  <c r="U247" i="156"/>
  <c r="U267" i="156"/>
  <c r="U274" i="156"/>
  <c r="U297" i="156"/>
  <c r="U302" i="156"/>
  <c r="U322" i="156"/>
  <c r="U327" i="156"/>
  <c r="U334" i="156"/>
  <c r="U339" i="156"/>
  <c r="G162" i="156"/>
  <c r="U12" i="156"/>
  <c r="U21" i="156"/>
  <c r="U34" i="156"/>
  <c r="U51" i="156"/>
  <c r="U60" i="156"/>
  <c r="U74" i="156"/>
  <c r="U81" i="156"/>
  <c r="U87" i="156"/>
  <c r="U95" i="156"/>
  <c r="U103" i="156"/>
  <c r="U109" i="156"/>
  <c r="U117" i="156"/>
  <c r="U126" i="156"/>
  <c r="U133" i="156"/>
  <c r="U144" i="156"/>
  <c r="U151" i="156"/>
  <c r="U159" i="156"/>
  <c r="U166" i="156"/>
  <c r="U173" i="156"/>
  <c r="U185" i="156"/>
  <c r="U194" i="156"/>
  <c r="U217" i="156"/>
  <c r="U223" i="156"/>
  <c r="U243" i="156"/>
  <c r="U249" i="156"/>
  <c r="U269" i="156"/>
  <c r="U277" i="156"/>
  <c r="U298" i="156"/>
  <c r="U304" i="156"/>
  <c r="U323" i="156"/>
  <c r="U329" i="156"/>
  <c r="U335" i="156"/>
  <c r="U341" i="156"/>
  <c r="U13" i="156"/>
  <c r="U22" i="156"/>
  <c r="U30" i="156"/>
  <c r="U69" i="156"/>
  <c r="U82" i="156"/>
  <c r="U104" i="156"/>
  <c r="U127" i="156"/>
  <c r="U135" i="156"/>
  <c r="U145" i="156"/>
  <c r="U153" i="156"/>
  <c r="U160" i="156"/>
  <c r="U167" i="156"/>
  <c r="U187" i="156"/>
  <c r="U196" i="156"/>
  <c r="U231" i="156"/>
  <c r="S60" i="37" s="1"/>
  <c r="U224" i="156"/>
  <c r="U244" i="156"/>
  <c r="U250" i="156"/>
  <c r="U270" i="156"/>
  <c r="U278" i="156"/>
  <c r="U299" i="156"/>
  <c r="U305" i="156"/>
  <c r="U324" i="156"/>
  <c r="U330" i="156"/>
  <c r="U336" i="156"/>
  <c r="U342" i="156"/>
  <c r="U68" i="156"/>
  <c r="U42" i="156"/>
  <c r="U40" i="156"/>
  <c r="U39" i="156"/>
  <c r="S11" i="57"/>
  <c r="S12" i="57"/>
  <c r="S13" i="57"/>
  <c r="T14" i="157"/>
  <c r="S22" i="46"/>
  <c r="S46" i="37" s="1"/>
  <c r="W171" i="157"/>
  <c r="T171" i="157"/>
  <c r="E158" i="156"/>
  <c r="S158" i="156"/>
  <c r="T114" i="157"/>
  <c r="U266" i="156" l="1"/>
  <c r="S14" i="57"/>
  <c r="S27" i="46"/>
  <c r="S51" i="37" s="1"/>
  <c r="S14" i="46"/>
  <c r="U338" i="156"/>
  <c r="U326" i="156"/>
  <c r="U246" i="156"/>
  <c r="U301" i="156"/>
  <c r="U273" i="156"/>
  <c r="S279" i="156"/>
  <c r="S294" i="156" s="1"/>
  <c r="U220" i="156"/>
  <c r="S168" i="156"/>
  <c r="U205" i="156"/>
  <c r="S12" i="37" s="1"/>
  <c r="U204" i="156"/>
  <c r="U210" i="156"/>
  <c r="S17" i="37" s="1"/>
  <c r="U202" i="156"/>
  <c r="S9" i="37" s="1"/>
  <c r="U203" i="156"/>
  <c r="S10" i="37" s="1"/>
  <c r="U209" i="156"/>
  <c r="S16" i="37" s="1"/>
  <c r="U105" i="156"/>
  <c r="U83" i="156"/>
  <c r="U70" i="156"/>
  <c r="R168" i="156"/>
  <c r="S9" i="46"/>
  <c r="T255" i="157"/>
  <c r="S157" i="37" s="1"/>
  <c r="T280" i="157"/>
  <c r="S169" i="37" s="1"/>
  <c r="T305" i="157"/>
  <c r="S193" i="37" s="1"/>
  <c r="T121" i="157"/>
  <c r="S34" i="37" s="1"/>
  <c r="T230" i="157"/>
  <c r="S145" i="37" s="1"/>
  <c r="U296" i="156"/>
  <c r="U183" i="156"/>
  <c r="U131" i="156"/>
  <c r="U56" i="156"/>
  <c r="T108" i="157"/>
  <c r="T267" i="157"/>
  <c r="T279" i="157" s="1"/>
  <c r="S168" i="37" s="1"/>
  <c r="U346" i="156"/>
  <c r="S217" i="37" s="1"/>
  <c r="T242" i="157"/>
  <c r="T254" i="157" s="1"/>
  <c r="S156" i="37" s="1"/>
  <c r="T84" i="157"/>
  <c r="U215" i="156"/>
  <c r="U228" i="156" s="1"/>
  <c r="S57" i="37" s="1"/>
  <c r="U234" i="156"/>
  <c r="S63" i="37" s="1"/>
  <c r="U91" i="156"/>
  <c r="U47" i="156"/>
  <c r="U289" i="156"/>
  <c r="S125" i="37" s="1"/>
  <c r="U259" i="156"/>
  <c r="S99" i="37" s="1"/>
  <c r="U314" i="156"/>
  <c r="S138" i="37" s="1"/>
  <c r="U254" i="156"/>
  <c r="S94" i="37" s="1"/>
  <c r="U149" i="156"/>
  <c r="U122" i="156"/>
  <c r="U348" i="156"/>
  <c r="S219" i="37" s="1"/>
  <c r="T292" i="157"/>
  <c r="T146" i="157"/>
  <c r="T217" i="157"/>
  <c r="T229" i="157" s="1"/>
  <c r="S144" i="37" s="1"/>
  <c r="U333" i="156"/>
  <c r="U171" i="156"/>
  <c r="U180" i="156" s="1"/>
  <c r="U65" i="156"/>
  <c r="U38" i="156"/>
  <c r="U125" i="156"/>
  <c r="U192" i="156"/>
  <c r="U143" i="156"/>
  <c r="U146" i="156" s="1"/>
  <c r="U20" i="156"/>
  <c r="U152" i="156"/>
  <c r="U11" i="156"/>
  <c r="S25" i="57"/>
  <c r="S184" i="37" s="1"/>
  <c r="S24" i="57"/>
  <c r="S183" i="37" s="1"/>
  <c r="S27" i="57"/>
  <c r="S186" i="37" s="1"/>
  <c r="S23" i="57"/>
  <c r="S182" i="37" s="1"/>
  <c r="S29" i="57"/>
  <c r="S188" i="37" s="1"/>
  <c r="S30" i="57"/>
  <c r="S189" i="37" s="1"/>
  <c r="S24" i="46"/>
  <c r="S48" i="37" s="1"/>
  <c r="S23" i="46"/>
  <c r="S47" i="37" s="1"/>
  <c r="S30" i="46"/>
  <c r="S54" i="37" s="1"/>
  <c r="S29" i="46"/>
  <c r="S53" i="37" s="1"/>
  <c r="S25" i="46"/>
  <c r="S49" i="37" s="1"/>
  <c r="T95" i="157"/>
  <c r="S22" i="37" s="1"/>
  <c r="T54" i="157"/>
  <c r="T155" i="157"/>
  <c r="S70" i="37" s="1"/>
  <c r="T317" i="157"/>
  <c r="T63" i="157"/>
  <c r="T180" i="157"/>
  <c r="S82" i="37" s="1"/>
  <c r="T45" i="157"/>
  <c r="T192" i="157"/>
  <c r="T204" i="157" s="1"/>
  <c r="S105" i="37" s="1"/>
  <c r="T330" i="157"/>
  <c r="S205" i="37" s="1"/>
  <c r="T98" i="157"/>
  <c r="S25" i="37" s="1"/>
  <c r="T133" i="157"/>
  <c r="T23" i="157"/>
  <c r="T205" i="157"/>
  <c r="S106" i="37" s="1"/>
  <c r="T72" i="157"/>
  <c r="T201" i="157"/>
  <c r="T176" i="157"/>
  <c r="T323" i="157"/>
  <c r="T16" i="157"/>
  <c r="T31" i="157"/>
  <c r="T58" i="157"/>
  <c r="T79" i="157"/>
  <c r="T116" i="157"/>
  <c r="T142" i="157"/>
  <c r="T251" i="157"/>
  <c r="W251" i="157"/>
  <c r="T223" i="157"/>
  <c r="T325" i="157"/>
  <c r="T276" i="157"/>
  <c r="T281" i="157"/>
  <c r="S170" i="37" s="1"/>
  <c r="T233" i="157"/>
  <c r="S148" i="37" s="1"/>
  <c r="T123" i="157"/>
  <c r="S36" i="37" s="1"/>
  <c r="T332" i="157"/>
  <c r="S207" i="37" s="1"/>
  <c r="T256" i="157"/>
  <c r="S158" i="37" s="1"/>
  <c r="T208" i="157"/>
  <c r="S109" i="37" s="1"/>
  <c r="T307" i="157"/>
  <c r="S195" i="37" s="1"/>
  <c r="T231" i="157"/>
  <c r="S146" i="37" s="1"/>
  <c r="T282" i="157"/>
  <c r="S171" i="37" s="1"/>
  <c r="T206" i="157"/>
  <c r="S107" i="37" s="1"/>
  <c r="T124" i="157"/>
  <c r="S37" i="37" s="1"/>
  <c r="T49" i="157"/>
  <c r="T141" i="157"/>
  <c r="T301" i="157"/>
  <c r="T198" i="157"/>
  <c r="T18" i="157"/>
  <c r="T32" i="157"/>
  <c r="T59" i="157"/>
  <c r="T80" i="157"/>
  <c r="T117" i="157"/>
  <c r="T150" i="157"/>
  <c r="T173" i="157"/>
  <c r="T225" i="157"/>
  <c r="T326" i="157"/>
  <c r="T298" i="157"/>
  <c r="T29" i="157"/>
  <c r="T77" i="157"/>
  <c r="T250" i="157"/>
  <c r="W250" i="157"/>
  <c r="T275" i="157"/>
  <c r="T304" i="157"/>
  <c r="S192" i="37" s="1"/>
  <c r="T183" i="157"/>
  <c r="S85" i="37" s="1"/>
  <c r="T200" i="157"/>
  <c r="T19" i="157"/>
  <c r="T40" i="157"/>
  <c r="T67" i="157"/>
  <c r="T88" i="157"/>
  <c r="T139" i="157"/>
  <c r="T248" i="157"/>
  <c r="W248" i="157"/>
  <c r="T175" i="157"/>
  <c r="T226" i="157"/>
  <c r="T273" i="157"/>
  <c r="T300" i="157"/>
  <c r="T96" i="157"/>
  <c r="S23" i="37" s="1"/>
  <c r="T10" i="157"/>
  <c r="T333" i="157"/>
  <c r="S208" i="37" s="1"/>
  <c r="T257" i="157"/>
  <c r="S159" i="37" s="1"/>
  <c r="T181" i="157"/>
  <c r="S83" i="37" s="1"/>
  <c r="T156" i="157"/>
  <c r="S71" i="37" s="1"/>
  <c r="T36" i="157"/>
  <c r="T97" i="157"/>
  <c r="S24" i="37" s="1"/>
  <c r="T308" i="157"/>
  <c r="S196" i="37" s="1"/>
  <c r="T232" i="157"/>
  <c r="S147" i="37" s="1"/>
  <c r="T122" i="157"/>
  <c r="S35" i="37" s="1"/>
  <c r="T331" i="157"/>
  <c r="S206" i="37" s="1"/>
  <c r="T283" i="157"/>
  <c r="S172" i="37" s="1"/>
  <c r="T207" i="157"/>
  <c r="S108" i="37" s="1"/>
  <c r="T158" i="157"/>
  <c r="S73" i="37" s="1"/>
  <c r="T306" i="157"/>
  <c r="S194" i="37" s="1"/>
  <c r="T258" i="157"/>
  <c r="S160" i="37" s="1"/>
  <c r="T182" i="157"/>
  <c r="S84" i="37" s="1"/>
  <c r="T157" i="157"/>
  <c r="S72" i="37" s="1"/>
  <c r="U158" i="156"/>
  <c r="U134" i="156"/>
  <c r="U311" i="156"/>
  <c r="S135" i="37" s="1"/>
  <c r="U186" i="156"/>
  <c r="U292" i="156"/>
  <c r="S128" i="37" s="1"/>
  <c r="U195" i="156"/>
  <c r="U29" i="156"/>
  <c r="U351" i="156"/>
  <c r="S222" i="37" s="1"/>
  <c r="U321" i="156"/>
  <c r="U309" i="156"/>
  <c r="S133" i="37" s="1"/>
  <c r="U282" i="156"/>
  <c r="S118" i="37" s="1"/>
  <c r="U241" i="156"/>
  <c r="U229" i="156"/>
  <c r="S58" i="37" s="1"/>
  <c r="S11" i="37"/>
  <c r="U32" i="156"/>
  <c r="U100" i="156"/>
  <c r="U23" i="156"/>
  <c r="U78" i="156"/>
  <c r="U113" i="156"/>
  <c r="U354" i="156"/>
  <c r="S225" i="37" s="1"/>
  <c r="U317" i="156"/>
  <c r="S141" i="37" s="1"/>
  <c r="U293" i="156"/>
  <c r="S129" i="37" s="1"/>
  <c r="U262" i="156"/>
  <c r="S102" i="37" s="1"/>
  <c r="U237" i="156"/>
  <c r="S66" i="37" s="1"/>
  <c r="U347" i="156"/>
  <c r="S218" i="37" s="1"/>
  <c r="U310" i="156"/>
  <c r="S134" i="37" s="1"/>
  <c r="U284" i="156"/>
  <c r="S120" i="37" s="1"/>
  <c r="U255" i="156"/>
  <c r="S95" i="37" s="1"/>
  <c r="U230" i="156"/>
  <c r="S59" i="37" s="1"/>
  <c r="U116" i="156"/>
  <c r="U50" i="156"/>
  <c r="U349" i="156"/>
  <c r="S220" i="37" s="1"/>
  <c r="U312" i="156"/>
  <c r="S136" i="37" s="1"/>
  <c r="U286" i="156"/>
  <c r="S122" i="37" s="1"/>
  <c r="U257" i="156"/>
  <c r="S97" i="37" s="1"/>
  <c r="U232" i="156"/>
  <c r="S61" i="37" s="1"/>
  <c r="U285" i="156"/>
  <c r="S121" i="37" s="1"/>
  <c r="U256" i="156"/>
  <c r="S96" i="37" s="1"/>
  <c r="U353" i="156"/>
  <c r="S224" i="37" s="1"/>
  <c r="U316" i="156"/>
  <c r="S140" i="37" s="1"/>
  <c r="U261" i="156"/>
  <c r="S101" i="37" s="1"/>
  <c r="U236" i="156"/>
  <c r="S65" i="37" s="1"/>
  <c r="U59" i="156"/>
  <c r="U14" i="156"/>
  <c r="U41" i="156"/>
  <c r="T167" i="157"/>
  <c r="T126" i="157"/>
  <c r="S39" i="37" s="1"/>
  <c r="X162" i="156"/>
  <c r="S19" i="46" l="1"/>
  <c r="T322" i="157"/>
  <c r="T327" i="157" s="1"/>
  <c r="T297" i="157"/>
  <c r="T302" i="157" s="1"/>
  <c r="T310" i="157"/>
  <c r="S198" i="37" s="1"/>
  <c r="T28" i="157"/>
  <c r="T33" i="157" s="1"/>
  <c r="T149" i="157"/>
  <c r="T272" i="157"/>
  <c r="T277" i="157" s="1"/>
  <c r="T260" i="157"/>
  <c r="S162" i="37" s="1"/>
  <c r="T247" i="157"/>
  <c r="T252" i="157" s="1"/>
  <c r="T222" i="157"/>
  <c r="T227" i="157" s="1"/>
  <c r="T197" i="157"/>
  <c r="T202" i="157" s="1"/>
  <c r="T172" i="157"/>
  <c r="T177" i="157" s="1"/>
  <c r="T138" i="157"/>
  <c r="T143" i="157" s="1"/>
  <c r="T113" i="157"/>
  <c r="T118" i="157" s="1"/>
  <c r="T102" i="157"/>
  <c r="S29" i="37" s="1"/>
  <c r="T103" i="157"/>
  <c r="T87" i="157"/>
  <c r="T92" i="157" s="1"/>
  <c r="T76" i="157"/>
  <c r="T81" i="157" s="1"/>
  <c r="T15" i="157"/>
  <c r="T20" i="157" s="1"/>
  <c r="U343" i="156"/>
  <c r="U331" i="156"/>
  <c r="U306" i="156"/>
  <c r="U318" i="156" s="1"/>
  <c r="S142" i="37" s="1"/>
  <c r="U279" i="156"/>
  <c r="U294" i="156" s="1"/>
  <c r="U251" i="156"/>
  <c r="U263" i="156" s="1"/>
  <c r="S103" i="37" s="1"/>
  <c r="U225" i="156"/>
  <c r="U238" i="156" s="1"/>
  <c r="S67" i="37" s="1"/>
  <c r="U198" i="156"/>
  <c r="U233" i="156"/>
  <c r="S62" i="37" s="1"/>
  <c r="U189" i="156"/>
  <c r="U155" i="156"/>
  <c r="U119" i="156"/>
  <c r="U137" i="156"/>
  <c r="U128" i="156"/>
  <c r="U110" i="156"/>
  <c r="U88" i="156"/>
  <c r="U75" i="156"/>
  <c r="U62" i="156"/>
  <c r="U53" i="156"/>
  <c r="U44" i="156"/>
  <c r="U35" i="156"/>
  <c r="U26" i="156"/>
  <c r="U17" i="156"/>
  <c r="R211" i="156"/>
  <c r="P18" i="37" s="1"/>
  <c r="P227" i="37" s="1"/>
  <c r="U201" i="156"/>
  <c r="S8" i="37" s="1"/>
  <c r="S231" i="37"/>
  <c r="T120" i="157"/>
  <c r="S33" i="37" s="1"/>
  <c r="U308" i="156"/>
  <c r="S132" i="37" s="1"/>
  <c r="S26" i="46"/>
  <c r="S50" i="37" s="1"/>
  <c r="S21" i="46"/>
  <c r="S45" i="37" s="1"/>
  <c r="T160" i="157"/>
  <c r="S75" i="37" s="1"/>
  <c r="T329" i="157"/>
  <c r="S204" i="37" s="1"/>
  <c r="S26" i="57"/>
  <c r="S185" i="37" s="1"/>
  <c r="S31" i="46"/>
  <c r="S55" i="37" s="1"/>
  <c r="T235" i="157"/>
  <c r="S150" i="37" s="1"/>
  <c r="T285" i="157"/>
  <c r="S174" i="37" s="1"/>
  <c r="T335" i="157"/>
  <c r="S210" i="37" s="1"/>
  <c r="T57" i="157"/>
  <c r="T60" i="157" s="1"/>
  <c r="T100" i="157"/>
  <c r="S27" i="37" s="1"/>
  <c r="T94" i="157"/>
  <c r="S21" i="37" s="1"/>
  <c r="S30" i="37"/>
  <c r="U281" i="156"/>
  <c r="S117" i="37" s="1"/>
  <c r="U313" i="156"/>
  <c r="S137" i="37" s="1"/>
  <c r="T210" i="157"/>
  <c r="S111" i="37" s="1"/>
  <c r="U288" i="156"/>
  <c r="S124" i="37" s="1"/>
  <c r="S233" i="37"/>
  <c r="S232" i="37"/>
  <c r="T154" i="157"/>
  <c r="S69" i="37" s="1"/>
  <c r="U258" i="156"/>
  <c r="S98" i="37" s="1"/>
  <c r="T185" i="157"/>
  <c r="S87" i="37" s="1"/>
  <c r="U345" i="156"/>
  <c r="S216" i="37" s="1"/>
  <c r="U350" i="156"/>
  <c r="S221" i="37" s="1"/>
  <c r="T179" i="157"/>
  <c r="S81" i="37" s="1"/>
  <c r="T312" i="157"/>
  <c r="S200" i="37" s="1"/>
  <c r="T238" i="157"/>
  <c r="S153" i="37" s="1"/>
  <c r="T237" i="157"/>
  <c r="S152" i="37" s="1"/>
  <c r="T162" i="157"/>
  <c r="S77" i="37" s="1"/>
  <c r="T288" i="157"/>
  <c r="S177" i="37" s="1"/>
  <c r="T39" i="157"/>
  <c r="T42" i="157" s="1"/>
  <c r="T212" i="157"/>
  <c r="S113" i="37" s="1"/>
  <c r="T163" i="157"/>
  <c r="S78" i="37" s="1"/>
  <c r="T188" i="157"/>
  <c r="S90" i="37" s="1"/>
  <c r="T187" i="157"/>
  <c r="S89" i="37" s="1"/>
  <c r="T262" i="157"/>
  <c r="S164" i="37" s="1"/>
  <c r="T338" i="157"/>
  <c r="S213" i="37" s="1"/>
  <c r="T129" i="157"/>
  <c r="S42" i="37" s="1"/>
  <c r="T313" i="157"/>
  <c r="S201" i="37" s="1"/>
  <c r="T48" i="157"/>
  <c r="T51" i="157" s="1"/>
  <c r="T337" i="157"/>
  <c r="S212" i="37" s="1"/>
  <c r="T66" i="157"/>
  <c r="T69" i="157" s="1"/>
  <c r="T287" i="157"/>
  <c r="S176" i="37" s="1"/>
  <c r="T263" i="157"/>
  <c r="S165" i="37" s="1"/>
  <c r="T128" i="157"/>
  <c r="S41" i="37" s="1"/>
  <c r="T213" i="157"/>
  <c r="S114" i="37" s="1"/>
  <c r="U253" i="156"/>
  <c r="S93" i="37" s="1"/>
  <c r="T23" i="156"/>
  <c r="T152" i="157" l="1"/>
  <c r="T314" i="157"/>
  <c r="S202" i="37" s="1"/>
  <c r="T284" i="157"/>
  <c r="S173" i="37" s="1"/>
  <c r="T189" i="157"/>
  <c r="S91" i="37" s="1"/>
  <c r="T159" i="157"/>
  <c r="S74" i="37" s="1"/>
  <c r="T309" i="157"/>
  <c r="S197" i="37" s="1"/>
  <c r="T239" i="157"/>
  <c r="S154" i="37" s="1"/>
  <c r="T234" i="157"/>
  <c r="S149" i="37" s="1"/>
  <c r="T125" i="157"/>
  <c r="S38" i="37" s="1"/>
  <c r="T334" i="157"/>
  <c r="S209" i="37" s="1"/>
  <c r="T339" i="157"/>
  <c r="S214" i="37" s="1"/>
  <c r="T209" i="157"/>
  <c r="S110" i="37" s="1"/>
  <c r="T214" i="157"/>
  <c r="S115" i="37" s="1"/>
  <c r="T184" i="157"/>
  <c r="S86" i="37" s="1"/>
  <c r="T130" i="157"/>
  <c r="S43" i="37" s="1"/>
  <c r="T259" i="157"/>
  <c r="S161" i="37" s="1"/>
  <c r="S130" i="37"/>
  <c r="T164" i="157"/>
  <c r="S79" i="37" s="1"/>
  <c r="T264" i="157"/>
  <c r="S166" i="37" s="1"/>
  <c r="U355" i="156"/>
  <c r="S226" i="37" s="1"/>
  <c r="S239" i="37"/>
  <c r="T99" i="157"/>
  <c r="S26" i="37" s="1"/>
  <c r="S240" i="37"/>
  <c r="T104" i="157" l="1"/>
  <c r="S31" i="37" s="1"/>
  <c r="X166" i="156"/>
  <c r="X167" i="156"/>
  <c r="G167" i="156"/>
  <c r="G166" i="156"/>
  <c r="B67" i="37" l="1"/>
  <c r="C67" i="37"/>
  <c r="D67" i="37"/>
  <c r="C17" i="57"/>
  <c r="C18" i="57"/>
  <c r="C14" i="57" l="1"/>
  <c r="D12" i="157"/>
  <c r="E14" i="156" l="1"/>
  <c r="E21" i="156"/>
  <c r="E22" i="156"/>
  <c r="E24" i="156"/>
  <c r="E25" i="156"/>
  <c r="E30" i="156"/>
  <c r="E31" i="156"/>
  <c r="E33" i="156"/>
  <c r="E34" i="156"/>
  <c r="E40" i="156"/>
  <c r="E41" i="156"/>
  <c r="E49" i="156"/>
  <c r="E50" i="156"/>
  <c r="E58" i="156"/>
  <c r="E59" i="156"/>
  <c r="E67" i="156"/>
  <c r="E68" i="156"/>
  <c r="E69" i="156"/>
  <c r="E73" i="156"/>
  <c r="E74" i="156"/>
  <c r="E80" i="156"/>
  <c r="E81" i="156"/>
  <c r="E82" i="156"/>
  <c r="E86" i="156"/>
  <c r="E87" i="156"/>
  <c r="E93" i="156"/>
  <c r="E94" i="156"/>
  <c r="E102" i="156"/>
  <c r="E103" i="156"/>
  <c r="E104" i="156"/>
  <c r="E108" i="156"/>
  <c r="E109" i="156"/>
  <c r="E115" i="156"/>
  <c r="E116" i="156"/>
  <c r="E123" i="156"/>
  <c r="E124" i="156"/>
  <c r="E126" i="156"/>
  <c r="E127" i="156"/>
  <c r="E132" i="156"/>
  <c r="E133" i="156"/>
  <c r="E135" i="156"/>
  <c r="E136" i="156"/>
  <c r="E141" i="156"/>
  <c r="E142" i="156"/>
  <c r="E144" i="156"/>
  <c r="E145" i="156"/>
  <c r="E150" i="156"/>
  <c r="E151" i="156"/>
  <c r="E153" i="156"/>
  <c r="E154" i="156"/>
  <c r="E173" i="156"/>
  <c r="E179" i="156"/>
  <c r="E185" i="156"/>
  <c r="E194" i="156"/>
  <c r="E217" i="156"/>
  <c r="E231" i="156"/>
  <c r="E219" i="156"/>
  <c r="E234" i="156"/>
  <c r="E223" i="156"/>
  <c r="E224" i="156"/>
  <c r="E243" i="156"/>
  <c r="E244" i="156"/>
  <c r="E245" i="156"/>
  <c r="E259" i="156"/>
  <c r="E249" i="156"/>
  <c r="E250" i="156"/>
  <c r="E263" i="156"/>
  <c r="E269" i="156"/>
  <c r="E270" i="156"/>
  <c r="E271" i="156"/>
  <c r="E277" i="156"/>
  <c r="E278" i="156"/>
  <c r="E298" i="156"/>
  <c r="E299" i="156"/>
  <c r="E300" i="156"/>
  <c r="E304" i="156"/>
  <c r="E305" i="156"/>
  <c r="E318" i="156"/>
  <c r="E323" i="156"/>
  <c r="E324" i="156"/>
  <c r="E325" i="156"/>
  <c r="E329" i="156"/>
  <c r="E330" i="156"/>
  <c r="E335" i="156"/>
  <c r="E336" i="156"/>
  <c r="E337" i="156"/>
  <c r="E341" i="156"/>
  <c r="E342" i="156"/>
  <c r="E355" i="156"/>
  <c r="E338" i="156" l="1"/>
  <c r="E326" i="156"/>
  <c r="E246" i="156"/>
  <c r="E301" i="156"/>
  <c r="E273" i="156"/>
  <c r="E220" i="156"/>
  <c r="E205" i="156"/>
  <c r="E203" i="156"/>
  <c r="E209" i="156"/>
  <c r="E204" i="156"/>
  <c r="E210" i="156"/>
  <c r="E105" i="156"/>
  <c r="E293" i="156"/>
  <c r="C129" i="37" s="1"/>
  <c r="E256" i="156"/>
  <c r="E292" i="156"/>
  <c r="C128" i="37" s="1"/>
  <c r="E255" i="156"/>
  <c r="E230" i="156"/>
  <c r="E195" i="156"/>
  <c r="E317" i="156"/>
  <c r="E310" i="156"/>
  <c r="E286" i="156"/>
  <c r="C122" i="37" s="1"/>
  <c r="E229" i="156"/>
  <c r="E316" i="156"/>
  <c r="E309" i="156"/>
  <c r="E257" i="156"/>
  <c r="E262" i="156"/>
  <c r="G142" i="156"/>
  <c r="E285" i="156"/>
  <c r="C121" i="37" s="1"/>
  <c r="E232" i="156"/>
  <c r="E284" i="156"/>
  <c r="C120" i="37" s="1"/>
  <c r="E237" i="156"/>
  <c r="E311" i="156"/>
  <c r="E261" i="156"/>
  <c r="E236" i="156"/>
  <c r="E186" i="156"/>
  <c r="G141" i="156"/>
  <c r="E348" i="156"/>
  <c r="E351" i="156"/>
  <c r="E347" i="156"/>
  <c r="E346" i="156"/>
  <c r="E353" i="156"/>
  <c r="E349" i="156"/>
  <c r="E23" i="156"/>
  <c r="E11" i="156"/>
  <c r="E143" i="156"/>
  <c r="E20" i="156"/>
  <c r="E149" i="156"/>
  <c r="E91" i="156"/>
  <c r="E140" i="156"/>
  <c r="E125" i="156"/>
  <c r="E83" i="156"/>
  <c r="E78" i="156"/>
  <c r="E70" i="156"/>
  <c r="E56" i="156"/>
  <c r="E47" i="156"/>
  <c r="E296" i="156"/>
  <c r="E122" i="156"/>
  <c r="E192" i="156"/>
  <c r="E314" i="156"/>
  <c r="E183" i="156"/>
  <c r="E171" i="156"/>
  <c r="E152" i="156"/>
  <c r="E134" i="156"/>
  <c r="E113" i="156"/>
  <c r="E65" i="156"/>
  <c r="E38" i="156"/>
  <c r="E32" i="156"/>
  <c r="E321" i="156"/>
  <c r="E241" i="156"/>
  <c r="E100" i="156"/>
  <c r="E354" i="156"/>
  <c r="E131" i="156"/>
  <c r="E29" i="156"/>
  <c r="E333" i="156"/>
  <c r="E312" i="156"/>
  <c r="E289" i="156"/>
  <c r="C125" i="37" s="1"/>
  <c r="E282" i="156"/>
  <c r="C118" i="37" s="1"/>
  <c r="E254" i="156"/>
  <c r="E215" i="156"/>
  <c r="E201" i="156" l="1"/>
  <c r="E206" i="156"/>
  <c r="E253" i="156"/>
  <c r="E228" i="156"/>
  <c r="E233" i="156"/>
  <c r="E308" i="156"/>
  <c r="E281" i="156"/>
  <c r="C117" i="37" s="1"/>
  <c r="E258" i="156"/>
  <c r="E288" i="156"/>
  <c r="C124" i="37" s="1"/>
  <c r="E313" i="156"/>
  <c r="E350" i="156"/>
  <c r="E345" i="156"/>
  <c r="T91" i="156" l="1"/>
  <c r="T116" i="156" l="1"/>
  <c r="F11" i="156"/>
  <c r="T14" i="156"/>
  <c r="F14" i="156"/>
  <c r="T11" i="156"/>
  <c r="T17" i="156" l="1"/>
  <c r="A1" i="46"/>
  <c r="T38" i="156" l="1"/>
  <c r="D41" i="156" l="1"/>
  <c r="D47" i="156"/>
  <c r="D50" i="156"/>
  <c r="O32" i="156" l="1"/>
  <c r="F140" i="156" l="1"/>
  <c r="F143" i="156"/>
  <c r="C18" i="46" l="1"/>
  <c r="C17" i="46"/>
  <c r="C13" i="46"/>
  <c r="C12" i="46"/>
  <c r="C11" i="46"/>
  <c r="C14" i="46" l="1"/>
  <c r="T134" i="156" l="1"/>
  <c r="T183" i="156" l="1"/>
  <c r="S149" i="157" l="1"/>
  <c r="S152" i="157" l="1"/>
  <c r="X179" i="156" l="1"/>
  <c r="G179" i="156"/>
  <c r="W80" i="157" l="1"/>
  <c r="E72" i="157" l="1"/>
  <c r="N72" i="157"/>
  <c r="C72" i="157"/>
  <c r="D80" i="157"/>
  <c r="F80" i="157" l="1"/>
  <c r="E57" i="157"/>
  <c r="T351" i="156" l="1"/>
  <c r="T354" i="156"/>
  <c r="T41" i="156"/>
  <c r="T44" i="156" l="1"/>
  <c r="O94" i="156"/>
  <c r="F152" i="156" l="1"/>
  <c r="F113" i="156"/>
  <c r="F91" i="156" l="1"/>
  <c r="T59" i="156"/>
  <c r="F56" i="156"/>
  <c r="F47" i="156" l="1"/>
  <c r="F38" i="156"/>
  <c r="D351" i="156" l="1"/>
  <c r="F351" i="156"/>
  <c r="D353" i="156"/>
  <c r="F353" i="156"/>
  <c r="D354" i="156"/>
  <c r="F354" i="156"/>
  <c r="C100" i="157" l="1"/>
  <c r="C66" i="157"/>
  <c r="C57" i="157"/>
  <c r="C48" i="157"/>
  <c r="C39" i="157"/>
  <c r="C36" i="157" l="1"/>
  <c r="O354" i="156" l="1"/>
  <c r="M225" i="37" s="1"/>
  <c r="O353" i="156"/>
  <c r="M224" i="37" s="1"/>
  <c r="O351" i="156"/>
  <c r="M222" i="37" s="1"/>
  <c r="O195" i="156"/>
  <c r="O186" i="156"/>
  <c r="O152" i="156"/>
  <c r="O143" i="156"/>
  <c r="O134" i="156"/>
  <c r="O125" i="156"/>
  <c r="D125" i="156"/>
  <c r="D116" i="156"/>
  <c r="D94" i="156"/>
  <c r="D70" i="156"/>
  <c r="D59" i="156"/>
  <c r="F32" i="156"/>
  <c r="D32" i="156"/>
  <c r="D23" i="156"/>
  <c r="D222" i="37"/>
  <c r="D224" i="37"/>
  <c r="D225" i="37"/>
  <c r="E37" i="37"/>
  <c r="B22" i="57"/>
  <c r="B181" i="37" s="1"/>
  <c r="D22" i="57"/>
  <c r="D181" i="37" s="1"/>
  <c r="B23" i="57"/>
  <c r="B182" i="37" s="1"/>
  <c r="D23" i="57"/>
  <c r="D182" i="37" s="1"/>
  <c r="B24" i="57"/>
  <c r="B183" i="37" s="1"/>
  <c r="D24" i="57"/>
  <c r="D183" i="37" s="1"/>
  <c r="B25" i="57"/>
  <c r="B184" i="37" s="1"/>
  <c r="D25" i="57"/>
  <c r="D184" i="37" s="1"/>
  <c r="B27" i="57"/>
  <c r="B186" i="37" s="1"/>
  <c r="D27" i="57"/>
  <c r="D186" i="37" s="1"/>
  <c r="B29" i="57"/>
  <c r="B188" i="37" s="1"/>
  <c r="D29" i="57"/>
  <c r="D188" i="37" s="1"/>
  <c r="B30" i="57"/>
  <c r="B189" i="37" s="1"/>
  <c r="D30" i="57"/>
  <c r="D189" i="37" s="1"/>
  <c r="R22" i="57"/>
  <c r="R181" i="37" s="1"/>
  <c r="R23" i="57"/>
  <c r="R182" i="37" s="1"/>
  <c r="R24" i="57"/>
  <c r="R183" i="37" s="1"/>
  <c r="R25" i="57"/>
  <c r="R184" i="37" s="1"/>
  <c r="R27" i="57"/>
  <c r="R186" i="37" s="1"/>
  <c r="R29" i="57"/>
  <c r="R188" i="37" s="1"/>
  <c r="R30" i="57"/>
  <c r="R189" i="37" s="1"/>
  <c r="M27" i="57"/>
  <c r="M186" i="37" s="1"/>
  <c r="M29" i="57"/>
  <c r="M188" i="37" s="1"/>
  <c r="M30" i="57"/>
  <c r="M189" i="37" s="1"/>
  <c r="Q25" i="57"/>
  <c r="Q184" i="37" s="1"/>
  <c r="V15" i="57"/>
  <c r="V17" i="57"/>
  <c r="Q30" i="57"/>
  <c r="Q189" i="37" s="1"/>
  <c r="C13" i="57"/>
  <c r="C27" i="57"/>
  <c r="C186" i="37" s="1"/>
  <c r="E17" i="57"/>
  <c r="C30" i="57"/>
  <c r="C189" i="37" s="1"/>
  <c r="B26" i="57"/>
  <c r="B185" i="37" s="1"/>
  <c r="B22" i="46"/>
  <c r="B46" i="37" s="1"/>
  <c r="D22" i="46"/>
  <c r="D46" i="37" s="1"/>
  <c r="B23" i="46"/>
  <c r="B47" i="37" s="1"/>
  <c r="D23" i="46"/>
  <c r="D47" i="37" s="1"/>
  <c r="B24" i="46"/>
  <c r="B48" i="37" s="1"/>
  <c r="D24" i="46"/>
  <c r="D48" i="37" s="1"/>
  <c r="B25" i="46"/>
  <c r="B49" i="37" s="1"/>
  <c r="D25" i="46"/>
  <c r="D49" i="37" s="1"/>
  <c r="B27" i="46"/>
  <c r="B51" i="37" s="1"/>
  <c r="D27" i="46"/>
  <c r="D51" i="37" s="1"/>
  <c r="B29" i="46"/>
  <c r="B53" i="37" s="1"/>
  <c r="D29" i="46"/>
  <c r="D53" i="37" s="1"/>
  <c r="B30" i="46"/>
  <c r="B54" i="37" s="1"/>
  <c r="D30" i="46"/>
  <c r="D54" i="37" s="1"/>
  <c r="R23" i="46"/>
  <c r="R47" i="37" s="1"/>
  <c r="R24" i="46"/>
  <c r="R48" i="37" s="1"/>
  <c r="R25" i="46"/>
  <c r="R49" i="37" s="1"/>
  <c r="R27" i="46"/>
  <c r="R51" i="37" s="1"/>
  <c r="R29" i="46"/>
  <c r="R53" i="37" s="1"/>
  <c r="R30" i="46"/>
  <c r="R54" i="37" s="1"/>
  <c r="M27" i="46"/>
  <c r="M51" i="37" s="1"/>
  <c r="M29" i="46"/>
  <c r="M53" i="37" s="1"/>
  <c r="M30" i="46"/>
  <c r="M54" i="37" s="1"/>
  <c r="B26" i="46"/>
  <c r="B50" i="37" s="1"/>
  <c r="Q25" i="46"/>
  <c r="Q49" i="37" s="1"/>
  <c r="V15" i="46"/>
  <c r="V17" i="46"/>
  <c r="V18" i="46"/>
  <c r="C25" i="46"/>
  <c r="C49" i="37" s="1"/>
  <c r="E15" i="46"/>
  <c r="C29" i="46"/>
  <c r="C53" i="37" s="1"/>
  <c r="C30" i="46"/>
  <c r="C54" i="37" s="1"/>
  <c r="C330" i="157"/>
  <c r="B205" i="37" s="1"/>
  <c r="E330" i="157"/>
  <c r="D205" i="37" s="1"/>
  <c r="C331" i="157"/>
  <c r="B206" i="37" s="1"/>
  <c r="E331" i="157"/>
  <c r="D206" i="37" s="1"/>
  <c r="C332" i="157"/>
  <c r="B207" i="37" s="1"/>
  <c r="E332" i="157"/>
  <c r="D207" i="37" s="1"/>
  <c r="C333" i="157"/>
  <c r="B208" i="37" s="1"/>
  <c r="E333" i="157"/>
  <c r="D208" i="37" s="1"/>
  <c r="C335" i="157"/>
  <c r="B210" i="37" s="1"/>
  <c r="E335" i="157"/>
  <c r="D210" i="37" s="1"/>
  <c r="C337" i="157"/>
  <c r="B212" i="37" s="1"/>
  <c r="E337" i="157"/>
  <c r="D212" i="37" s="1"/>
  <c r="C338" i="157"/>
  <c r="B213" i="37" s="1"/>
  <c r="E338" i="157"/>
  <c r="D213" i="37" s="1"/>
  <c r="S330" i="157"/>
  <c r="S331" i="157"/>
  <c r="S332" i="157"/>
  <c r="R207" i="37" s="1"/>
  <c r="V207" i="37"/>
  <c r="S333" i="157"/>
  <c r="R208" i="37" s="1"/>
  <c r="V208" i="37"/>
  <c r="S335" i="157"/>
  <c r="S337" i="157"/>
  <c r="S338" i="157"/>
  <c r="N335" i="157"/>
  <c r="M210" i="37" s="1"/>
  <c r="N337" i="157"/>
  <c r="M212" i="37" s="1"/>
  <c r="N338" i="157"/>
  <c r="M213" i="37" s="1"/>
  <c r="W321" i="157"/>
  <c r="D320" i="157"/>
  <c r="D321" i="157"/>
  <c r="D335" i="157"/>
  <c r="C210" i="37" s="1"/>
  <c r="D325" i="157"/>
  <c r="D326" i="157"/>
  <c r="C305" i="157"/>
  <c r="B193" i="37" s="1"/>
  <c r="E305" i="157"/>
  <c r="D193" i="37" s="1"/>
  <c r="C306" i="157"/>
  <c r="B194" i="37" s="1"/>
  <c r="E306" i="157"/>
  <c r="D194" i="37" s="1"/>
  <c r="C307" i="157"/>
  <c r="B195" i="37" s="1"/>
  <c r="E307" i="157"/>
  <c r="D195" i="37" s="1"/>
  <c r="C308" i="157"/>
  <c r="B196" i="37" s="1"/>
  <c r="E308" i="157"/>
  <c r="D196" i="37" s="1"/>
  <c r="C310" i="157"/>
  <c r="B198" i="37" s="1"/>
  <c r="E310" i="157"/>
  <c r="D198" i="37" s="1"/>
  <c r="C312" i="157"/>
  <c r="B200" i="37" s="1"/>
  <c r="E312" i="157"/>
  <c r="D200" i="37" s="1"/>
  <c r="C313" i="157"/>
  <c r="B201" i="37" s="1"/>
  <c r="E313" i="157"/>
  <c r="D201" i="37" s="1"/>
  <c r="S305" i="157"/>
  <c r="R193" i="37" s="1"/>
  <c r="S306" i="157"/>
  <c r="R194" i="37" s="1"/>
  <c r="S307" i="157"/>
  <c r="R195" i="37" s="1"/>
  <c r="S308" i="157"/>
  <c r="R196" i="37" s="1"/>
  <c r="S310" i="157"/>
  <c r="R198" i="37" s="1"/>
  <c r="S312" i="157"/>
  <c r="R200" i="37" s="1"/>
  <c r="S313" i="157"/>
  <c r="R201" i="37" s="1"/>
  <c r="N310" i="157"/>
  <c r="M198" i="37" s="1"/>
  <c r="N312" i="157"/>
  <c r="M200" i="37" s="1"/>
  <c r="N313" i="157"/>
  <c r="M201" i="37" s="1"/>
  <c r="D310" i="157"/>
  <c r="C198" i="37" s="1"/>
  <c r="D300" i="157"/>
  <c r="D301" i="157"/>
  <c r="C309" i="157"/>
  <c r="B197" i="37" s="1"/>
  <c r="C280" i="157"/>
  <c r="B169" i="37" s="1"/>
  <c r="E280" i="157"/>
  <c r="D169" i="37" s="1"/>
  <c r="C281" i="157"/>
  <c r="B170" i="37" s="1"/>
  <c r="E281" i="157"/>
  <c r="D170" i="37" s="1"/>
  <c r="C282" i="157"/>
  <c r="B171" i="37" s="1"/>
  <c r="E282" i="157"/>
  <c r="D171" i="37" s="1"/>
  <c r="C283" i="157"/>
  <c r="B172" i="37" s="1"/>
  <c r="E283" i="157"/>
  <c r="D172" i="37" s="1"/>
  <c r="C285" i="157"/>
  <c r="B174" i="37" s="1"/>
  <c r="E285" i="157"/>
  <c r="D174" i="37" s="1"/>
  <c r="C287" i="157"/>
  <c r="B176" i="37" s="1"/>
  <c r="E287" i="157"/>
  <c r="D176" i="37" s="1"/>
  <c r="C288" i="157"/>
  <c r="B177" i="37" s="1"/>
  <c r="E288" i="157"/>
  <c r="D177" i="37" s="1"/>
  <c r="S280" i="157"/>
  <c r="R169" i="37" s="1"/>
  <c r="S281" i="157"/>
  <c r="R170" i="37" s="1"/>
  <c r="S282" i="157"/>
  <c r="R171" i="37" s="1"/>
  <c r="S283" i="157"/>
  <c r="R172" i="37" s="1"/>
  <c r="S285" i="157"/>
  <c r="R174" i="37" s="1"/>
  <c r="S287" i="157"/>
  <c r="R176" i="37" s="1"/>
  <c r="S288" i="157"/>
  <c r="R177" i="37" s="1"/>
  <c r="N285" i="157"/>
  <c r="M174" i="37" s="1"/>
  <c r="N287" i="157"/>
  <c r="M176" i="37" s="1"/>
  <c r="N288" i="157"/>
  <c r="M177" i="37" s="1"/>
  <c r="C284" i="157"/>
  <c r="B173" i="37" s="1"/>
  <c r="D285" i="157"/>
  <c r="C174" i="37" s="1"/>
  <c r="D275" i="157"/>
  <c r="D276" i="157"/>
  <c r="C255" i="157"/>
  <c r="B157" i="37" s="1"/>
  <c r="E255" i="157"/>
  <c r="D157" i="37" s="1"/>
  <c r="C256" i="157"/>
  <c r="B158" i="37" s="1"/>
  <c r="E256" i="157"/>
  <c r="D158" i="37" s="1"/>
  <c r="C257" i="157"/>
  <c r="B159" i="37" s="1"/>
  <c r="E257" i="157"/>
  <c r="D159" i="37" s="1"/>
  <c r="C258" i="157"/>
  <c r="B160" i="37" s="1"/>
  <c r="E258" i="157"/>
  <c r="D160" i="37" s="1"/>
  <c r="C260" i="157"/>
  <c r="B162" i="37" s="1"/>
  <c r="E260" i="157"/>
  <c r="D162" i="37" s="1"/>
  <c r="C262" i="157"/>
  <c r="B164" i="37" s="1"/>
  <c r="E262" i="157"/>
  <c r="D164" i="37" s="1"/>
  <c r="C263" i="157"/>
  <c r="B165" i="37" s="1"/>
  <c r="E263" i="157"/>
  <c r="D165" i="37" s="1"/>
  <c r="S255" i="157"/>
  <c r="R157" i="37" s="1"/>
  <c r="S256" i="157"/>
  <c r="R158" i="37" s="1"/>
  <c r="S257" i="157"/>
  <c r="R159" i="37" s="1"/>
  <c r="S258" i="157"/>
  <c r="R160" i="37" s="1"/>
  <c r="S260" i="157"/>
  <c r="R162" i="37" s="1"/>
  <c r="S262" i="157"/>
  <c r="R164" i="37" s="1"/>
  <c r="S263" i="157"/>
  <c r="R165" i="37" s="1"/>
  <c r="N260" i="157"/>
  <c r="M162" i="37" s="1"/>
  <c r="N262" i="157"/>
  <c r="M164" i="37" s="1"/>
  <c r="N263" i="157"/>
  <c r="M165" i="37" s="1"/>
  <c r="F248" i="157"/>
  <c r="D250" i="157"/>
  <c r="D251" i="157"/>
  <c r="C259" i="157"/>
  <c r="B161" i="37" s="1"/>
  <c r="C230" i="157"/>
  <c r="B145" i="37" s="1"/>
  <c r="E230" i="157"/>
  <c r="D145" i="37" s="1"/>
  <c r="C231" i="157"/>
  <c r="B146" i="37" s="1"/>
  <c r="E231" i="157"/>
  <c r="D146" i="37" s="1"/>
  <c r="C232" i="157"/>
  <c r="B147" i="37" s="1"/>
  <c r="E232" i="157"/>
  <c r="D147" i="37" s="1"/>
  <c r="C233" i="157"/>
  <c r="B148" i="37" s="1"/>
  <c r="E233" i="157"/>
  <c r="D148" i="37" s="1"/>
  <c r="C235" i="157"/>
  <c r="B150" i="37" s="1"/>
  <c r="E235" i="157"/>
  <c r="D150" i="37" s="1"/>
  <c r="C237" i="157"/>
  <c r="B152" i="37" s="1"/>
  <c r="E237" i="157"/>
  <c r="D152" i="37" s="1"/>
  <c r="C238" i="157"/>
  <c r="B153" i="37" s="1"/>
  <c r="E238" i="157"/>
  <c r="D153" i="37" s="1"/>
  <c r="S230" i="157"/>
  <c r="R145" i="37" s="1"/>
  <c r="S231" i="157"/>
  <c r="R146" i="37" s="1"/>
  <c r="S232" i="157"/>
  <c r="R147" i="37" s="1"/>
  <c r="S233" i="157"/>
  <c r="R148" i="37" s="1"/>
  <c r="S235" i="157"/>
  <c r="R150" i="37" s="1"/>
  <c r="S237" i="157"/>
  <c r="R152" i="37" s="1"/>
  <c r="S238" i="157"/>
  <c r="R153" i="37" s="1"/>
  <c r="N235" i="157"/>
  <c r="M150" i="37" s="1"/>
  <c r="N237" i="157"/>
  <c r="M152" i="37" s="1"/>
  <c r="N238" i="157"/>
  <c r="M153" i="37" s="1"/>
  <c r="D235" i="157"/>
  <c r="C150" i="37" s="1"/>
  <c r="D225" i="157"/>
  <c r="D226" i="157"/>
  <c r="C234" i="157"/>
  <c r="B149" i="37" s="1"/>
  <c r="C205" i="157"/>
  <c r="B106" i="37" s="1"/>
  <c r="E205" i="157"/>
  <c r="D106" i="37" s="1"/>
  <c r="C206" i="157"/>
  <c r="B107" i="37" s="1"/>
  <c r="E206" i="157"/>
  <c r="D107" i="37" s="1"/>
  <c r="C207" i="157"/>
  <c r="B108" i="37" s="1"/>
  <c r="E207" i="157"/>
  <c r="D108" i="37" s="1"/>
  <c r="C208" i="157"/>
  <c r="B109" i="37" s="1"/>
  <c r="E208" i="157"/>
  <c r="D109" i="37" s="1"/>
  <c r="C210" i="157"/>
  <c r="B111" i="37" s="1"/>
  <c r="E210" i="157"/>
  <c r="D111" i="37" s="1"/>
  <c r="C212" i="157"/>
  <c r="B113" i="37" s="1"/>
  <c r="E212" i="157"/>
  <c r="D113" i="37" s="1"/>
  <c r="C213" i="157"/>
  <c r="B114" i="37" s="1"/>
  <c r="E213" i="157"/>
  <c r="D114" i="37" s="1"/>
  <c r="S205" i="157"/>
  <c r="R106" i="37" s="1"/>
  <c r="S206" i="157"/>
  <c r="R107" i="37" s="1"/>
  <c r="S207" i="157"/>
  <c r="R108" i="37" s="1"/>
  <c r="S208" i="157"/>
  <c r="R109" i="37" s="1"/>
  <c r="S210" i="157"/>
  <c r="R111" i="37" s="1"/>
  <c r="S212" i="157"/>
  <c r="R113" i="37" s="1"/>
  <c r="S213" i="157"/>
  <c r="R114" i="37" s="1"/>
  <c r="N210" i="157"/>
  <c r="M111" i="37" s="1"/>
  <c r="N212" i="157"/>
  <c r="M113" i="37" s="1"/>
  <c r="N213" i="157"/>
  <c r="M114" i="37" s="1"/>
  <c r="E209" i="157"/>
  <c r="D110" i="37" s="1"/>
  <c r="F198" i="157"/>
  <c r="D200" i="157"/>
  <c r="D201" i="157"/>
  <c r="C209" i="157"/>
  <c r="B110" i="37" s="1"/>
  <c r="C180" i="157"/>
  <c r="B82" i="37" s="1"/>
  <c r="E180" i="157"/>
  <c r="D82" i="37" s="1"/>
  <c r="C181" i="157"/>
  <c r="B83" i="37" s="1"/>
  <c r="E181" i="157"/>
  <c r="D83" i="37" s="1"/>
  <c r="C182" i="157"/>
  <c r="B84" i="37" s="1"/>
  <c r="E182" i="157"/>
  <c r="D84" i="37" s="1"/>
  <c r="C183" i="157"/>
  <c r="B85" i="37" s="1"/>
  <c r="E183" i="157"/>
  <c r="D85" i="37" s="1"/>
  <c r="C185" i="157"/>
  <c r="B87" i="37" s="1"/>
  <c r="E185" i="157"/>
  <c r="D87" i="37" s="1"/>
  <c r="C187" i="157"/>
  <c r="B89" i="37" s="1"/>
  <c r="E187" i="157"/>
  <c r="D89" i="37" s="1"/>
  <c r="C188" i="157"/>
  <c r="B90" i="37" s="1"/>
  <c r="E188" i="157"/>
  <c r="D90" i="37" s="1"/>
  <c r="S180" i="157"/>
  <c r="R82" i="37" s="1"/>
  <c r="S181" i="157"/>
  <c r="R83" i="37" s="1"/>
  <c r="S182" i="157"/>
  <c r="R84" i="37" s="1"/>
  <c r="S183" i="157"/>
  <c r="R85" i="37" s="1"/>
  <c r="W183" i="157"/>
  <c r="V85" i="37" s="1"/>
  <c r="S185" i="157"/>
  <c r="R87" i="37" s="1"/>
  <c r="S187" i="157"/>
  <c r="R89" i="37" s="1"/>
  <c r="S188" i="157"/>
  <c r="R90" i="37" s="1"/>
  <c r="N185" i="157"/>
  <c r="M87" i="37" s="1"/>
  <c r="N187" i="157"/>
  <c r="M89" i="37" s="1"/>
  <c r="N188" i="157"/>
  <c r="M90" i="37" s="1"/>
  <c r="R183" i="157"/>
  <c r="D171" i="157"/>
  <c r="F173" i="157"/>
  <c r="D175" i="157"/>
  <c r="D176" i="157"/>
  <c r="C184" i="157"/>
  <c r="B86" i="37" s="1"/>
  <c r="C162" i="157"/>
  <c r="B77" i="37" s="1"/>
  <c r="E162" i="157"/>
  <c r="D77" i="37" s="1"/>
  <c r="C163" i="157"/>
  <c r="B78" i="37" s="1"/>
  <c r="E163" i="157"/>
  <c r="D78" i="37" s="1"/>
  <c r="S162" i="157"/>
  <c r="S163" i="157"/>
  <c r="N163" i="157"/>
  <c r="M78" i="37" s="1"/>
  <c r="N162" i="157"/>
  <c r="M77" i="37" s="1"/>
  <c r="C160" i="157"/>
  <c r="B75" i="37" s="1"/>
  <c r="E160" i="157"/>
  <c r="D75" i="37" s="1"/>
  <c r="S160" i="157"/>
  <c r="N160" i="157"/>
  <c r="M75" i="37" s="1"/>
  <c r="E149" i="157"/>
  <c r="N149" i="157"/>
  <c r="F150" i="157"/>
  <c r="C149" i="157"/>
  <c r="W139" i="157"/>
  <c r="D141" i="157"/>
  <c r="D142" i="157"/>
  <c r="F139" i="157"/>
  <c r="C129" i="157"/>
  <c r="B42" i="37" s="1"/>
  <c r="E129" i="157"/>
  <c r="D42" i="37" s="1"/>
  <c r="S129" i="157"/>
  <c r="R42" i="37" s="1"/>
  <c r="N129" i="157"/>
  <c r="M42" i="37" s="1"/>
  <c r="C128" i="157"/>
  <c r="B41" i="37" s="1"/>
  <c r="E128" i="157"/>
  <c r="D41" i="37" s="1"/>
  <c r="S128" i="157"/>
  <c r="R41" i="37" s="1"/>
  <c r="N128" i="157"/>
  <c r="M41" i="37" s="1"/>
  <c r="C126" i="157"/>
  <c r="B39" i="37" s="1"/>
  <c r="E126" i="157"/>
  <c r="D39" i="37" s="1"/>
  <c r="S126" i="157"/>
  <c r="R39" i="37" s="1"/>
  <c r="N126" i="157"/>
  <c r="M39" i="37" s="1"/>
  <c r="C125" i="157"/>
  <c r="B38" i="37" s="1"/>
  <c r="W112" i="157"/>
  <c r="F114" i="157"/>
  <c r="D116" i="157"/>
  <c r="D117" i="157"/>
  <c r="B30" i="37"/>
  <c r="M30" i="37"/>
  <c r="B29" i="37"/>
  <c r="M29" i="37"/>
  <c r="B27" i="37"/>
  <c r="E100" i="157"/>
  <c r="S100" i="157"/>
  <c r="N100" i="157"/>
  <c r="M27" i="37" s="1"/>
  <c r="C98" i="157"/>
  <c r="B25" i="37" s="1"/>
  <c r="E98" i="157"/>
  <c r="C97" i="157"/>
  <c r="B24" i="37" s="1"/>
  <c r="E97" i="157"/>
  <c r="C96" i="157"/>
  <c r="B23" i="37" s="1"/>
  <c r="E96" i="157"/>
  <c r="C95" i="157"/>
  <c r="B22" i="37" s="1"/>
  <c r="E95" i="157"/>
  <c r="W77" i="157"/>
  <c r="F77" i="157"/>
  <c r="E66" i="157"/>
  <c r="N66" i="157"/>
  <c r="S66" i="157"/>
  <c r="F67" i="157"/>
  <c r="D59" i="157"/>
  <c r="E48" i="157"/>
  <c r="N48" i="157"/>
  <c r="S48" i="157"/>
  <c r="E39" i="157"/>
  <c r="N39" i="157"/>
  <c r="S39" i="157"/>
  <c r="F40" i="157"/>
  <c r="W32" i="157"/>
  <c r="W29" i="157"/>
  <c r="D31" i="157"/>
  <c r="D32" i="157"/>
  <c r="F29" i="157"/>
  <c r="D322" i="157" l="1"/>
  <c r="D297" i="157"/>
  <c r="D272" i="157"/>
  <c r="D247" i="157"/>
  <c r="D222" i="157"/>
  <c r="D197" i="157"/>
  <c r="D172" i="157"/>
  <c r="D138" i="157"/>
  <c r="D113" i="157"/>
  <c r="D28" i="157"/>
  <c r="R26" i="46"/>
  <c r="R50" i="37" s="1"/>
  <c r="V27" i="57"/>
  <c r="V186" i="37" s="1"/>
  <c r="E29" i="57"/>
  <c r="E188" i="37" s="1"/>
  <c r="V29" i="57"/>
  <c r="V188" i="37" s="1"/>
  <c r="E27" i="46"/>
  <c r="E51" i="37" s="1"/>
  <c r="V27" i="46"/>
  <c r="V51" i="37" s="1"/>
  <c r="V30" i="46"/>
  <c r="V54" i="37" s="1"/>
  <c r="V29" i="46"/>
  <c r="V53" i="37" s="1"/>
  <c r="F31" i="157"/>
  <c r="F126" i="157"/>
  <c r="E39" i="37" s="1"/>
  <c r="F185" i="157"/>
  <c r="E87" i="37" s="1"/>
  <c r="F201" i="157"/>
  <c r="F225" i="157"/>
  <c r="F260" i="157"/>
  <c r="E162" i="37" s="1"/>
  <c r="D288" i="157"/>
  <c r="C177" i="37" s="1"/>
  <c r="D313" i="157"/>
  <c r="C201" i="37" s="1"/>
  <c r="F325" i="157"/>
  <c r="F200" i="157"/>
  <c r="D287" i="157"/>
  <c r="C176" i="37" s="1"/>
  <c r="F300" i="157"/>
  <c r="F117" i="157"/>
  <c r="F142" i="157"/>
  <c r="F176" i="157"/>
  <c r="F210" i="157"/>
  <c r="E111" i="37" s="1"/>
  <c r="F251" i="157"/>
  <c r="F116" i="157"/>
  <c r="D162" i="157"/>
  <c r="C77" i="37" s="1"/>
  <c r="F175" i="157"/>
  <c r="F226" i="157"/>
  <c r="F250" i="157"/>
  <c r="F326" i="157"/>
  <c r="F332" i="157"/>
  <c r="E207" i="37" s="1"/>
  <c r="D26" i="57"/>
  <c r="D185" i="37" s="1"/>
  <c r="D26" i="46"/>
  <c r="D50" i="37" s="1"/>
  <c r="E309" i="157"/>
  <c r="D197" i="37" s="1"/>
  <c r="E284" i="157"/>
  <c r="D173" i="37" s="1"/>
  <c r="E259" i="157"/>
  <c r="D161" i="37" s="1"/>
  <c r="E234" i="157"/>
  <c r="D149" i="37" s="1"/>
  <c r="E184" i="157"/>
  <c r="D86" i="37" s="1"/>
  <c r="N81" i="157"/>
  <c r="C25" i="57"/>
  <c r="C184" i="37" s="1"/>
  <c r="C334" i="157"/>
  <c r="B209" i="37" s="1"/>
  <c r="Q85" i="37"/>
  <c r="F321" i="157"/>
  <c r="D183" i="157"/>
  <c r="C85" i="37" s="1"/>
  <c r="F171" i="157"/>
  <c r="F59" i="157"/>
  <c r="N259" i="157"/>
  <c r="M161" i="37" s="1"/>
  <c r="M26" i="46"/>
  <c r="M50" i="37" s="1"/>
  <c r="N309" i="157"/>
  <c r="M197" i="37" s="1"/>
  <c r="N184" i="157"/>
  <c r="M86" i="37" s="1"/>
  <c r="N234" i="157"/>
  <c r="M149" i="37" s="1"/>
  <c r="N284" i="157"/>
  <c r="M173" i="37" s="1"/>
  <c r="R26" i="57"/>
  <c r="R185" i="37" s="1"/>
  <c r="N209" i="157"/>
  <c r="M110" i="37" s="1"/>
  <c r="M26" i="57"/>
  <c r="M185" i="37" s="1"/>
  <c r="W59" i="157"/>
  <c r="R126" i="157"/>
  <c r="W114" i="157"/>
  <c r="R187" i="157"/>
  <c r="W175" i="157"/>
  <c r="R212" i="157"/>
  <c r="W200" i="157"/>
  <c r="R263" i="157"/>
  <c r="W263" i="157"/>
  <c r="V165" i="37" s="1"/>
  <c r="R285" i="157"/>
  <c r="W273" i="157"/>
  <c r="R310" i="157"/>
  <c r="W298" i="157"/>
  <c r="R338" i="157"/>
  <c r="W326" i="157"/>
  <c r="R332" i="157"/>
  <c r="W88" i="157"/>
  <c r="R163" i="157"/>
  <c r="W142" i="157"/>
  <c r="R149" i="157"/>
  <c r="W150" i="157"/>
  <c r="R185" i="157"/>
  <c r="W173" i="157"/>
  <c r="R210" i="157"/>
  <c r="W198" i="157"/>
  <c r="R238" i="157"/>
  <c r="W226" i="157"/>
  <c r="R262" i="157"/>
  <c r="W262" i="157"/>
  <c r="V164" i="37" s="1"/>
  <c r="R308" i="157"/>
  <c r="W296" i="157"/>
  <c r="R337" i="157"/>
  <c r="W325" i="157"/>
  <c r="R206" i="37"/>
  <c r="R129" i="157"/>
  <c r="W117" i="157"/>
  <c r="R162" i="157"/>
  <c r="W141" i="157"/>
  <c r="R237" i="157"/>
  <c r="W225" i="157"/>
  <c r="R260" i="157"/>
  <c r="W260" i="157"/>
  <c r="V162" i="37" s="1"/>
  <c r="R288" i="157"/>
  <c r="W276" i="157"/>
  <c r="R313" i="157"/>
  <c r="W301" i="157"/>
  <c r="R335" i="157"/>
  <c r="W323" i="157"/>
  <c r="R128" i="157"/>
  <c r="W116" i="157"/>
  <c r="R188" i="157"/>
  <c r="W176" i="157"/>
  <c r="R213" i="157"/>
  <c r="W201" i="157"/>
  <c r="R235" i="157"/>
  <c r="W223" i="157"/>
  <c r="R287" i="157"/>
  <c r="W275" i="157"/>
  <c r="R312" i="157"/>
  <c r="W300" i="157"/>
  <c r="R333" i="157"/>
  <c r="R210" i="37"/>
  <c r="R213" i="37"/>
  <c r="R212" i="37"/>
  <c r="R205" i="37"/>
  <c r="S309" i="157"/>
  <c r="R197" i="37" s="1"/>
  <c r="S284" i="157"/>
  <c r="R173" i="37" s="1"/>
  <c r="S259" i="157"/>
  <c r="R161" i="37" s="1"/>
  <c r="S234" i="157"/>
  <c r="R149" i="37" s="1"/>
  <c r="S209" i="157"/>
  <c r="R110" i="37" s="1"/>
  <c r="R78" i="37"/>
  <c r="R77" i="37"/>
  <c r="W79" i="157"/>
  <c r="D30" i="37"/>
  <c r="R30" i="37"/>
  <c r="R29" i="37"/>
  <c r="D29" i="37"/>
  <c r="D27" i="37"/>
  <c r="R27" i="37"/>
  <c r="D25" i="37"/>
  <c r="D24" i="37"/>
  <c r="D23" i="37"/>
  <c r="D22" i="37"/>
  <c r="R75" i="37"/>
  <c r="S184" i="157"/>
  <c r="R86" i="37" s="1"/>
  <c r="R66" i="157"/>
  <c r="W67" i="157"/>
  <c r="R48" i="157"/>
  <c r="W49" i="157"/>
  <c r="R39" i="157"/>
  <c r="W40" i="157"/>
  <c r="F141" i="157"/>
  <c r="F160" i="157"/>
  <c r="E75" i="37" s="1"/>
  <c r="N334" i="157"/>
  <c r="M209" i="37" s="1"/>
  <c r="V13" i="57"/>
  <c r="Q27" i="57"/>
  <c r="Q186" i="37" s="1"/>
  <c r="Q29" i="57"/>
  <c r="Q188" i="37" s="1"/>
  <c r="V18" i="57"/>
  <c r="V13" i="46"/>
  <c r="Q27" i="46"/>
  <c r="Q51" i="37" s="1"/>
  <c r="Q29" i="46"/>
  <c r="Q53" i="37" s="1"/>
  <c r="Q30" i="46"/>
  <c r="Q54" i="37" s="1"/>
  <c r="E15" i="57"/>
  <c r="E18" i="57"/>
  <c r="C29" i="57"/>
  <c r="C188" i="37" s="1"/>
  <c r="E13" i="57"/>
  <c r="C27" i="46"/>
  <c r="C51" i="37" s="1"/>
  <c r="E18" i="46"/>
  <c r="E17" i="46"/>
  <c r="E13" i="46"/>
  <c r="C159" i="157"/>
  <c r="B74" i="37" s="1"/>
  <c r="D337" i="157"/>
  <c r="C212" i="37" s="1"/>
  <c r="E334" i="157"/>
  <c r="D209" i="37" s="1"/>
  <c r="D338" i="157"/>
  <c r="C213" i="37" s="1"/>
  <c r="D333" i="157"/>
  <c r="C208" i="37" s="1"/>
  <c r="D332" i="157"/>
  <c r="C207" i="37" s="1"/>
  <c r="S334" i="157"/>
  <c r="F323" i="157"/>
  <c r="F298" i="157"/>
  <c r="F301" i="157"/>
  <c r="D312" i="157"/>
  <c r="C200" i="37" s="1"/>
  <c r="F273" i="157"/>
  <c r="F276" i="157"/>
  <c r="F275" i="157"/>
  <c r="D263" i="157"/>
  <c r="C165" i="37" s="1"/>
  <c r="D262" i="157"/>
  <c r="C164" i="37" s="1"/>
  <c r="D260" i="157"/>
  <c r="C162" i="37" s="1"/>
  <c r="D238" i="157"/>
  <c r="C153" i="37" s="1"/>
  <c r="D237" i="157"/>
  <c r="C152" i="37" s="1"/>
  <c r="F223" i="157"/>
  <c r="D213" i="157"/>
  <c r="C114" i="37" s="1"/>
  <c r="D212" i="157"/>
  <c r="C113" i="37" s="1"/>
  <c r="D210" i="157"/>
  <c r="C111" i="37" s="1"/>
  <c r="D187" i="157"/>
  <c r="C89" i="37" s="1"/>
  <c r="D185" i="157"/>
  <c r="C87" i="37" s="1"/>
  <c r="D188" i="157"/>
  <c r="C90" i="37" s="1"/>
  <c r="D149" i="157"/>
  <c r="E159" i="157"/>
  <c r="D74" i="37" s="1"/>
  <c r="D163" i="157"/>
  <c r="C78" i="37" s="1"/>
  <c r="N159" i="157"/>
  <c r="M74" i="37" s="1"/>
  <c r="S159" i="157"/>
  <c r="D160" i="157"/>
  <c r="C75" i="37" s="1"/>
  <c r="R160" i="157"/>
  <c r="D126" i="157"/>
  <c r="C39" i="37" s="1"/>
  <c r="D128" i="157"/>
  <c r="C41" i="37" s="1"/>
  <c r="D129" i="157"/>
  <c r="C42" i="37" s="1"/>
  <c r="N125" i="157"/>
  <c r="M38" i="37" s="1"/>
  <c r="E125" i="157"/>
  <c r="D38" i="37" s="1"/>
  <c r="S125" i="157"/>
  <c r="R38" i="37" s="1"/>
  <c r="F88" i="157"/>
  <c r="F87" i="157"/>
  <c r="D66" i="157"/>
  <c r="D39" i="157"/>
  <c r="F32" i="157"/>
  <c r="E27" i="57" l="1"/>
  <c r="E186" i="37" s="1"/>
  <c r="V25" i="57"/>
  <c r="V184" i="37" s="1"/>
  <c r="E25" i="57"/>
  <c r="E184" i="37" s="1"/>
  <c r="V30" i="57"/>
  <c r="V189" i="37" s="1"/>
  <c r="E30" i="57"/>
  <c r="E189" i="37" s="1"/>
  <c r="E30" i="46"/>
  <c r="E54" i="37" s="1"/>
  <c r="E25" i="46"/>
  <c r="E49" i="37" s="1"/>
  <c r="V25" i="46"/>
  <c r="V49" i="37" s="1"/>
  <c r="E29" i="46"/>
  <c r="E53" i="37" s="1"/>
  <c r="F149" i="157"/>
  <c r="F287" i="157"/>
  <c r="E176" i="37" s="1"/>
  <c r="W287" i="157"/>
  <c r="V176" i="37" s="1"/>
  <c r="W213" i="157"/>
  <c r="V114" i="37" s="1"/>
  <c r="W128" i="157"/>
  <c r="V41" i="37" s="1"/>
  <c r="W313" i="157"/>
  <c r="V201" i="37" s="1"/>
  <c r="W285" i="157"/>
  <c r="V174" i="37" s="1"/>
  <c r="W212" i="157"/>
  <c r="V113" i="37" s="1"/>
  <c r="W126" i="157"/>
  <c r="V39" i="37" s="1"/>
  <c r="F188" i="157"/>
  <c r="E90" i="37" s="1"/>
  <c r="F163" i="157"/>
  <c r="E78" i="37" s="1"/>
  <c r="F312" i="157"/>
  <c r="E200" i="37" s="1"/>
  <c r="F212" i="157"/>
  <c r="E113" i="37" s="1"/>
  <c r="F337" i="157"/>
  <c r="E212" i="37" s="1"/>
  <c r="F39" i="157"/>
  <c r="F235" i="157"/>
  <c r="E150" i="37" s="1"/>
  <c r="F288" i="157"/>
  <c r="E177" i="37" s="1"/>
  <c r="F313" i="157"/>
  <c r="E201" i="37" s="1"/>
  <c r="F335" i="157"/>
  <c r="E210" i="37" s="1"/>
  <c r="W210" i="157"/>
  <c r="V111" i="37" s="1"/>
  <c r="F183" i="157"/>
  <c r="F262" i="157"/>
  <c r="E164" i="37" s="1"/>
  <c r="F187" i="157"/>
  <c r="E89" i="37" s="1"/>
  <c r="F128" i="157"/>
  <c r="E41" i="37" s="1"/>
  <c r="F237" i="157"/>
  <c r="E152" i="37" s="1"/>
  <c r="F66" i="157"/>
  <c r="F285" i="157"/>
  <c r="E174" i="37" s="1"/>
  <c r="D309" i="157"/>
  <c r="C197" i="37" s="1"/>
  <c r="D334" i="157"/>
  <c r="C209" i="37" s="1"/>
  <c r="F162" i="157"/>
  <c r="E77" i="37" s="1"/>
  <c r="W312" i="157"/>
  <c r="V200" i="37" s="1"/>
  <c r="W235" i="157"/>
  <c r="V150" i="37" s="1"/>
  <c r="W188" i="157"/>
  <c r="V90" i="37" s="1"/>
  <c r="W288" i="157"/>
  <c r="V177" i="37" s="1"/>
  <c r="W237" i="157"/>
  <c r="V152" i="37" s="1"/>
  <c r="W129" i="157"/>
  <c r="V42" i="37" s="1"/>
  <c r="W310" i="157"/>
  <c r="V198" i="37" s="1"/>
  <c r="W187" i="157"/>
  <c r="V89" i="37" s="1"/>
  <c r="F129" i="157"/>
  <c r="E42" i="37" s="1"/>
  <c r="F310" i="157"/>
  <c r="E198" i="37" s="1"/>
  <c r="W308" i="157"/>
  <c r="V196" i="37" s="1"/>
  <c r="W238" i="157"/>
  <c r="V153" i="37" s="1"/>
  <c r="W185" i="157"/>
  <c r="V87" i="37" s="1"/>
  <c r="F333" i="157"/>
  <c r="E208" i="37" s="1"/>
  <c r="F338" i="157"/>
  <c r="E213" i="37" s="1"/>
  <c r="F238" i="157"/>
  <c r="E153" i="37" s="1"/>
  <c r="F263" i="157"/>
  <c r="E165" i="37" s="1"/>
  <c r="F213" i="157"/>
  <c r="E114" i="37" s="1"/>
  <c r="Q207" i="37"/>
  <c r="Q200" i="37"/>
  <c r="Q201" i="37"/>
  <c r="Q198" i="37"/>
  <c r="Q177" i="37"/>
  <c r="Q176" i="37"/>
  <c r="Q174" i="37"/>
  <c r="Q212" i="37"/>
  <c r="Q213" i="37"/>
  <c r="Q210" i="37"/>
  <c r="Q152" i="37"/>
  <c r="Q153" i="37"/>
  <c r="Q150" i="37"/>
  <c r="Q90" i="37"/>
  <c r="Q89" i="37"/>
  <c r="Q87" i="37"/>
  <c r="Q164" i="37"/>
  <c r="Q165" i="37"/>
  <c r="Q162" i="37"/>
  <c r="W149" i="157"/>
  <c r="Q78" i="37"/>
  <c r="Q77" i="37"/>
  <c r="Q75" i="37"/>
  <c r="Q42" i="37"/>
  <c r="Q41" i="37"/>
  <c r="Q39" i="37"/>
  <c r="Q114" i="37"/>
  <c r="Q113" i="37"/>
  <c r="Q111" i="37"/>
  <c r="W87" i="157"/>
  <c r="W66" i="157"/>
  <c r="W48" i="157"/>
  <c r="W39" i="157"/>
  <c r="Q208" i="37"/>
  <c r="Q196" i="37"/>
  <c r="W335" i="157"/>
  <c r="V210" i="37" s="1"/>
  <c r="R234" i="157"/>
  <c r="W113" i="157"/>
  <c r="R334" i="157"/>
  <c r="R309" i="157"/>
  <c r="R259" i="157"/>
  <c r="R284" i="157"/>
  <c r="R209" i="157"/>
  <c r="R159" i="157"/>
  <c r="W163" i="157"/>
  <c r="V78" i="37" s="1"/>
  <c r="W338" i="157"/>
  <c r="V213" i="37" s="1"/>
  <c r="W337" i="157"/>
  <c r="V212" i="37" s="1"/>
  <c r="W162" i="157"/>
  <c r="V77" i="37" s="1"/>
  <c r="W197" i="157"/>
  <c r="W247" i="157"/>
  <c r="W297" i="157"/>
  <c r="W138" i="157"/>
  <c r="W322" i="157"/>
  <c r="W160" i="157"/>
  <c r="V75" i="37" s="1"/>
  <c r="W222" i="157"/>
  <c r="W272" i="157"/>
  <c r="R209" i="37"/>
  <c r="R74" i="37"/>
  <c r="V14" i="46"/>
  <c r="Q26" i="46"/>
  <c r="Q50" i="37" s="1"/>
  <c r="E14" i="46"/>
  <c r="C26" i="46"/>
  <c r="C50" i="37" s="1"/>
  <c r="F322" i="157"/>
  <c r="F297" i="157"/>
  <c r="F272" i="157"/>
  <c r="D284" i="157"/>
  <c r="C173" i="37" s="1"/>
  <c r="F247" i="157"/>
  <c r="D259" i="157"/>
  <c r="C161" i="37" s="1"/>
  <c r="F197" i="157"/>
  <c r="D209" i="157"/>
  <c r="C110" i="37" s="1"/>
  <c r="R125" i="157"/>
  <c r="D125" i="157"/>
  <c r="C38" i="37" s="1"/>
  <c r="F113" i="157"/>
  <c r="E85" i="37" l="1"/>
  <c r="E26" i="46"/>
  <c r="E50" i="37" s="1"/>
  <c r="V26" i="46"/>
  <c r="V50" i="37" s="1"/>
  <c r="W259" i="157"/>
  <c r="V161" i="37" s="1"/>
  <c r="W125" i="157"/>
  <c r="V38" i="37" s="1"/>
  <c r="F334" i="157"/>
  <c r="E209" i="37" s="1"/>
  <c r="W234" i="157"/>
  <c r="V149" i="37" s="1"/>
  <c r="F125" i="157"/>
  <c r="E38" i="37" s="1"/>
  <c r="F209" i="157"/>
  <c r="E110" i="37" s="1"/>
  <c r="F284" i="157"/>
  <c r="E173" i="37" s="1"/>
  <c r="W209" i="157"/>
  <c r="V110" i="37" s="1"/>
  <c r="F259" i="157"/>
  <c r="E161" i="37" s="1"/>
  <c r="W309" i="157"/>
  <c r="V197" i="37" s="1"/>
  <c r="F309" i="157"/>
  <c r="E197" i="37" s="1"/>
  <c r="W284" i="157"/>
  <c r="V173" i="37" s="1"/>
  <c r="Q197" i="37"/>
  <c r="Q173" i="37"/>
  <c r="Q209" i="37"/>
  <c r="Q149" i="37"/>
  <c r="Q161" i="37"/>
  <c r="Q74" i="37"/>
  <c r="Q38" i="37"/>
  <c r="Q110" i="37"/>
  <c r="W334" i="157"/>
  <c r="V209" i="37" s="1"/>
  <c r="W159" i="157"/>
  <c r="V74" i="37" s="1"/>
  <c r="D19" i="157"/>
  <c r="C99" i="157"/>
  <c r="B26" i="37" s="1"/>
  <c r="D103" i="157" l="1"/>
  <c r="F103" i="157" s="1"/>
  <c r="F19" i="157"/>
  <c r="W16" i="157"/>
  <c r="R100" i="157"/>
  <c r="W19" i="157"/>
  <c r="F16" i="157"/>
  <c r="Q27" i="37" l="1"/>
  <c r="W100" i="157"/>
  <c r="V27" i="37" s="1"/>
  <c r="C30" i="37"/>
  <c r="Q30" i="37"/>
  <c r="W103" i="157"/>
  <c r="V30" i="37" s="1"/>
  <c r="E30" i="37"/>
  <c r="D83" i="156"/>
  <c r="O23" i="156"/>
  <c r="R225" i="37" l="1"/>
  <c r="B225" i="37"/>
  <c r="R222" i="37"/>
  <c r="B222" i="37"/>
  <c r="X341" i="156"/>
  <c r="X327" i="156"/>
  <c r="X330" i="156"/>
  <c r="G327" i="156"/>
  <c r="G329" i="156"/>
  <c r="G330" i="156"/>
  <c r="F317" i="156"/>
  <c r="D141" i="37" s="1"/>
  <c r="O317" i="156"/>
  <c r="M141" i="37" s="1"/>
  <c r="T317" i="156"/>
  <c r="R141" i="37" s="1"/>
  <c r="B141" i="37"/>
  <c r="F314" i="156"/>
  <c r="D138" i="37" s="1"/>
  <c r="O314" i="156"/>
  <c r="M138" i="37" s="1"/>
  <c r="T314" i="156"/>
  <c r="R138" i="37" s="1"/>
  <c r="D314" i="156"/>
  <c r="B138" i="37" s="1"/>
  <c r="G302" i="156"/>
  <c r="G304" i="156"/>
  <c r="G305" i="156"/>
  <c r="X302" i="156"/>
  <c r="X304" i="156"/>
  <c r="X305" i="156"/>
  <c r="F293" i="156"/>
  <c r="D129" i="37" s="1"/>
  <c r="O293" i="156"/>
  <c r="M129" i="37" s="1"/>
  <c r="T293" i="156"/>
  <c r="R129" i="37" s="1"/>
  <c r="D293" i="156"/>
  <c r="B129" i="37" s="1"/>
  <c r="F289" i="156"/>
  <c r="D125" i="37" s="1"/>
  <c r="O289" i="156"/>
  <c r="M125" i="37" s="1"/>
  <c r="T289" i="156"/>
  <c r="R125" i="37" s="1"/>
  <c r="D289" i="156"/>
  <c r="B125" i="37" s="1"/>
  <c r="X278" i="156"/>
  <c r="G274" i="156"/>
  <c r="G277" i="156"/>
  <c r="G278" i="156"/>
  <c r="F262" i="156"/>
  <c r="D102" i="37" s="1"/>
  <c r="O262" i="156"/>
  <c r="M102" i="37" s="1"/>
  <c r="T262" i="156"/>
  <c r="R102" i="37" s="1"/>
  <c r="D262" i="156"/>
  <c r="B102" i="37" s="1"/>
  <c r="F259" i="156"/>
  <c r="D99" i="37" s="1"/>
  <c r="O259" i="156"/>
  <c r="M99" i="37" s="1"/>
  <c r="T259" i="156"/>
  <c r="R99" i="37" s="1"/>
  <c r="D259" i="156"/>
  <c r="B99" i="37" s="1"/>
  <c r="X247" i="156"/>
  <c r="X249" i="156"/>
  <c r="X250" i="156"/>
  <c r="G247" i="156"/>
  <c r="G249" i="156"/>
  <c r="G250" i="156"/>
  <c r="F237" i="156"/>
  <c r="D66" i="37" s="1"/>
  <c r="O237" i="156"/>
  <c r="M66" i="37" s="1"/>
  <c r="T237" i="156"/>
  <c r="R66" i="37" s="1"/>
  <c r="D237" i="156"/>
  <c r="B66" i="37" s="1"/>
  <c r="F234" i="156"/>
  <c r="D63" i="37" s="1"/>
  <c r="O234" i="156"/>
  <c r="M63" i="37" s="1"/>
  <c r="T234" i="156"/>
  <c r="R63" i="37" s="1"/>
  <c r="D234" i="156"/>
  <c r="B63" i="37" s="1"/>
  <c r="G223" i="156"/>
  <c r="G224" i="156"/>
  <c r="G221" i="156"/>
  <c r="X223" i="156"/>
  <c r="X224" i="156"/>
  <c r="X221" i="156"/>
  <c r="D17" i="37"/>
  <c r="M17" i="37"/>
  <c r="B17" i="37"/>
  <c r="D16" i="37"/>
  <c r="M16" i="37"/>
  <c r="B16" i="37"/>
  <c r="B14" i="37"/>
  <c r="F195" i="156"/>
  <c r="T195" i="156"/>
  <c r="D195" i="156"/>
  <c r="X196" i="156"/>
  <c r="F186" i="156"/>
  <c r="T186" i="156"/>
  <c r="X187" i="156"/>
  <c r="G187" i="156"/>
  <c r="D186" i="156"/>
  <c r="G175" i="156"/>
  <c r="G164" i="156"/>
  <c r="X154" i="156"/>
  <c r="G154" i="156"/>
  <c r="D152" i="156"/>
  <c r="X145" i="156"/>
  <c r="G145" i="156"/>
  <c r="X136" i="156"/>
  <c r="G136" i="156"/>
  <c r="F134" i="156"/>
  <c r="D134" i="156"/>
  <c r="F125" i="156"/>
  <c r="T125" i="156"/>
  <c r="G127" i="156"/>
  <c r="F116" i="156"/>
  <c r="O116" i="156"/>
  <c r="X117" i="156"/>
  <c r="G117" i="156"/>
  <c r="X106" i="156"/>
  <c r="X109" i="156"/>
  <c r="G106" i="156"/>
  <c r="G108" i="156"/>
  <c r="G109" i="156"/>
  <c r="G93" i="156"/>
  <c r="F94" i="156"/>
  <c r="T94" i="156"/>
  <c r="X82" i="156"/>
  <c r="X84" i="156"/>
  <c r="X86" i="156"/>
  <c r="X87" i="156"/>
  <c r="G84" i="156"/>
  <c r="G87" i="156"/>
  <c r="X73" i="156"/>
  <c r="X74" i="156"/>
  <c r="X71" i="156"/>
  <c r="G73" i="156"/>
  <c r="G74" i="156"/>
  <c r="G71" i="156"/>
  <c r="O70" i="156"/>
  <c r="F59" i="156"/>
  <c r="O59" i="156"/>
  <c r="G60" i="156"/>
  <c r="F50" i="156"/>
  <c r="O50" i="156"/>
  <c r="T50" i="156"/>
  <c r="S50" i="156"/>
  <c r="F41" i="156"/>
  <c r="X42" i="156"/>
  <c r="G42" i="156"/>
  <c r="T32" i="156"/>
  <c r="G34" i="156"/>
  <c r="G25" i="156"/>
  <c r="X25" i="156"/>
  <c r="O14" i="156"/>
  <c r="D14" i="156"/>
  <c r="X15" i="156"/>
  <c r="B236" i="37" l="1"/>
  <c r="T189" i="156"/>
  <c r="T97" i="156"/>
  <c r="O206" i="156"/>
  <c r="X259" i="156"/>
  <c r="V99" i="37" s="1"/>
  <c r="X317" i="156"/>
  <c r="V141" i="37" s="1"/>
  <c r="G234" i="156"/>
  <c r="E63" i="37" s="1"/>
  <c r="G259" i="156"/>
  <c r="E99" i="37" s="1"/>
  <c r="G293" i="156"/>
  <c r="E129" i="37" s="1"/>
  <c r="X293" i="156"/>
  <c r="V129" i="37" s="1"/>
  <c r="G314" i="156"/>
  <c r="E138" i="37" s="1"/>
  <c r="X234" i="156"/>
  <c r="V63" i="37" s="1"/>
  <c r="G237" i="156"/>
  <c r="E66" i="37" s="1"/>
  <c r="X262" i="156"/>
  <c r="V102" i="37" s="1"/>
  <c r="X314" i="156"/>
  <c r="V138" i="37" s="1"/>
  <c r="X237" i="156"/>
  <c r="V66" i="37" s="1"/>
  <c r="G262" i="156"/>
  <c r="E102" i="37" s="1"/>
  <c r="G289" i="156"/>
  <c r="E125" i="37" s="1"/>
  <c r="G317" i="156"/>
  <c r="E141" i="37" s="1"/>
  <c r="X127" i="156"/>
  <c r="D240" i="37"/>
  <c r="M240" i="37"/>
  <c r="B240" i="37"/>
  <c r="S289" i="156"/>
  <c r="Q125" i="37" s="1"/>
  <c r="X274" i="156"/>
  <c r="X339" i="156"/>
  <c r="S351" i="156"/>
  <c r="X342" i="156"/>
  <c r="S354" i="156"/>
  <c r="D14" i="37"/>
  <c r="D236" i="37" s="1"/>
  <c r="R16" i="37"/>
  <c r="R17" i="37"/>
  <c r="R240" i="37" s="1"/>
  <c r="R14" i="37"/>
  <c r="R236" i="37" s="1"/>
  <c r="S32" i="156"/>
  <c r="G342" i="156"/>
  <c r="G341" i="156"/>
  <c r="G353" i="156"/>
  <c r="G196" i="156"/>
  <c r="G86" i="156"/>
  <c r="G83" i="156"/>
  <c r="G338" i="156"/>
  <c r="G339" i="156"/>
  <c r="G326" i="156"/>
  <c r="X329" i="156"/>
  <c r="S314" i="156"/>
  <c r="C138" i="37"/>
  <c r="S317" i="156"/>
  <c r="C141" i="37"/>
  <c r="G301" i="156"/>
  <c r="S293" i="156"/>
  <c r="Q129" i="37" s="1"/>
  <c r="C99" i="37"/>
  <c r="S262" i="156"/>
  <c r="S259" i="156"/>
  <c r="C102" i="37"/>
  <c r="C66" i="37"/>
  <c r="S237" i="156"/>
  <c r="S234" i="156"/>
  <c r="C63" i="37"/>
  <c r="S195" i="156"/>
  <c r="S186" i="156"/>
  <c r="G186" i="156"/>
  <c r="G174" i="156"/>
  <c r="X174" i="156"/>
  <c r="G163" i="156"/>
  <c r="X175" i="156"/>
  <c r="G116" i="156"/>
  <c r="S116" i="156"/>
  <c r="G15" i="156"/>
  <c r="X60" i="156"/>
  <c r="X59" i="156"/>
  <c r="X50" i="156"/>
  <c r="G50" i="156"/>
  <c r="X51" i="156"/>
  <c r="G51" i="156"/>
  <c r="G41" i="156"/>
  <c r="S41" i="156"/>
  <c r="G14" i="156"/>
  <c r="X34" i="156"/>
  <c r="S14" i="156"/>
  <c r="X289" i="156" l="1"/>
  <c r="V125" i="37" s="1"/>
  <c r="Q141" i="37"/>
  <c r="X186" i="156"/>
  <c r="Q66" i="37"/>
  <c r="Q99" i="37"/>
  <c r="Q138" i="37"/>
  <c r="X195" i="156"/>
  <c r="Q102" i="37"/>
  <c r="Q63" i="37"/>
  <c r="X14" i="156"/>
  <c r="X116" i="156"/>
  <c r="Q17" i="37"/>
  <c r="X326" i="156"/>
  <c r="X338" i="156"/>
  <c r="X41" i="156"/>
  <c r="X246" i="156"/>
  <c r="X83" i="156"/>
  <c r="C17" i="37"/>
  <c r="G210" i="156"/>
  <c r="E17" i="37" s="1"/>
  <c r="C222" i="37"/>
  <c r="G351" i="156"/>
  <c r="E222" i="37" s="1"/>
  <c r="Q222" i="37"/>
  <c r="X351" i="156"/>
  <c r="V222" i="37" s="1"/>
  <c r="Q225" i="37"/>
  <c r="X354" i="156"/>
  <c r="V225" i="37" s="1"/>
  <c r="C225" i="37"/>
  <c r="G354" i="156"/>
  <c r="X210" i="156"/>
  <c r="V17" i="37" s="1"/>
  <c r="G273" i="156"/>
  <c r="G246" i="156"/>
  <c r="G195" i="156"/>
  <c r="G70" i="156"/>
  <c r="X70" i="156"/>
  <c r="G59" i="156"/>
  <c r="E225" i="37" l="1"/>
  <c r="Q240" i="37"/>
  <c r="C240" i="37"/>
  <c r="M22" i="57"/>
  <c r="M181" i="37" s="1"/>
  <c r="M23" i="57"/>
  <c r="M182" i="37" s="1"/>
  <c r="M24" i="57"/>
  <c r="M183" i="37" s="1"/>
  <c r="M25" i="57"/>
  <c r="M184" i="37" s="1"/>
  <c r="R9" i="57"/>
  <c r="R19" i="57" s="1"/>
  <c r="M9" i="57"/>
  <c r="M22" i="46"/>
  <c r="M46" i="37" s="1"/>
  <c r="M23" i="46"/>
  <c r="M47" i="37" s="1"/>
  <c r="M24" i="46"/>
  <c r="M48" i="37" s="1"/>
  <c r="M25" i="46"/>
  <c r="M49" i="37" s="1"/>
  <c r="M9" i="46"/>
  <c r="N330" i="157"/>
  <c r="M205" i="37" s="1"/>
  <c r="N331" i="157"/>
  <c r="M206" i="37" s="1"/>
  <c r="N332" i="157"/>
  <c r="M207" i="37" s="1"/>
  <c r="N333" i="157"/>
  <c r="M208" i="37" s="1"/>
  <c r="S317" i="157"/>
  <c r="S327" i="157" s="1"/>
  <c r="N317" i="157"/>
  <c r="N305" i="157"/>
  <c r="M193" i="37" s="1"/>
  <c r="N306" i="157"/>
  <c r="M194" i="37" s="1"/>
  <c r="N307" i="157"/>
  <c r="M195" i="37" s="1"/>
  <c r="N308" i="157"/>
  <c r="M196" i="37" s="1"/>
  <c r="S292" i="157"/>
  <c r="S302" i="157" s="1"/>
  <c r="N292" i="157"/>
  <c r="N283" i="157"/>
  <c r="M172" i="37" s="1"/>
  <c r="N282" i="157"/>
  <c r="M171" i="37" s="1"/>
  <c r="N281" i="157"/>
  <c r="M170" i="37" s="1"/>
  <c r="N280" i="157"/>
  <c r="M169" i="37" s="1"/>
  <c r="S267" i="157"/>
  <c r="S277" i="157" s="1"/>
  <c r="N267" i="157"/>
  <c r="N258" i="157"/>
  <c r="M160" i="37" s="1"/>
  <c r="N257" i="157"/>
  <c r="M159" i="37" s="1"/>
  <c r="N256" i="157"/>
  <c r="M158" i="37" s="1"/>
  <c r="N255" i="157"/>
  <c r="M157" i="37" s="1"/>
  <c r="S242" i="157"/>
  <c r="S252" i="157" s="1"/>
  <c r="N242" i="157"/>
  <c r="N233" i="157"/>
  <c r="M148" i="37" s="1"/>
  <c r="N232" i="157"/>
  <c r="M147" i="37" s="1"/>
  <c r="N231" i="157"/>
  <c r="M146" i="37" s="1"/>
  <c r="N230" i="157"/>
  <c r="M145" i="37" s="1"/>
  <c r="W219" i="157"/>
  <c r="W220" i="157"/>
  <c r="W221" i="157"/>
  <c r="W218" i="157"/>
  <c r="S217" i="157"/>
  <c r="S227" i="157" s="1"/>
  <c r="N217" i="157"/>
  <c r="N208" i="157"/>
  <c r="M109" i="37" s="1"/>
  <c r="N207" i="157"/>
  <c r="M108" i="37" s="1"/>
  <c r="N206" i="157"/>
  <c r="M107" i="37" s="1"/>
  <c r="N205" i="157"/>
  <c r="M106" i="37" s="1"/>
  <c r="S192" i="157"/>
  <c r="S202" i="157" s="1"/>
  <c r="N192" i="157"/>
  <c r="N183" i="157"/>
  <c r="M85" i="37" s="1"/>
  <c r="N182" i="157"/>
  <c r="M84" i="37" s="1"/>
  <c r="N181" i="157"/>
  <c r="M83" i="37" s="1"/>
  <c r="N180" i="157"/>
  <c r="M82" i="37" s="1"/>
  <c r="S167" i="157"/>
  <c r="S177" i="157" s="1"/>
  <c r="N167" i="157"/>
  <c r="S158" i="157"/>
  <c r="S157" i="157"/>
  <c r="S156" i="157"/>
  <c r="S155" i="157"/>
  <c r="N158" i="157"/>
  <c r="M73" i="37" s="1"/>
  <c r="N157" i="157"/>
  <c r="M72" i="37" s="1"/>
  <c r="N156" i="157"/>
  <c r="M71" i="37" s="1"/>
  <c r="N155" i="157"/>
  <c r="M70" i="37" s="1"/>
  <c r="N146" i="157"/>
  <c r="W148" i="157"/>
  <c r="W147" i="157"/>
  <c r="S133" i="157"/>
  <c r="S143" i="157" s="1"/>
  <c r="N133" i="157"/>
  <c r="W135" i="157"/>
  <c r="W134" i="157"/>
  <c r="S124" i="157"/>
  <c r="R37" i="37" s="1"/>
  <c r="W124" i="157"/>
  <c r="V37" i="37" s="1"/>
  <c r="N124" i="157"/>
  <c r="M37" i="37" s="1"/>
  <c r="S123" i="157"/>
  <c r="R36" i="37" s="1"/>
  <c r="N123" i="157"/>
  <c r="M36" i="37" s="1"/>
  <c r="S122" i="157"/>
  <c r="R35" i="37" s="1"/>
  <c r="N122" i="157"/>
  <c r="M35" i="37" s="1"/>
  <c r="S121" i="157"/>
  <c r="R34" i="37" s="1"/>
  <c r="N121" i="157"/>
  <c r="M34" i="37" s="1"/>
  <c r="R124" i="157"/>
  <c r="S108" i="157"/>
  <c r="S118" i="157" s="1"/>
  <c r="N108" i="157"/>
  <c r="S95" i="157"/>
  <c r="S96" i="157"/>
  <c r="S97" i="157"/>
  <c r="S98" i="157"/>
  <c r="N98" i="157"/>
  <c r="M25" i="37" s="1"/>
  <c r="N97" i="157"/>
  <c r="M24" i="37" s="1"/>
  <c r="N96" i="157"/>
  <c r="M23" i="37" s="1"/>
  <c r="N95" i="157"/>
  <c r="M22" i="37" s="1"/>
  <c r="S84" i="157"/>
  <c r="N84" i="157"/>
  <c r="W86" i="157"/>
  <c r="W85" i="157"/>
  <c r="W74" i="157"/>
  <c r="W73" i="157"/>
  <c r="S72" i="157"/>
  <c r="S81" i="157" s="1"/>
  <c r="W64" i="157"/>
  <c r="N63" i="157"/>
  <c r="S63" i="157"/>
  <c r="S69" i="157" s="1"/>
  <c r="W65" i="157"/>
  <c r="W58" i="157"/>
  <c r="W56" i="157"/>
  <c r="W55" i="157"/>
  <c r="N54" i="157"/>
  <c r="S57" i="157"/>
  <c r="N57" i="157"/>
  <c r="S54" i="157"/>
  <c r="S92" i="157" l="1"/>
  <c r="S60" i="157"/>
  <c r="N327" i="157"/>
  <c r="N339" i="157" s="1"/>
  <c r="M214" i="37" s="1"/>
  <c r="N202" i="157"/>
  <c r="N214" i="157" s="1"/>
  <c r="M115" i="37" s="1"/>
  <c r="N152" i="157"/>
  <c r="N92" i="157"/>
  <c r="N69" i="157"/>
  <c r="W230" i="157"/>
  <c r="V145" i="37" s="1"/>
  <c r="W233" i="157"/>
  <c r="V148" i="37" s="1"/>
  <c r="W232" i="157"/>
  <c r="V147" i="37" s="1"/>
  <c r="W231" i="157"/>
  <c r="V146" i="37" s="1"/>
  <c r="E240" i="37"/>
  <c r="S99" i="157"/>
  <c r="R26" i="37" s="1"/>
  <c r="Q37" i="37"/>
  <c r="V240" i="37"/>
  <c r="N177" i="157"/>
  <c r="N189" i="157" s="1"/>
  <c r="M91" i="37" s="1"/>
  <c r="N227" i="157"/>
  <c r="N239" i="157" s="1"/>
  <c r="M154" i="37" s="1"/>
  <c r="N277" i="157"/>
  <c r="N289" i="157" s="1"/>
  <c r="M178" i="37" s="1"/>
  <c r="N304" i="157"/>
  <c r="M192" i="37" s="1"/>
  <c r="N302" i="157"/>
  <c r="N314" i="157" s="1"/>
  <c r="M202" i="37" s="1"/>
  <c r="M19" i="46"/>
  <c r="N99" i="157"/>
  <c r="M26" i="37" s="1"/>
  <c r="N60" i="157"/>
  <c r="N143" i="157"/>
  <c r="N252" i="157"/>
  <c r="N264" i="157" s="1"/>
  <c r="M166" i="37" s="1"/>
  <c r="N118" i="157"/>
  <c r="N130" i="157" s="1"/>
  <c r="M43" i="37" s="1"/>
  <c r="M19" i="57"/>
  <c r="R21" i="57"/>
  <c r="R180" i="37" s="1"/>
  <c r="R31" i="57"/>
  <c r="R190" i="37" s="1"/>
  <c r="M21" i="46"/>
  <c r="M45" i="37" s="1"/>
  <c r="M21" i="57"/>
  <c r="M180" i="37" s="1"/>
  <c r="R123" i="157"/>
  <c r="W111" i="157"/>
  <c r="R157" i="157"/>
  <c r="W136" i="157"/>
  <c r="R181" i="157"/>
  <c r="W169" i="157"/>
  <c r="R206" i="157"/>
  <c r="W194" i="157"/>
  <c r="R258" i="157"/>
  <c r="W246" i="157"/>
  <c r="R283" i="157"/>
  <c r="W271" i="157"/>
  <c r="R307" i="157"/>
  <c r="W295" i="157"/>
  <c r="R330" i="157"/>
  <c r="W318" i="157"/>
  <c r="R122" i="157"/>
  <c r="W110" i="157"/>
  <c r="R180" i="157"/>
  <c r="W168" i="157"/>
  <c r="R205" i="157"/>
  <c r="W193" i="157"/>
  <c r="R257" i="157"/>
  <c r="W245" i="157"/>
  <c r="R282" i="157"/>
  <c r="W270" i="157"/>
  <c r="R306" i="157"/>
  <c r="W294" i="157"/>
  <c r="R331" i="157"/>
  <c r="W319" i="157"/>
  <c r="R121" i="157"/>
  <c r="W109" i="157"/>
  <c r="R208" i="157"/>
  <c r="W196" i="157"/>
  <c r="R256" i="157"/>
  <c r="W244" i="157"/>
  <c r="R281" i="157"/>
  <c r="W269" i="157"/>
  <c r="R158" i="157"/>
  <c r="W137" i="157"/>
  <c r="R72" i="37"/>
  <c r="R182" i="157"/>
  <c r="W170" i="157"/>
  <c r="R207" i="157"/>
  <c r="W195" i="157"/>
  <c r="R255" i="157"/>
  <c r="W243" i="157"/>
  <c r="R280" i="157"/>
  <c r="W268" i="157"/>
  <c r="R305" i="157"/>
  <c r="W293" i="157"/>
  <c r="S304" i="157"/>
  <c r="R192" i="37" s="1"/>
  <c r="S279" i="157"/>
  <c r="R168" i="37" s="1"/>
  <c r="S229" i="157"/>
  <c r="R144" i="37" s="1"/>
  <c r="S204" i="157"/>
  <c r="R105" i="37" s="1"/>
  <c r="R73" i="37"/>
  <c r="R71" i="37"/>
  <c r="R70" i="37"/>
  <c r="R25" i="37"/>
  <c r="R24" i="37"/>
  <c r="R23" i="37"/>
  <c r="R22" i="37"/>
  <c r="S254" i="157"/>
  <c r="R156" i="37" s="1"/>
  <c r="S179" i="157"/>
  <c r="R81" i="37" s="1"/>
  <c r="N329" i="157"/>
  <c r="M204" i="37" s="1"/>
  <c r="S329" i="157"/>
  <c r="Q24" i="57"/>
  <c r="Q183" i="37" s="1"/>
  <c r="V12" i="57"/>
  <c r="V11" i="57"/>
  <c r="Q23" i="57"/>
  <c r="Q182" i="37" s="1"/>
  <c r="Q22" i="46"/>
  <c r="Q46" i="37" s="1"/>
  <c r="Q24" i="46"/>
  <c r="Q48" i="37" s="1"/>
  <c r="V24" i="46"/>
  <c r="V48" i="37" s="1"/>
  <c r="V11" i="46"/>
  <c r="Q23" i="46"/>
  <c r="Q47" i="37" s="1"/>
  <c r="R63" i="157"/>
  <c r="R230" i="157"/>
  <c r="R233" i="157"/>
  <c r="R232" i="157"/>
  <c r="R231" i="157"/>
  <c r="R155" i="157"/>
  <c r="S120" i="157"/>
  <c r="R33" i="37" s="1"/>
  <c r="R156" i="157"/>
  <c r="N120" i="157"/>
  <c r="M33" i="37" s="1"/>
  <c r="N179" i="157"/>
  <c r="M81" i="37" s="1"/>
  <c r="N279" i="157"/>
  <c r="M168" i="37" s="1"/>
  <c r="R317" i="157"/>
  <c r="S154" i="157"/>
  <c r="N154" i="157"/>
  <c r="M69" i="37" s="1"/>
  <c r="R167" i="157"/>
  <c r="N204" i="157"/>
  <c r="M105" i="37" s="1"/>
  <c r="N229" i="157"/>
  <c r="M144" i="37" s="1"/>
  <c r="N254" i="157"/>
  <c r="M156" i="37" s="1"/>
  <c r="R57" i="157"/>
  <c r="Q9" i="46"/>
  <c r="R292" i="157"/>
  <c r="R267" i="157"/>
  <c r="R242" i="157"/>
  <c r="R217" i="157"/>
  <c r="R192" i="157"/>
  <c r="R146" i="157"/>
  <c r="R133" i="157"/>
  <c r="R108" i="157"/>
  <c r="R84" i="157"/>
  <c r="R92" i="157" s="1"/>
  <c r="R72" i="157"/>
  <c r="R54" i="157"/>
  <c r="W47" i="157"/>
  <c r="W46" i="157"/>
  <c r="W38" i="157"/>
  <c r="W37" i="157"/>
  <c r="S45" i="157"/>
  <c r="S51" i="157" s="1"/>
  <c r="N45" i="157"/>
  <c r="S36" i="157"/>
  <c r="S42" i="157" s="1"/>
  <c r="N36" i="157"/>
  <c r="W25" i="157"/>
  <c r="W27" i="157"/>
  <c r="S23" i="157"/>
  <c r="S33" i="157" s="1"/>
  <c r="N23" i="157"/>
  <c r="S10" i="157"/>
  <c r="S20" i="157" s="1"/>
  <c r="N10" i="157"/>
  <c r="W11" i="157"/>
  <c r="T353" i="156"/>
  <c r="R224" i="37" s="1"/>
  <c r="T349" i="156"/>
  <c r="R220" i="37" s="1"/>
  <c r="O349" i="156"/>
  <c r="M220" i="37" s="1"/>
  <c r="T348" i="156"/>
  <c r="R219" i="37" s="1"/>
  <c r="O348" i="156"/>
  <c r="M219" i="37" s="1"/>
  <c r="T347" i="156"/>
  <c r="R218" i="37" s="1"/>
  <c r="O347" i="156"/>
  <c r="M218" i="37" s="1"/>
  <c r="T346" i="156"/>
  <c r="R217" i="37" s="1"/>
  <c r="O346" i="156"/>
  <c r="M217" i="37" s="1"/>
  <c r="T333" i="156"/>
  <c r="T343" i="156" s="1"/>
  <c r="O333" i="156"/>
  <c r="X336" i="156"/>
  <c r="X337" i="156"/>
  <c r="X334" i="156"/>
  <c r="T321" i="156"/>
  <c r="T331" i="156" s="1"/>
  <c r="O321" i="156"/>
  <c r="X323" i="156"/>
  <c r="X325" i="156"/>
  <c r="X322" i="156"/>
  <c r="T309" i="156"/>
  <c r="R133" i="37" s="1"/>
  <c r="T310" i="156"/>
  <c r="R134" i="37" s="1"/>
  <c r="T311" i="156"/>
  <c r="R135" i="37" s="1"/>
  <c r="T312" i="156"/>
  <c r="R136" i="37" s="1"/>
  <c r="T316" i="156"/>
  <c r="R140" i="37" s="1"/>
  <c r="O309" i="156"/>
  <c r="M133" i="37" s="1"/>
  <c r="O310" i="156"/>
  <c r="M134" i="37" s="1"/>
  <c r="O311" i="156"/>
  <c r="M135" i="37" s="1"/>
  <c r="O312" i="156"/>
  <c r="M136" i="37" s="1"/>
  <c r="O316" i="156"/>
  <c r="M140" i="37" s="1"/>
  <c r="T313" i="156"/>
  <c r="R137" i="37" s="1"/>
  <c r="O313" i="156"/>
  <c r="M137" i="37" s="1"/>
  <c r="X298" i="156"/>
  <c r="S311" i="156"/>
  <c r="X300" i="156"/>
  <c r="S316" i="156"/>
  <c r="X297" i="156"/>
  <c r="T296" i="156"/>
  <c r="T306" i="156" s="1"/>
  <c r="O296" i="156"/>
  <c r="T282" i="156"/>
  <c r="R118" i="37" s="1"/>
  <c r="T284" i="156"/>
  <c r="R120" i="37" s="1"/>
  <c r="T285" i="156"/>
  <c r="R121" i="37" s="1"/>
  <c r="T286" i="156"/>
  <c r="R122" i="37" s="1"/>
  <c r="T292" i="156"/>
  <c r="R128" i="37" s="1"/>
  <c r="O282" i="156"/>
  <c r="M118" i="37" s="1"/>
  <c r="O284" i="156"/>
  <c r="M120" i="37" s="1"/>
  <c r="O285" i="156"/>
  <c r="M121" i="37" s="1"/>
  <c r="O286" i="156"/>
  <c r="M122" i="37" s="1"/>
  <c r="O292" i="156"/>
  <c r="M128" i="37" s="1"/>
  <c r="O288" i="156"/>
  <c r="M124" i="37" s="1"/>
  <c r="X269" i="156"/>
  <c r="X270" i="156"/>
  <c r="X271" i="156"/>
  <c r="S292" i="156"/>
  <c r="Q128" i="37" s="1"/>
  <c r="X267" i="156"/>
  <c r="T254" i="156"/>
  <c r="R94" i="37" s="1"/>
  <c r="T255" i="156"/>
  <c r="R95" i="37" s="1"/>
  <c r="T256" i="156"/>
  <c r="R96" i="37" s="1"/>
  <c r="T257" i="156"/>
  <c r="R97" i="37" s="1"/>
  <c r="T261" i="156"/>
  <c r="R101" i="37" s="1"/>
  <c r="O254" i="156"/>
  <c r="M94" i="37" s="1"/>
  <c r="O255" i="156"/>
  <c r="M95" i="37" s="1"/>
  <c r="O256" i="156"/>
  <c r="M96" i="37" s="1"/>
  <c r="O257" i="156"/>
  <c r="M97" i="37" s="1"/>
  <c r="O261" i="156"/>
  <c r="M101" i="37" s="1"/>
  <c r="T258" i="156"/>
  <c r="R98" i="37" s="1"/>
  <c r="O258" i="156"/>
  <c r="M98" i="37" s="1"/>
  <c r="S255" i="156"/>
  <c r="S256" i="156"/>
  <c r="S257" i="156"/>
  <c r="X242" i="156"/>
  <c r="T241" i="156"/>
  <c r="T251" i="156" s="1"/>
  <c r="O241" i="156"/>
  <c r="Q19" i="46" l="1"/>
  <c r="R327" i="157"/>
  <c r="R302" i="157"/>
  <c r="R277" i="157"/>
  <c r="R252" i="157"/>
  <c r="R227" i="157"/>
  <c r="R202" i="157"/>
  <c r="R177" i="157"/>
  <c r="R152" i="157"/>
  <c r="R143" i="157"/>
  <c r="R118" i="157"/>
  <c r="N164" i="157"/>
  <c r="M79" i="37" s="1"/>
  <c r="R81" i="157"/>
  <c r="R69" i="157"/>
  <c r="R60" i="157"/>
  <c r="M31" i="57"/>
  <c r="M190" i="37" s="1"/>
  <c r="N51" i="157"/>
  <c r="N42" i="157"/>
  <c r="N33" i="157"/>
  <c r="N20" i="157"/>
  <c r="O279" i="156"/>
  <c r="O331" i="156"/>
  <c r="O343" i="156"/>
  <c r="T318" i="156"/>
  <c r="R142" i="37" s="1"/>
  <c r="T263" i="156"/>
  <c r="R103" i="37" s="1"/>
  <c r="V23" i="57"/>
  <c r="V182" i="37" s="1"/>
  <c r="V24" i="57"/>
  <c r="V183" i="37" s="1"/>
  <c r="V23" i="46"/>
  <c r="V47" i="37" s="1"/>
  <c r="W256" i="157"/>
  <c r="V158" i="37" s="1"/>
  <c r="W306" i="157"/>
  <c r="V194" i="37" s="1"/>
  <c r="V159" i="37"/>
  <c r="W180" i="157"/>
  <c r="V82" i="37" s="1"/>
  <c r="W283" i="157"/>
  <c r="V172" i="37" s="1"/>
  <c r="W305" i="157"/>
  <c r="V193" i="37" s="1"/>
  <c r="W255" i="157"/>
  <c r="V157" i="37" s="1"/>
  <c r="W182" i="157"/>
  <c r="V84" i="37" s="1"/>
  <c r="W281" i="157"/>
  <c r="V170" i="37" s="1"/>
  <c r="W208" i="157"/>
  <c r="V109" i="37" s="1"/>
  <c r="W282" i="157"/>
  <c r="V171" i="37" s="1"/>
  <c r="W205" i="157"/>
  <c r="V106" i="37" s="1"/>
  <c r="W122" i="157"/>
  <c r="V35" i="37" s="1"/>
  <c r="W307" i="157"/>
  <c r="V195" i="37" s="1"/>
  <c r="W258" i="157"/>
  <c r="V160" i="37" s="1"/>
  <c r="W181" i="157"/>
  <c r="V83" i="37" s="1"/>
  <c r="W123" i="157"/>
  <c r="V36" i="37" s="1"/>
  <c r="W280" i="157"/>
  <c r="V169" i="37" s="1"/>
  <c r="W207" i="157"/>
  <c r="V108" i="37" s="1"/>
  <c r="W121" i="157"/>
  <c r="V34" i="37" s="1"/>
  <c r="W206" i="157"/>
  <c r="V107" i="37" s="1"/>
  <c r="W84" i="157"/>
  <c r="X285" i="156"/>
  <c r="V121" i="37" s="1"/>
  <c r="X282" i="156"/>
  <c r="V118" i="37" s="1"/>
  <c r="X284" i="156"/>
  <c r="V120" i="37" s="1"/>
  <c r="X312" i="156"/>
  <c r="V136" i="37" s="1"/>
  <c r="X254" i="156"/>
  <c r="V94" i="37" s="1"/>
  <c r="X286" i="156"/>
  <c r="V122" i="37" s="1"/>
  <c r="X309" i="156"/>
  <c r="V133" i="37" s="1"/>
  <c r="X310" i="156"/>
  <c r="V134" i="37" s="1"/>
  <c r="Q97" i="37"/>
  <c r="Q140" i="37"/>
  <c r="Q96" i="37"/>
  <c r="Q95" i="37"/>
  <c r="Q135" i="37"/>
  <c r="W76" i="157"/>
  <c r="Q195" i="37"/>
  <c r="Q194" i="37"/>
  <c r="Q193" i="37"/>
  <c r="Q172" i="37"/>
  <c r="Q171" i="37"/>
  <c r="Q170" i="37"/>
  <c r="Q169" i="37"/>
  <c r="Q148" i="37"/>
  <c r="Q147" i="37"/>
  <c r="Q146" i="37"/>
  <c r="Q145" i="37"/>
  <c r="Q84" i="37"/>
  <c r="Q83" i="37"/>
  <c r="R179" i="157"/>
  <c r="Q82" i="37"/>
  <c r="Q160" i="37"/>
  <c r="Q159" i="37"/>
  <c r="Q158" i="37"/>
  <c r="Q157" i="37"/>
  <c r="Q73" i="37"/>
  <c r="Q72" i="37"/>
  <c r="Q71" i="37"/>
  <c r="Q70" i="37"/>
  <c r="Q36" i="37"/>
  <c r="Q35" i="37"/>
  <c r="Q34" i="37"/>
  <c r="Q109" i="37"/>
  <c r="Q108" i="37"/>
  <c r="Q107" i="37"/>
  <c r="Q106" i="37"/>
  <c r="W54" i="157"/>
  <c r="M31" i="46"/>
  <c r="M55" i="37" s="1"/>
  <c r="Q21" i="46"/>
  <c r="Q45" i="37" s="1"/>
  <c r="Q31" i="46"/>
  <c r="R254" i="157"/>
  <c r="R279" i="157"/>
  <c r="R304" i="157"/>
  <c r="W57" i="157"/>
  <c r="R329" i="157"/>
  <c r="W329" i="157" s="1"/>
  <c r="V204" i="37" s="1"/>
  <c r="W72" i="157"/>
  <c r="W108" i="157"/>
  <c r="W217" i="157"/>
  <c r="O251" i="156"/>
  <c r="O263" i="156" s="1"/>
  <c r="M103" i="37" s="1"/>
  <c r="O306" i="156"/>
  <c r="O318" i="156" s="1"/>
  <c r="M142" i="37" s="1"/>
  <c r="R204" i="157"/>
  <c r="W158" i="157"/>
  <c r="V73" i="37" s="1"/>
  <c r="S164" i="157"/>
  <c r="R79" i="37" s="1"/>
  <c r="W157" i="157"/>
  <c r="V72" i="37" s="1"/>
  <c r="O281" i="156"/>
  <c r="M117" i="37" s="1"/>
  <c r="W242" i="157"/>
  <c r="W155" i="157"/>
  <c r="V70" i="37" s="1"/>
  <c r="W192" i="157"/>
  <c r="W267" i="157"/>
  <c r="W317" i="157"/>
  <c r="Q205" i="37"/>
  <c r="W330" i="157"/>
  <c r="V205" i="37" s="1"/>
  <c r="W133" i="157"/>
  <c r="W156" i="157"/>
  <c r="V71" i="37" s="1"/>
  <c r="W146" i="157"/>
  <c r="W292" i="157"/>
  <c r="Q206" i="37"/>
  <c r="W331" i="157"/>
  <c r="V206" i="37" s="1"/>
  <c r="R184" i="157"/>
  <c r="W172" i="157"/>
  <c r="W167" i="157"/>
  <c r="R204" i="37"/>
  <c r="S339" i="157"/>
  <c r="R214" i="37" s="1"/>
  <c r="S314" i="157"/>
  <c r="R202" i="37" s="1"/>
  <c r="S239" i="157"/>
  <c r="R154" i="37" s="1"/>
  <c r="S214" i="157"/>
  <c r="R115" i="37" s="1"/>
  <c r="R69" i="37"/>
  <c r="S130" i="157"/>
  <c r="R43" i="37" s="1"/>
  <c r="S264" i="157"/>
  <c r="R166" i="37" s="1"/>
  <c r="S189" i="157"/>
  <c r="R91" i="37" s="1"/>
  <c r="W63" i="157"/>
  <c r="S94" i="157"/>
  <c r="R45" i="157"/>
  <c r="V14" i="57"/>
  <c r="Q26" i="57"/>
  <c r="Q185" i="37" s="1"/>
  <c r="T281" i="156"/>
  <c r="R117" i="37" s="1"/>
  <c r="T308" i="156"/>
  <c r="R132" i="37" s="1"/>
  <c r="T345" i="156"/>
  <c r="R216" i="37" s="1"/>
  <c r="T253" i="156"/>
  <c r="R93" i="37" s="1"/>
  <c r="R229" i="157"/>
  <c r="R120" i="157"/>
  <c r="R95" i="157"/>
  <c r="R154" i="157"/>
  <c r="N94" i="157"/>
  <c r="M21" i="37" s="1"/>
  <c r="R36" i="157"/>
  <c r="W31" i="157"/>
  <c r="W18" i="157"/>
  <c r="W14" i="157"/>
  <c r="R98" i="157"/>
  <c r="W13" i="157"/>
  <c r="R97" i="157"/>
  <c r="W12" i="157"/>
  <c r="R96" i="157"/>
  <c r="S350" i="156"/>
  <c r="S347" i="156"/>
  <c r="S349" i="156"/>
  <c r="S258" i="156"/>
  <c r="X244" i="156"/>
  <c r="S261" i="156"/>
  <c r="X277" i="156"/>
  <c r="T288" i="156"/>
  <c r="R124" i="37" s="1"/>
  <c r="S286" i="156"/>
  <c r="Q122" i="37" s="1"/>
  <c r="S313" i="156"/>
  <c r="X316" i="156"/>
  <c r="V140" i="37" s="1"/>
  <c r="O308" i="156"/>
  <c r="M132" i="37" s="1"/>
  <c r="S309" i="156"/>
  <c r="X335" i="156"/>
  <c r="O345" i="156"/>
  <c r="M216" i="37" s="1"/>
  <c r="O350" i="156"/>
  <c r="M221" i="37" s="1"/>
  <c r="S353" i="156"/>
  <c r="X261" i="156"/>
  <c r="V101" i="37" s="1"/>
  <c r="X243" i="156"/>
  <c r="S282" i="156"/>
  <c r="Q118" i="37" s="1"/>
  <c r="X301" i="156"/>
  <c r="S310" i="156"/>
  <c r="S321" i="156"/>
  <c r="X258" i="156"/>
  <c r="V98" i="37" s="1"/>
  <c r="S288" i="156"/>
  <c r="Q124" i="37" s="1"/>
  <c r="S284" i="156"/>
  <c r="Q120" i="37" s="1"/>
  <c r="T350" i="156"/>
  <c r="R221" i="37" s="1"/>
  <c r="X245" i="156"/>
  <c r="S285" i="156"/>
  <c r="Q121" i="37" s="1"/>
  <c r="S312" i="156"/>
  <c r="S346" i="156"/>
  <c r="S348" i="156"/>
  <c r="R23" i="157"/>
  <c r="W24" i="157"/>
  <c r="R10" i="157"/>
  <c r="S333" i="156"/>
  <c r="S296" i="156"/>
  <c r="X299" i="156"/>
  <c r="S241" i="156"/>
  <c r="S254" i="156"/>
  <c r="O253" i="156"/>
  <c r="M93" i="37" s="1"/>
  <c r="R51" i="157" l="1"/>
  <c r="R42" i="157"/>
  <c r="W42" i="157" s="1"/>
  <c r="R33" i="157"/>
  <c r="R20" i="157"/>
  <c r="S343" i="156"/>
  <c r="S331" i="156"/>
  <c r="X331" i="156" s="1"/>
  <c r="S306" i="156"/>
  <c r="S251" i="156"/>
  <c r="X251" i="156" s="1"/>
  <c r="X263" i="156" s="1"/>
  <c r="O355" i="156"/>
  <c r="M226" i="37" s="1"/>
  <c r="N104" i="157"/>
  <c r="M31" i="37" s="1"/>
  <c r="S104" i="157"/>
  <c r="R31" i="37" s="1"/>
  <c r="T355" i="156"/>
  <c r="R226" i="37" s="1"/>
  <c r="V26" i="57"/>
  <c r="V185" i="37" s="1"/>
  <c r="W184" i="157"/>
  <c r="V86" i="37" s="1"/>
  <c r="W120" i="157"/>
  <c r="V33" i="37" s="1"/>
  <c r="W254" i="157"/>
  <c r="V156" i="37" s="1"/>
  <c r="W229" i="157"/>
  <c r="V144" i="37" s="1"/>
  <c r="W179" i="157"/>
  <c r="V81" i="37" s="1"/>
  <c r="W279" i="157"/>
  <c r="V168" i="37" s="1"/>
  <c r="W304" i="157"/>
  <c r="V192" i="37" s="1"/>
  <c r="W204" i="157"/>
  <c r="V105" i="37" s="1"/>
  <c r="X256" i="156"/>
  <c r="V96" i="37" s="1"/>
  <c r="X257" i="156"/>
  <c r="V97" i="37" s="1"/>
  <c r="X311" i="156"/>
  <c r="V135" i="37" s="1"/>
  <c r="X255" i="156"/>
  <c r="V95" i="37" s="1"/>
  <c r="X292" i="156"/>
  <c r="V128" i="37" s="1"/>
  <c r="X313" i="156"/>
  <c r="V137" i="37" s="1"/>
  <c r="O294" i="156"/>
  <c r="M130" i="37" s="1"/>
  <c r="R130" i="37"/>
  <c r="Q136" i="37"/>
  <c r="Q134" i="37"/>
  <c r="Q137" i="37"/>
  <c r="Q101" i="37"/>
  <c r="X279" i="156"/>
  <c r="Q133" i="37"/>
  <c r="Q98" i="37"/>
  <c r="Q94" i="37"/>
  <c r="Q86" i="37"/>
  <c r="W69" i="157"/>
  <c r="W15" i="157"/>
  <c r="R339" i="157"/>
  <c r="Q204" i="37"/>
  <c r="R314" i="157"/>
  <c r="Q192" i="37"/>
  <c r="Q168" i="37"/>
  <c r="R289" i="157"/>
  <c r="Q144" i="37"/>
  <c r="R239" i="157"/>
  <c r="R189" i="157"/>
  <c r="Q81" i="37"/>
  <c r="Q156" i="37"/>
  <c r="R264" i="157"/>
  <c r="W152" i="157"/>
  <c r="R164" i="157"/>
  <c r="W143" i="157"/>
  <c r="Q69" i="37"/>
  <c r="Q33" i="37"/>
  <c r="R130" i="157"/>
  <c r="W202" i="157"/>
  <c r="W214" i="157" s="1"/>
  <c r="V115" i="37" s="1"/>
  <c r="Q105" i="37"/>
  <c r="W92" i="157"/>
  <c r="W81" i="157"/>
  <c r="W60" i="157"/>
  <c r="W23" i="157"/>
  <c r="R214" i="157"/>
  <c r="W227" i="157"/>
  <c r="W239" i="157" s="1"/>
  <c r="V154" i="37" s="1"/>
  <c r="W252" i="157"/>
  <c r="W264" i="157" s="1"/>
  <c r="V166" i="37" s="1"/>
  <c r="W154" i="157"/>
  <c r="V69" i="37" s="1"/>
  <c r="W302" i="157"/>
  <c r="W314" i="157" s="1"/>
  <c r="V202" i="37" s="1"/>
  <c r="W177" i="157"/>
  <c r="W189" i="157" s="1"/>
  <c r="V91" i="37" s="1"/>
  <c r="W118" i="157"/>
  <c r="W130" i="157" s="1"/>
  <c r="V43" i="37" s="1"/>
  <c r="W327" i="157"/>
  <c r="W339" i="157" s="1"/>
  <c r="V214" i="37" s="1"/>
  <c r="Q24" i="37"/>
  <c r="W97" i="157"/>
  <c r="V24" i="37" s="1"/>
  <c r="Q22" i="37"/>
  <c r="W95" i="157"/>
  <c r="V22" i="37" s="1"/>
  <c r="Q29" i="37"/>
  <c r="W102" i="157"/>
  <c r="V29" i="37" s="1"/>
  <c r="Q25" i="37"/>
  <c r="W98" i="157"/>
  <c r="V25" i="37" s="1"/>
  <c r="Q23" i="37"/>
  <c r="W96" i="157"/>
  <c r="V23" i="37" s="1"/>
  <c r="R21" i="37"/>
  <c r="W45" i="157"/>
  <c r="W36" i="157"/>
  <c r="Q224" i="37"/>
  <c r="X353" i="156"/>
  <c r="V224" i="37" s="1"/>
  <c r="Q218" i="37"/>
  <c r="X347" i="156"/>
  <c r="V218" i="37" s="1"/>
  <c r="Q220" i="37"/>
  <c r="X349" i="156"/>
  <c r="V220" i="37" s="1"/>
  <c r="Q219" i="37"/>
  <c r="X348" i="156"/>
  <c r="V219" i="37" s="1"/>
  <c r="Q221" i="37"/>
  <c r="X350" i="156"/>
  <c r="V221" i="37" s="1"/>
  <c r="Q217" i="37"/>
  <c r="X346" i="156"/>
  <c r="V217" i="37" s="1"/>
  <c r="Q55" i="37"/>
  <c r="R94" i="157"/>
  <c r="R99" i="157"/>
  <c r="W28" i="157"/>
  <c r="W10" i="157"/>
  <c r="X321" i="156"/>
  <c r="X296" i="156"/>
  <c r="S281" i="156"/>
  <c r="Q117" i="37" s="1"/>
  <c r="S345" i="156"/>
  <c r="X273" i="156"/>
  <c r="S308" i="156"/>
  <c r="X333" i="156"/>
  <c r="X266" i="156"/>
  <c r="X241" i="156"/>
  <c r="S253" i="156"/>
  <c r="X253" i="156" l="1"/>
  <c r="V93" i="37" s="1"/>
  <c r="X288" i="156"/>
  <c r="V124" i="37" s="1"/>
  <c r="X308" i="156"/>
  <c r="V132" i="37" s="1"/>
  <c r="Q130" i="37"/>
  <c r="S263" i="156"/>
  <c r="Q103" i="37" s="1"/>
  <c r="Q93" i="37"/>
  <c r="Q132" i="37"/>
  <c r="X343" i="156"/>
  <c r="Q79" i="37"/>
  <c r="W164" i="157"/>
  <c r="V79" i="37" s="1"/>
  <c r="W51" i="157"/>
  <c r="Q214" i="37"/>
  <c r="Q202" i="37"/>
  <c r="Q178" i="37"/>
  <c r="Q154" i="37"/>
  <c r="Q91" i="37"/>
  <c r="Q166" i="37"/>
  <c r="Q43" i="37"/>
  <c r="Q115" i="37"/>
  <c r="W33" i="157"/>
  <c r="Q21" i="37"/>
  <c r="W20" i="157"/>
  <c r="V103" i="37"/>
  <c r="W94" i="157"/>
  <c r="V21" i="37" s="1"/>
  <c r="Q26" i="37"/>
  <c r="W99" i="157"/>
  <c r="V26" i="37" s="1"/>
  <c r="Q216" i="37"/>
  <c r="X345" i="156"/>
  <c r="V216" i="37" s="1"/>
  <c r="R104" i="157"/>
  <c r="X306" i="156"/>
  <c r="X318" i="156" s="1"/>
  <c r="V142" i="37" s="1"/>
  <c r="S318" i="156"/>
  <c r="X294" i="156"/>
  <c r="V130" i="37" s="1"/>
  <c r="X281" i="156"/>
  <c r="V117" i="37" s="1"/>
  <c r="S355" i="156"/>
  <c r="T236" i="156"/>
  <c r="R65" i="37" s="1"/>
  <c r="R239" i="37" s="1"/>
  <c r="O236" i="156"/>
  <c r="M65" i="37" s="1"/>
  <c r="M239" i="37" s="1"/>
  <c r="T232" i="156"/>
  <c r="R61" i="37" s="1"/>
  <c r="T231" i="156"/>
  <c r="R60" i="37" s="1"/>
  <c r="T230" i="156"/>
  <c r="R59" i="37" s="1"/>
  <c r="T229" i="156"/>
  <c r="R58" i="37" s="1"/>
  <c r="O229" i="156"/>
  <c r="M58" i="37" s="1"/>
  <c r="O230" i="156"/>
  <c r="M59" i="37" s="1"/>
  <c r="O231" i="156"/>
  <c r="M60" i="37" s="1"/>
  <c r="O232" i="156"/>
  <c r="M61" i="37" s="1"/>
  <c r="O233" i="156"/>
  <c r="M62" i="37" s="1"/>
  <c r="X216" i="156"/>
  <c r="X217" i="156"/>
  <c r="S231" i="156"/>
  <c r="X219" i="156"/>
  <c r="S236" i="156"/>
  <c r="T215" i="156"/>
  <c r="O215" i="156"/>
  <c r="X32" i="156"/>
  <c r="X33" i="156"/>
  <c r="M11" i="37"/>
  <c r="O183" i="156"/>
  <c r="O192" i="156"/>
  <c r="M12" i="37"/>
  <c r="T192" i="156"/>
  <c r="T198" i="156" s="1"/>
  <c r="X194" i="156"/>
  <c r="S192" i="156"/>
  <c r="S198" i="156" s="1"/>
  <c r="T171" i="156"/>
  <c r="O171" i="156"/>
  <c r="X173" i="156"/>
  <c r="X160" i="156"/>
  <c r="X159" i="156"/>
  <c r="T152" i="156"/>
  <c r="X150" i="156"/>
  <c r="T149" i="156"/>
  <c r="O149" i="156"/>
  <c r="X144" i="156"/>
  <c r="T143" i="156"/>
  <c r="T140" i="156"/>
  <c r="O140" i="156"/>
  <c r="T131" i="156"/>
  <c r="O131" i="156"/>
  <c r="X133" i="156"/>
  <c r="X132" i="156"/>
  <c r="O122" i="156"/>
  <c r="X124" i="156"/>
  <c r="X123" i="156"/>
  <c r="T122" i="156"/>
  <c r="T113" i="156"/>
  <c r="T119" i="156" s="1"/>
  <c r="O113" i="156"/>
  <c r="X115" i="156"/>
  <c r="T100" i="156"/>
  <c r="T110" i="156" s="1"/>
  <c r="O100" i="156"/>
  <c r="X102" i="156"/>
  <c r="X101" i="156"/>
  <c r="X81" i="156"/>
  <c r="T78" i="156"/>
  <c r="T88" i="156" s="1"/>
  <c r="O78" i="156"/>
  <c r="X67" i="156"/>
  <c r="X68" i="156"/>
  <c r="X69" i="156"/>
  <c r="X66" i="156"/>
  <c r="T65" i="156"/>
  <c r="T75" i="156" s="1"/>
  <c r="O65" i="156"/>
  <c r="X58" i="156"/>
  <c r="T56" i="156"/>
  <c r="T62" i="156" s="1"/>
  <c r="O56" i="156"/>
  <c r="X49" i="156"/>
  <c r="X48" i="156"/>
  <c r="T47" i="156"/>
  <c r="T53" i="156" s="1"/>
  <c r="O47" i="156"/>
  <c r="X39" i="156"/>
  <c r="X30" i="156"/>
  <c r="T29" i="156"/>
  <c r="O29" i="156"/>
  <c r="T20" i="156"/>
  <c r="O20" i="156"/>
  <c r="T225" i="156" l="1"/>
  <c r="T146" i="156"/>
  <c r="T155" i="156"/>
  <c r="T137" i="156"/>
  <c r="T128" i="156"/>
  <c r="T206" i="156"/>
  <c r="T35" i="156"/>
  <c r="T26" i="156"/>
  <c r="T201" i="156"/>
  <c r="M233" i="37"/>
  <c r="M232" i="37"/>
  <c r="O198" i="156"/>
  <c r="O180" i="156"/>
  <c r="O189" i="156"/>
  <c r="O119" i="156"/>
  <c r="O110" i="156"/>
  <c r="O88" i="156"/>
  <c r="O62" i="156"/>
  <c r="O53" i="156"/>
  <c r="T180" i="156"/>
  <c r="O75" i="156"/>
  <c r="O44" i="156"/>
  <c r="O26" i="156"/>
  <c r="O146" i="156"/>
  <c r="O155" i="156"/>
  <c r="O137" i="156"/>
  <c r="O35" i="156"/>
  <c r="O128" i="156"/>
  <c r="T238" i="156"/>
  <c r="Q142" i="37"/>
  <c r="Q60" i="37"/>
  <c r="X104" i="156"/>
  <c r="S125" i="156"/>
  <c r="X185" i="156"/>
  <c r="Q226" i="37"/>
  <c r="X355" i="156"/>
  <c r="V226" i="37" s="1"/>
  <c r="T228" i="156"/>
  <c r="R57" i="37" s="1"/>
  <c r="O225" i="156"/>
  <c r="O238" i="156" s="1"/>
  <c r="Q31" i="37"/>
  <c r="W104" i="157"/>
  <c r="V31" i="37" s="1"/>
  <c r="R10" i="37"/>
  <c r="R231" i="37" s="1"/>
  <c r="R11" i="37"/>
  <c r="R12" i="37"/>
  <c r="R9" i="37"/>
  <c r="X236" i="156"/>
  <c r="V65" i="37" s="1"/>
  <c r="Q65" i="37"/>
  <c r="S183" i="156"/>
  <c r="X153" i="156"/>
  <c r="S149" i="156"/>
  <c r="S152" i="156"/>
  <c r="X135" i="156"/>
  <c r="S134" i="156"/>
  <c r="S29" i="156"/>
  <c r="S38" i="156"/>
  <c r="X231" i="156"/>
  <c r="V60" i="37" s="1"/>
  <c r="X57" i="156"/>
  <c r="X108" i="156"/>
  <c r="X126" i="156"/>
  <c r="X151" i="156"/>
  <c r="X192" i="156"/>
  <c r="T233" i="156"/>
  <c r="S113" i="156"/>
  <c r="S143" i="156"/>
  <c r="S171" i="156"/>
  <c r="X114" i="156"/>
  <c r="X172" i="156"/>
  <c r="X218" i="156"/>
  <c r="S230" i="156"/>
  <c r="S232" i="156"/>
  <c r="X31" i="156"/>
  <c r="X40" i="156"/>
  <c r="X184" i="156"/>
  <c r="X193" i="156"/>
  <c r="O228" i="156"/>
  <c r="S229" i="156"/>
  <c r="S215" i="156"/>
  <c r="S140" i="156"/>
  <c r="S131" i="156"/>
  <c r="S100" i="156"/>
  <c r="S78" i="156"/>
  <c r="S47" i="156"/>
  <c r="S225" i="156" l="1"/>
  <c r="S189" i="156"/>
  <c r="S155" i="156"/>
  <c r="S146" i="156"/>
  <c r="S137" i="156"/>
  <c r="S119" i="156"/>
  <c r="S110" i="156"/>
  <c r="S88" i="156"/>
  <c r="S53" i="156"/>
  <c r="S44" i="156"/>
  <c r="S35" i="156"/>
  <c r="R232" i="37"/>
  <c r="R233" i="37"/>
  <c r="X198" i="156"/>
  <c r="S228" i="156"/>
  <c r="Q57" i="37" s="1"/>
  <c r="X100" i="156"/>
  <c r="X149" i="156"/>
  <c r="X125" i="156"/>
  <c r="S180" i="156"/>
  <c r="X143" i="156"/>
  <c r="X105" i="156"/>
  <c r="X152" i="156"/>
  <c r="X220" i="156"/>
  <c r="R13" i="37"/>
  <c r="R67" i="37"/>
  <c r="R62" i="37"/>
  <c r="M67" i="37"/>
  <c r="M57" i="37"/>
  <c r="X232" i="156"/>
  <c r="V61" i="37" s="1"/>
  <c r="Q61" i="37"/>
  <c r="X230" i="156"/>
  <c r="V59" i="37" s="1"/>
  <c r="Q59" i="37"/>
  <c r="X229" i="156"/>
  <c r="V58" i="37" s="1"/>
  <c r="Q58" i="37"/>
  <c r="X183" i="156"/>
  <c r="S233" i="156"/>
  <c r="X158" i="156"/>
  <c r="X134" i="156"/>
  <c r="X56" i="156"/>
  <c r="X131" i="156"/>
  <c r="X78" i="156"/>
  <c r="X29" i="156"/>
  <c r="X38" i="156"/>
  <c r="X47" i="156"/>
  <c r="X65" i="156"/>
  <c r="X113" i="156"/>
  <c r="X171" i="156"/>
  <c r="X140" i="156"/>
  <c r="X215" i="156"/>
  <c r="R235" i="37" l="1"/>
  <c r="X228" i="156"/>
  <c r="V57" i="37" s="1"/>
  <c r="X119" i="156"/>
  <c r="X189" i="156"/>
  <c r="X180" i="156"/>
  <c r="X88" i="156"/>
  <c r="X35" i="156"/>
  <c r="X146" i="156"/>
  <c r="X137" i="156"/>
  <c r="X155" i="156"/>
  <c r="X44" i="156"/>
  <c r="X75" i="156"/>
  <c r="X110" i="156"/>
  <c r="X62" i="156"/>
  <c r="X53" i="156"/>
  <c r="X225" i="156"/>
  <c r="X238" i="156" s="1"/>
  <c r="V67" i="37" s="1"/>
  <c r="S238" i="156"/>
  <c r="X233" i="156"/>
  <c r="V62" i="37" s="1"/>
  <c r="Q62" i="37"/>
  <c r="Q67" i="37" l="1"/>
  <c r="X13" i="156"/>
  <c r="O11" i="156"/>
  <c r="D11" i="156"/>
  <c r="O17" i="156" l="1"/>
  <c r="Q11" i="37"/>
  <c r="Q232" i="37" s="1"/>
  <c r="X204" i="156"/>
  <c r="V11" i="37" s="1"/>
  <c r="S23" i="156"/>
  <c r="X24" i="156"/>
  <c r="R8" i="37"/>
  <c r="X22" i="156"/>
  <c r="X12" i="156"/>
  <c r="X21" i="156"/>
  <c r="S20" i="156"/>
  <c r="S11" i="156"/>
  <c r="S26" i="156" l="1"/>
  <c r="S17" i="156"/>
  <c r="Q12" i="37"/>
  <c r="Q233" i="37" s="1"/>
  <c r="X205" i="156"/>
  <c r="V12" i="37" s="1"/>
  <c r="Q16" i="37"/>
  <c r="Q239" i="37" s="1"/>
  <c r="X209" i="156"/>
  <c r="V16" i="37" s="1"/>
  <c r="X23" i="156"/>
  <c r="X20" i="156"/>
  <c r="X11" i="156"/>
  <c r="D38" i="156"/>
  <c r="D29" i="156"/>
  <c r="D20" i="156"/>
  <c r="X26" i="156" l="1"/>
  <c r="V232" i="37"/>
  <c r="V239" i="37" l="1"/>
  <c r="V233" i="37"/>
  <c r="C12" i="57"/>
  <c r="C11" i="57"/>
  <c r="D9" i="57"/>
  <c r="B9" i="57"/>
  <c r="D21" i="57" l="1"/>
  <c r="D180" i="37" s="1"/>
  <c r="B21" i="57"/>
  <c r="B180" i="37" s="1"/>
  <c r="B19" i="57"/>
  <c r="B190" i="37" s="1"/>
  <c r="E10" i="57"/>
  <c r="C22" i="57"/>
  <c r="C181" i="37" s="1"/>
  <c r="C23" i="57"/>
  <c r="C182" i="37" s="1"/>
  <c r="E11" i="57"/>
  <c r="C24" i="57"/>
  <c r="C183" i="37" s="1"/>
  <c r="E12" i="57"/>
  <c r="D19" i="57"/>
  <c r="D190" i="37" s="1"/>
  <c r="C9" i="57"/>
  <c r="E22" i="57" l="1"/>
  <c r="E181" i="37" s="1"/>
  <c r="E24" i="57"/>
  <c r="E183" i="37" s="1"/>
  <c r="E23" i="57"/>
  <c r="E182" i="37" s="1"/>
  <c r="C21" i="57"/>
  <c r="C180" i="37" s="1"/>
  <c r="E14" i="57"/>
  <c r="C26" i="57"/>
  <c r="C185" i="37" s="1"/>
  <c r="C19" i="57"/>
  <c r="E9" i="57"/>
  <c r="S10" i="57" l="1"/>
  <c r="V10" i="57"/>
  <c r="Q22" i="57"/>
  <c r="Q181" i="37" s="1"/>
  <c r="Q9" i="57"/>
  <c r="Q19" i="57" s="1"/>
  <c r="E26" i="57"/>
  <c r="E185" i="37" s="1"/>
  <c r="E21" i="57"/>
  <c r="E180" i="37" s="1"/>
  <c r="C190" i="37"/>
  <c r="E19" i="57"/>
  <c r="E190" i="37" s="1"/>
  <c r="D9" i="46"/>
  <c r="B9" i="46"/>
  <c r="V19" i="57" l="1"/>
  <c r="V31" i="57" s="1"/>
  <c r="V190" i="37" s="1"/>
  <c r="Q31" i="57"/>
  <c r="Q190" i="37" s="1"/>
  <c r="V22" i="57"/>
  <c r="V181" i="37" s="1"/>
  <c r="Q21" i="57"/>
  <c r="Q180" i="37" s="1"/>
  <c r="V9" i="57"/>
  <c r="S22" i="57"/>
  <c r="S181" i="37" s="1"/>
  <c r="S9" i="57"/>
  <c r="S19" i="57" s="1"/>
  <c r="B21" i="46"/>
  <c r="B45" i="37" s="1"/>
  <c r="D21" i="46"/>
  <c r="D45" i="37" s="1"/>
  <c r="E10" i="46"/>
  <c r="C22" i="46"/>
  <c r="C46" i="37" s="1"/>
  <c r="E11" i="46"/>
  <c r="C23" i="46"/>
  <c r="C47" i="37" s="1"/>
  <c r="C24" i="46"/>
  <c r="C48" i="37" s="1"/>
  <c r="E24" i="46"/>
  <c r="E48" i="37" s="1"/>
  <c r="B19" i="46"/>
  <c r="B55" i="37" s="1"/>
  <c r="D19" i="46"/>
  <c r="D55" i="37" s="1"/>
  <c r="C9" i="46"/>
  <c r="S229" i="37" l="1"/>
  <c r="V21" i="57"/>
  <c r="V180" i="37" s="1"/>
  <c r="S21" i="57"/>
  <c r="S180" i="37" s="1"/>
  <c r="S31" i="57"/>
  <c r="S190" i="37" s="1"/>
  <c r="E23" i="46"/>
  <c r="E47" i="37" s="1"/>
  <c r="C21" i="46"/>
  <c r="C45" i="37" s="1"/>
  <c r="E22" i="46"/>
  <c r="E46" i="37" s="1"/>
  <c r="C19" i="46"/>
  <c r="E9" i="46"/>
  <c r="S228" i="37" l="1"/>
  <c r="E21" i="46"/>
  <c r="E45" i="37" s="1"/>
  <c r="C55" i="37"/>
  <c r="E19" i="46"/>
  <c r="E55" i="37" s="1"/>
  <c r="D319" i="157"/>
  <c r="E317" i="157"/>
  <c r="C317" i="157"/>
  <c r="D296" i="157"/>
  <c r="D295" i="157"/>
  <c r="D294" i="157"/>
  <c r="E292" i="157"/>
  <c r="C292" i="157"/>
  <c r="D271" i="157"/>
  <c r="D270" i="157"/>
  <c r="D269" i="157"/>
  <c r="E267" i="157"/>
  <c r="C267" i="157"/>
  <c r="D246" i="157"/>
  <c r="D245" i="157"/>
  <c r="D244" i="157"/>
  <c r="E242" i="157"/>
  <c r="C242" i="157"/>
  <c r="D221" i="157"/>
  <c r="D220" i="157"/>
  <c r="D219" i="157"/>
  <c r="E217" i="157"/>
  <c r="C217" i="157"/>
  <c r="D196" i="157"/>
  <c r="D195" i="157"/>
  <c r="D194" i="157"/>
  <c r="E192" i="157"/>
  <c r="C192" i="157"/>
  <c r="C304" i="157" l="1"/>
  <c r="B192" i="37" s="1"/>
  <c r="C254" i="157"/>
  <c r="B156" i="37" s="1"/>
  <c r="E304" i="157"/>
  <c r="D192" i="37" s="1"/>
  <c r="E229" i="157"/>
  <c r="D144" i="37" s="1"/>
  <c r="E254" i="157"/>
  <c r="D156" i="37" s="1"/>
  <c r="E279" i="157"/>
  <c r="D168" i="37" s="1"/>
  <c r="E204" i="157"/>
  <c r="D105" i="37" s="1"/>
  <c r="D207" i="157"/>
  <c r="C108" i="37" s="1"/>
  <c r="D230" i="157"/>
  <c r="C145" i="37" s="1"/>
  <c r="D257" i="157"/>
  <c r="C159" i="37" s="1"/>
  <c r="D280" i="157"/>
  <c r="C169" i="37" s="1"/>
  <c r="D307" i="157"/>
  <c r="C195" i="37" s="1"/>
  <c r="D330" i="157"/>
  <c r="C205" i="37" s="1"/>
  <c r="D281" i="157"/>
  <c r="C170" i="37" s="1"/>
  <c r="D331" i="157"/>
  <c r="C206" i="37" s="1"/>
  <c r="D205" i="157"/>
  <c r="C106" i="37" s="1"/>
  <c r="D232" i="157"/>
  <c r="C147" i="37" s="1"/>
  <c r="D255" i="157"/>
  <c r="C157" i="37" s="1"/>
  <c r="D282" i="157"/>
  <c r="C171" i="37" s="1"/>
  <c r="D305" i="157"/>
  <c r="C193" i="37" s="1"/>
  <c r="D231" i="157"/>
  <c r="C146" i="37" s="1"/>
  <c r="D206" i="157"/>
  <c r="C107" i="37" s="1"/>
  <c r="D256" i="157"/>
  <c r="C158" i="37" s="1"/>
  <c r="D306" i="157"/>
  <c r="C194" i="37" s="1"/>
  <c r="E329" i="157"/>
  <c r="D204" i="37" s="1"/>
  <c r="E339" i="157"/>
  <c r="D214" i="37" s="1"/>
  <c r="C329" i="157"/>
  <c r="B204" i="37" s="1"/>
  <c r="C339" i="157"/>
  <c r="B214" i="37" s="1"/>
  <c r="C279" i="157"/>
  <c r="B168" i="37" s="1"/>
  <c r="C289" i="157"/>
  <c r="B178" i="37" s="1"/>
  <c r="C239" i="157"/>
  <c r="B154" i="37" s="1"/>
  <c r="C229" i="157"/>
  <c r="B144" i="37" s="1"/>
  <c r="D308" i="157"/>
  <c r="C196" i="37" s="1"/>
  <c r="F296" i="157"/>
  <c r="D283" i="157"/>
  <c r="C172" i="37" s="1"/>
  <c r="F271" i="157"/>
  <c r="F246" i="157"/>
  <c r="D258" i="157"/>
  <c r="C160" i="37" s="1"/>
  <c r="F221" i="157"/>
  <c r="D233" i="157"/>
  <c r="C148" i="37" s="1"/>
  <c r="E239" i="157"/>
  <c r="D154" i="37" s="1"/>
  <c r="C204" i="157"/>
  <c r="B105" i="37" s="1"/>
  <c r="C214" i="157"/>
  <c r="B115" i="37" s="1"/>
  <c r="F196" i="157"/>
  <c r="D208" i="157"/>
  <c r="C109" i="37" s="1"/>
  <c r="E289" i="157"/>
  <c r="D178" i="37" s="1"/>
  <c r="E264" i="157"/>
  <c r="D166" i="37" s="1"/>
  <c r="E214" i="157"/>
  <c r="D115" i="37" s="1"/>
  <c r="C314" i="157"/>
  <c r="B202" i="37" s="1"/>
  <c r="C264" i="157"/>
  <c r="B166" i="37" s="1"/>
  <c r="F193" i="157"/>
  <c r="F218" i="157"/>
  <c r="F245" i="157"/>
  <c r="F319" i="157"/>
  <c r="F194" i="157"/>
  <c r="F219" i="157"/>
  <c r="F268" i="157"/>
  <c r="F293" i="157"/>
  <c r="F195" i="157"/>
  <c r="F243" i="157"/>
  <c r="F269" i="157"/>
  <c r="F294" i="157"/>
  <c r="F244" i="157"/>
  <c r="F270" i="157"/>
  <c r="F295" i="157"/>
  <c r="D317" i="157"/>
  <c r="F318" i="157"/>
  <c r="D292" i="157"/>
  <c r="D267" i="157"/>
  <c r="D242" i="157"/>
  <c r="D217" i="157"/>
  <c r="F220" i="157"/>
  <c r="D192" i="157"/>
  <c r="D229" i="157" l="1"/>
  <c r="C144" i="37" s="1"/>
  <c r="F207" i="157"/>
  <c r="E108" i="37" s="1"/>
  <c r="F206" i="157"/>
  <c r="E107" i="37" s="1"/>
  <c r="F205" i="157"/>
  <c r="E106" i="37" s="1"/>
  <c r="F283" i="157"/>
  <c r="E172" i="37" s="1"/>
  <c r="F306" i="157"/>
  <c r="E194" i="37" s="1"/>
  <c r="F305" i="157"/>
  <c r="E193" i="37" s="1"/>
  <c r="F331" i="157"/>
  <c r="E206" i="37" s="1"/>
  <c r="F233" i="157"/>
  <c r="E148" i="37" s="1"/>
  <c r="F256" i="157"/>
  <c r="E158" i="37" s="1"/>
  <c r="D254" i="157"/>
  <c r="C156" i="37" s="1"/>
  <c r="D279" i="157"/>
  <c r="C168" i="37" s="1"/>
  <c r="F307" i="157"/>
  <c r="E195" i="37" s="1"/>
  <c r="F281" i="157"/>
  <c r="E170" i="37" s="1"/>
  <c r="F280" i="157"/>
  <c r="E169" i="37" s="1"/>
  <c r="E159" i="37"/>
  <c r="D234" i="157"/>
  <c r="C149" i="37" s="1"/>
  <c r="F308" i="157"/>
  <c r="E196" i="37" s="1"/>
  <c r="F330" i="157"/>
  <c r="E205" i="37" s="1"/>
  <c r="D204" i="157"/>
  <c r="C105" i="37" s="1"/>
  <c r="F232" i="157"/>
  <c r="E147" i="37" s="1"/>
  <c r="D304" i="157"/>
  <c r="C192" i="37" s="1"/>
  <c r="F282" i="157"/>
  <c r="E171" i="37" s="1"/>
  <c r="F255" i="157"/>
  <c r="E157" i="37" s="1"/>
  <c r="F231" i="157"/>
  <c r="E146" i="37" s="1"/>
  <c r="F230" i="157"/>
  <c r="E145" i="37" s="1"/>
  <c r="F208" i="157"/>
  <c r="E109" i="37" s="1"/>
  <c r="F258" i="157"/>
  <c r="E160" i="37" s="1"/>
  <c r="D329" i="157"/>
  <c r="C204" i="37" s="1"/>
  <c r="E314" i="157"/>
  <c r="D202" i="37" s="1"/>
  <c r="F222" i="157"/>
  <c r="D314" i="157"/>
  <c r="C202" i="37" s="1"/>
  <c r="F317" i="157"/>
  <c r="F292" i="157"/>
  <c r="F267" i="157"/>
  <c r="F242" i="157"/>
  <c r="F217" i="157"/>
  <c r="F192" i="157"/>
  <c r="D170" i="157"/>
  <c r="D169" i="157"/>
  <c r="E167" i="157"/>
  <c r="C167" i="157"/>
  <c r="E158" i="157"/>
  <c r="D73" i="37" s="1"/>
  <c r="C158" i="157"/>
  <c r="B73" i="37" s="1"/>
  <c r="E157" i="157"/>
  <c r="D72" i="37" s="1"/>
  <c r="C157" i="157"/>
  <c r="B72" i="37" s="1"/>
  <c r="E156" i="157"/>
  <c r="D71" i="37" s="1"/>
  <c r="C156" i="157"/>
  <c r="B71" i="37" s="1"/>
  <c r="E155" i="157"/>
  <c r="D70" i="37" s="1"/>
  <c r="C155" i="157"/>
  <c r="B70" i="37" s="1"/>
  <c r="D148" i="157"/>
  <c r="E146" i="157"/>
  <c r="C146" i="157"/>
  <c r="D137" i="157"/>
  <c r="D136" i="157"/>
  <c r="D135" i="157"/>
  <c r="E133" i="157"/>
  <c r="C133" i="157"/>
  <c r="F204" i="157" l="1"/>
  <c r="E105" i="37" s="1"/>
  <c r="F304" i="157"/>
  <c r="E192" i="37" s="1"/>
  <c r="D180" i="157"/>
  <c r="C82" i="37" s="1"/>
  <c r="F229" i="157"/>
  <c r="E144" i="37" s="1"/>
  <c r="F329" i="157"/>
  <c r="E204" i="37" s="1"/>
  <c r="F137" i="157"/>
  <c r="D181" i="157"/>
  <c r="C83" i="37" s="1"/>
  <c r="F254" i="157"/>
  <c r="E156" i="37" s="1"/>
  <c r="D182" i="157"/>
  <c r="C84" i="37" s="1"/>
  <c r="F279" i="157"/>
  <c r="E168" i="37" s="1"/>
  <c r="F234" i="157"/>
  <c r="E149" i="37" s="1"/>
  <c r="C179" i="157"/>
  <c r="B81" i="37" s="1"/>
  <c r="F339" i="157"/>
  <c r="E214" i="37" s="1"/>
  <c r="D339" i="157"/>
  <c r="C214" i="37" s="1"/>
  <c r="F314" i="157"/>
  <c r="E202" i="37" s="1"/>
  <c r="F289" i="157"/>
  <c r="E178" i="37" s="1"/>
  <c r="D289" i="157"/>
  <c r="C178" i="37" s="1"/>
  <c r="F264" i="157"/>
  <c r="E166" i="37" s="1"/>
  <c r="D264" i="157"/>
  <c r="C166" i="37" s="1"/>
  <c r="F239" i="157"/>
  <c r="E154" i="37" s="1"/>
  <c r="D239" i="157"/>
  <c r="C154" i="37" s="1"/>
  <c r="E179" i="157"/>
  <c r="D81" i="37" s="1"/>
  <c r="C164" i="157"/>
  <c r="B79" i="37" s="1"/>
  <c r="F214" i="157"/>
  <c r="E115" i="37" s="1"/>
  <c r="D214" i="157"/>
  <c r="C115" i="37" s="1"/>
  <c r="E189" i="157"/>
  <c r="D91" i="37" s="1"/>
  <c r="E164" i="157"/>
  <c r="D79" i="37" s="1"/>
  <c r="E154" i="157"/>
  <c r="D69" i="37" s="1"/>
  <c r="F136" i="157"/>
  <c r="F169" i="157"/>
  <c r="D158" i="157"/>
  <c r="C73" i="37" s="1"/>
  <c r="F170" i="157"/>
  <c r="F134" i="157"/>
  <c r="F147" i="157"/>
  <c r="F135" i="157"/>
  <c r="F148" i="157"/>
  <c r="F168" i="157"/>
  <c r="D167" i="157"/>
  <c r="C154" i="157"/>
  <c r="B69" i="37" s="1"/>
  <c r="D156" i="157"/>
  <c r="C71" i="37" s="1"/>
  <c r="D157" i="157"/>
  <c r="C72" i="37" s="1"/>
  <c r="D155" i="157"/>
  <c r="C70" i="37" s="1"/>
  <c r="D146" i="157"/>
  <c r="D133" i="157"/>
  <c r="D179" i="157" l="1"/>
  <c r="C81" i="37" s="1"/>
  <c r="F180" i="157"/>
  <c r="E82" i="37" s="1"/>
  <c r="F182" i="157"/>
  <c r="E84" i="37" s="1"/>
  <c r="F181" i="157"/>
  <c r="E83" i="37" s="1"/>
  <c r="F138" i="157"/>
  <c r="D159" i="157"/>
  <c r="C74" i="37" s="1"/>
  <c r="F158" i="157"/>
  <c r="E73" i="37" s="1"/>
  <c r="F167" i="157"/>
  <c r="F155" i="157"/>
  <c r="E70" i="37" s="1"/>
  <c r="F157" i="157"/>
  <c r="E72" i="37" s="1"/>
  <c r="F156" i="157"/>
  <c r="E71" i="37" s="1"/>
  <c r="D154" i="157"/>
  <c r="C69" i="37" s="1"/>
  <c r="F146" i="157"/>
  <c r="F133" i="157"/>
  <c r="F159" i="157" l="1"/>
  <c r="E74" i="37" s="1"/>
  <c r="F179" i="157"/>
  <c r="E81" i="37" s="1"/>
  <c r="D164" i="157"/>
  <c r="C79" i="37" s="1"/>
  <c r="F164" i="157"/>
  <c r="E79" i="37" s="1"/>
  <c r="F154" i="157"/>
  <c r="E69" i="37" s="1"/>
  <c r="E124" i="157" l="1"/>
  <c r="D37" i="37" s="1"/>
  <c r="C124" i="157"/>
  <c r="B37" i="37" s="1"/>
  <c r="E123" i="157"/>
  <c r="D36" i="37" s="1"/>
  <c r="C123" i="157"/>
  <c r="B36" i="37" s="1"/>
  <c r="E122" i="157"/>
  <c r="D35" i="37" s="1"/>
  <c r="C122" i="157"/>
  <c r="B35" i="37" s="1"/>
  <c r="E121" i="157"/>
  <c r="D34" i="37" s="1"/>
  <c r="C121" i="157"/>
  <c r="B34" i="37" s="1"/>
  <c r="E108" i="157"/>
  <c r="C108" i="157"/>
  <c r="D112" i="157"/>
  <c r="D111" i="157"/>
  <c r="D110" i="157"/>
  <c r="F112" i="157" l="1"/>
  <c r="C130" i="157"/>
  <c r="B43" i="37" s="1"/>
  <c r="E120" i="157"/>
  <c r="D33" i="37" s="1"/>
  <c r="E130" i="157"/>
  <c r="D43" i="37" s="1"/>
  <c r="F111" i="157"/>
  <c r="D124" i="157"/>
  <c r="C37" i="37" s="1"/>
  <c r="F109" i="157"/>
  <c r="C120" i="157"/>
  <c r="B33" i="37" s="1"/>
  <c r="F110" i="157"/>
  <c r="D121" i="157"/>
  <c r="C34" i="37" s="1"/>
  <c r="D123" i="157"/>
  <c r="C36" i="37" s="1"/>
  <c r="D122" i="157"/>
  <c r="C35" i="37" s="1"/>
  <c r="D108" i="157"/>
  <c r="F130" i="157" l="1"/>
  <c r="E43" i="37" s="1"/>
  <c r="D130" i="157"/>
  <c r="C43" i="37" s="1"/>
  <c r="D120" i="157"/>
  <c r="F122" i="157"/>
  <c r="E35" i="37" s="1"/>
  <c r="F123" i="157"/>
  <c r="E36" i="37" s="1"/>
  <c r="F121" i="157"/>
  <c r="E34" i="37" s="1"/>
  <c r="F108" i="157"/>
  <c r="F120" i="157" l="1"/>
  <c r="E33" i="37" s="1"/>
  <c r="C33" i="37"/>
  <c r="D86" i="157"/>
  <c r="E84" i="157"/>
  <c r="C84" i="157"/>
  <c r="D79" i="157"/>
  <c r="D74" i="157"/>
  <c r="D65" i="157"/>
  <c r="E63" i="157"/>
  <c r="C63" i="157"/>
  <c r="D58" i="157"/>
  <c r="E99" i="157"/>
  <c r="D56" i="157"/>
  <c r="D55" i="157"/>
  <c r="E54" i="157"/>
  <c r="C54" i="157"/>
  <c r="E45" i="157"/>
  <c r="D47" i="157"/>
  <c r="C45" i="157"/>
  <c r="D38" i="157"/>
  <c r="E36" i="157"/>
  <c r="D27" i="157"/>
  <c r="D26" i="157"/>
  <c r="D25" i="157"/>
  <c r="E23" i="157"/>
  <c r="C23" i="157"/>
  <c r="E10" i="157"/>
  <c r="C10" i="157"/>
  <c r="D18" i="157"/>
  <c r="D15" i="157" s="1"/>
  <c r="D14" i="157"/>
  <c r="D13" i="157"/>
  <c r="D76" i="157" l="1"/>
  <c r="D102" i="157"/>
  <c r="F58" i="157"/>
  <c r="D72" i="157"/>
  <c r="D26" i="37"/>
  <c r="C94" i="157"/>
  <c r="B21" i="37" s="1"/>
  <c r="E94" i="157"/>
  <c r="D97" i="157"/>
  <c r="D98" i="157"/>
  <c r="D96" i="157"/>
  <c r="D95" i="157"/>
  <c r="F79" i="157"/>
  <c r="F18" i="157"/>
  <c r="F11" i="157"/>
  <c r="F64" i="157"/>
  <c r="F74" i="157"/>
  <c r="F12" i="157"/>
  <c r="F27" i="157"/>
  <c r="F65" i="157"/>
  <c r="F13" i="157"/>
  <c r="F24" i="157"/>
  <c r="F37" i="157"/>
  <c r="F46" i="157"/>
  <c r="F55" i="157"/>
  <c r="F14" i="157"/>
  <c r="F25" i="157"/>
  <c r="F38" i="157"/>
  <c r="F47" i="157"/>
  <c r="F56" i="157"/>
  <c r="F73" i="157"/>
  <c r="F86" i="157"/>
  <c r="D84" i="157"/>
  <c r="F85" i="157"/>
  <c r="D63" i="157"/>
  <c r="D54" i="157"/>
  <c r="D57" i="157"/>
  <c r="D45" i="157"/>
  <c r="D36" i="157"/>
  <c r="D23" i="157"/>
  <c r="D10" i="157"/>
  <c r="F15" i="157" l="1"/>
  <c r="F57" i="157"/>
  <c r="F72" i="157"/>
  <c r="C23" i="37"/>
  <c r="F96" i="157"/>
  <c r="E23" i="37" s="1"/>
  <c r="C25" i="37"/>
  <c r="F98" i="157"/>
  <c r="E25" i="37" s="1"/>
  <c r="C22" i="37"/>
  <c r="F95" i="157"/>
  <c r="E22" i="37" s="1"/>
  <c r="C24" i="37"/>
  <c r="F97" i="157"/>
  <c r="E24" i="37" s="1"/>
  <c r="C29" i="37"/>
  <c r="F102" i="157"/>
  <c r="E29" i="37" s="1"/>
  <c r="D21" i="37"/>
  <c r="E104" i="157"/>
  <c r="D31" i="37" s="1"/>
  <c r="C104" i="157"/>
  <c r="B31" i="37" s="1"/>
  <c r="D94" i="157"/>
  <c r="C21" i="37" s="1"/>
  <c r="F76" i="157"/>
  <c r="F28" i="157"/>
  <c r="F84" i="157"/>
  <c r="F63" i="157"/>
  <c r="F54" i="157"/>
  <c r="F45" i="157"/>
  <c r="F36" i="157"/>
  <c r="F23" i="157"/>
  <c r="F10" i="157"/>
  <c r="F94" i="157" l="1"/>
  <c r="E21" i="37" s="1"/>
  <c r="D104" i="157"/>
  <c r="C31" i="37" s="1"/>
  <c r="E31" i="37"/>
  <c r="B224" i="37" l="1"/>
  <c r="F349" i="156"/>
  <c r="D220" i="37" s="1"/>
  <c r="D349" i="156"/>
  <c r="B220" i="37" s="1"/>
  <c r="F348" i="156"/>
  <c r="D219" i="37" s="1"/>
  <c r="D348" i="156"/>
  <c r="B219" i="37" s="1"/>
  <c r="F347" i="156"/>
  <c r="D218" i="37" s="1"/>
  <c r="D347" i="156"/>
  <c r="B218" i="37" s="1"/>
  <c r="F346" i="156"/>
  <c r="D346" i="156"/>
  <c r="B217" i="37" s="1"/>
  <c r="D217" i="37" l="1"/>
  <c r="G337" i="156"/>
  <c r="F333" i="156"/>
  <c r="G334" i="156" l="1"/>
  <c r="D350" i="156"/>
  <c r="B221" i="37" s="1"/>
  <c r="G336" i="156"/>
  <c r="F350" i="156"/>
  <c r="D221" i="37" s="1"/>
  <c r="G335" i="156"/>
  <c r="G333" i="156" l="1"/>
  <c r="F321" i="156" l="1"/>
  <c r="F316" i="156"/>
  <c r="D140" i="37" s="1"/>
  <c r="B140" i="37"/>
  <c r="F312" i="156"/>
  <c r="D136" i="37" s="1"/>
  <c r="D312" i="156"/>
  <c r="B136" i="37" s="1"/>
  <c r="F311" i="156"/>
  <c r="D135" i="37" s="1"/>
  <c r="D311" i="156"/>
  <c r="B135" i="37" s="1"/>
  <c r="F310" i="156"/>
  <c r="D134" i="37" s="1"/>
  <c r="D310" i="156"/>
  <c r="B134" i="37" s="1"/>
  <c r="F309" i="156"/>
  <c r="D309" i="156"/>
  <c r="B133" i="37" s="1"/>
  <c r="D355" i="156" l="1"/>
  <c r="F355" i="156"/>
  <c r="D226" i="37" s="1"/>
  <c r="D133" i="37"/>
  <c r="F345" i="156"/>
  <c r="D216" i="37" s="1"/>
  <c r="G325" i="156"/>
  <c r="G322" i="156"/>
  <c r="G323" i="156"/>
  <c r="C224" i="37"/>
  <c r="D345" i="156"/>
  <c r="B216" i="37" s="1"/>
  <c r="C218" i="37" l="1"/>
  <c r="G347" i="156"/>
  <c r="E218" i="37" s="1"/>
  <c r="C217" i="37"/>
  <c r="G346" i="156"/>
  <c r="E217" i="37" s="1"/>
  <c r="C219" i="37"/>
  <c r="G348" i="156"/>
  <c r="E219" i="37" s="1"/>
  <c r="C216" i="37"/>
  <c r="G345" i="156"/>
  <c r="E216" i="37" s="1"/>
  <c r="C220" i="37"/>
  <c r="G349" i="156"/>
  <c r="E220" i="37" s="1"/>
  <c r="B226" i="37"/>
  <c r="E224" i="37"/>
  <c r="G321" i="156"/>
  <c r="C221" i="37" l="1"/>
  <c r="G350" i="156"/>
  <c r="E221" i="37" s="1"/>
  <c r="G355" i="156"/>
  <c r="C226" i="37"/>
  <c r="F292" i="156" l="1"/>
  <c r="D128" i="37" s="1"/>
  <c r="D292" i="156"/>
  <c r="B128" i="37" s="1"/>
  <c r="F286" i="156"/>
  <c r="D122" i="37" s="1"/>
  <c r="D286" i="156"/>
  <c r="B122" i="37" s="1"/>
  <c r="F285" i="156"/>
  <c r="D121" i="37" s="1"/>
  <c r="D285" i="156"/>
  <c r="B121" i="37" s="1"/>
  <c r="F284" i="156"/>
  <c r="D120" i="37" s="1"/>
  <c r="D284" i="156"/>
  <c r="B120" i="37" s="1"/>
  <c r="F282" i="156"/>
  <c r="D118" i="37" s="1"/>
  <c r="D282" i="156"/>
  <c r="B118" i="37" s="1"/>
  <c r="F261" i="156"/>
  <c r="D101" i="37" s="1"/>
  <c r="D261" i="156"/>
  <c r="B101" i="37" s="1"/>
  <c r="F257" i="156"/>
  <c r="D97" i="37" s="1"/>
  <c r="D257" i="156"/>
  <c r="B97" i="37" s="1"/>
  <c r="F256" i="156"/>
  <c r="D96" i="37" s="1"/>
  <c r="D256" i="156"/>
  <c r="B96" i="37" s="1"/>
  <c r="F255" i="156"/>
  <c r="D95" i="37" s="1"/>
  <c r="D255" i="156"/>
  <c r="B95" i="37" s="1"/>
  <c r="F254" i="156"/>
  <c r="D254" i="156"/>
  <c r="B94" i="37" s="1"/>
  <c r="F236" i="156"/>
  <c r="D65" i="37" s="1"/>
  <c r="D236" i="156"/>
  <c r="B65" i="37" s="1"/>
  <c r="F232" i="156"/>
  <c r="D61" i="37" s="1"/>
  <c r="D232" i="156"/>
  <c r="B61" i="37" s="1"/>
  <c r="F231" i="156"/>
  <c r="D60" i="37" s="1"/>
  <c r="D231" i="156"/>
  <c r="B60" i="37" s="1"/>
  <c r="F230" i="156"/>
  <c r="D59" i="37" s="1"/>
  <c r="D230" i="156"/>
  <c r="B59" i="37" s="1"/>
  <c r="F229" i="156"/>
  <c r="D229" i="156"/>
  <c r="B58" i="37" s="1"/>
  <c r="D239" i="37" l="1"/>
  <c r="D94" i="37"/>
  <c r="D58" i="37"/>
  <c r="B239" i="37"/>
  <c r="G300" i="156"/>
  <c r="F296" i="156"/>
  <c r="D296" i="156"/>
  <c r="F241" i="156"/>
  <c r="D241" i="156"/>
  <c r="B142" i="37" l="1"/>
  <c r="F253" i="156"/>
  <c r="D93" i="37" s="1"/>
  <c r="F263" i="156"/>
  <c r="D103" i="37" s="1"/>
  <c r="F308" i="156"/>
  <c r="D132" i="37" s="1"/>
  <c r="F318" i="156"/>
  <c r="D142" i="37" s="1"/>
  <c r="F281" i="156"/>
  <c r="D117" i="37" s="1"/>
  <c r="D253" i="156"/>
  <c r="B93" i="37" s="1"/>
  <c r="D263" i="156"/>
  <c r="B103" i="37" s="1"/>
  <c r="F313" i="156"/>
  <c r="D137" i="37" s="1"/>
  <c r="F288" i="156"/>
  <c r="D124" i="37" s="1"/>
  <c r="F258" i="156"/>
  <c r="D98" i="37" s="1"/>
  <c r="D288" i="156"/>
  <c r="B124" i="37" s="1"/>
  <c r="D258" i="156"/>
  <c r="B98" i="37" s="1"/>
  <c r="C140" i="37"/>
  <c r="D281" i="156"/>
  <c r="B117" i="37" s="1"/>
  <c r="D308" i="156"/>
  <c r="B132" i="37" s="1"/>
  <c r="D313" i="156"/>
  <c r="B137" i="37" s="1"/>
  <c r="C136" i="37"/>
  <c r="G299" i="156"/>
  <c r="C135" i="37"/>
  <c r="G297" i="156"/>
  <c r="C133" i="37"/>
  <c r="G298" i="156"/>
  <c r="C134" i="37"/>
  <c r="G270" i="156"/>
  <c r="G271" i="156"/>
  <c r="G267" i="156"/>
  <c r="G245" i="156"/>
  <c r="C97" i="37"/>
  <c r="G243" i="156"/>
  <c r="C95" i="37"/>
  <c r="G261" i="156"/>
  <c r="E101" i="37" s="1"/>
  <c r="C101" i="37"/>
  <c r="G242" i="156"/>
  <c r="C94" i="37"/>
  <c r="G244" i="156"/>
  <c r="C96" i="37"/>
  <c r="G312" i="156"/>
  <c r="E136" i="37" s="1"/>
  <c r="G316" i="156"/>
  <c r="E140" i="37" s="1"/>
  <c r="G269" i="156"/>
  <c r="G284" i="156" l="1"/>
  <c r="E120" i="37" s="1"/>
  <c r="G256" i="156"/>
  <c r="E96" i="37" s="1"/>
  <c r="G257" i="156"/>
  <c r="E97" i="37" s="1"/>
  <c r="G282" i="156"/>
  <c r="E118" i="37" s="1"/>
  <c r="G311" i="156"/>
  <c r="E135" i="37" s="1"/>
  <c r="G255" i="156"/>
  <c r="E95" i="37" s="1"/>
  <c r="G286" i="156"/>
  <c r="E122" i="37" s="1"/>
  <c r="G310" i="156"/>
  <c r="E134" i="37" s="1"/>
  <c r="G254" i="156"/>
  <c r="E94" i="37" s="1"/>
  <c r="G285" i="156"/>
  <c r="E121" i="37" s="1"/>
  <c r="G309" i="156"/>
  <c r="E133" i="37" s="1"/>
  <c r="G318" i="156"/>
  <c r="E142" i="37" s="1"/>
  <c r="C142" i="37"/>
  <c r="G292" i="156"/>
  <c r="E128" i="37" s="1"/>
  <c r="G288" i="156"/>
  <c r="E124" i="37" s="1"/>
  <c r="G263" i="156"/>
  <c r="E103" i="37" s="1"/>
  <c r="C103" i="37"/>
  <c r="C98" i="37"/>
  <c r="C137" i="37"/>
  <c r="C93" i="37"/>
  <c r="G296" i="156"/>
  <c r="C132" i="37"/>
  <c r="G313" i="156"/>
  <c r="E137" i="37" s="1"/>
  <c r="G266" i="156"/>
  <c r="G258" i="156"/>
  <c r="E98" i="37" s="1"/>
  <c r="G241" i="156"/>
  <c r="G253" i="156" l="1"/>
  <c r="E93" i="37" s="1"/>
  <c r="G308" i="156"/>
  <c r="E132" i="37" s="1"/>
  <c r="G281" i="156"/>
  <c r="E117" i="37" s="1"/>
  <c r="F215" i="156"/>
  <c r="D215" i="156"/>
  <c r="G220" i="156" l="1"/>
  <c r="C59" i="37"/>
  <c r="C65" i="37"/>
  <c r="C60" i="37"/>
  <c r="C61" i="37"/>
  <c r="C58" i="37"/>
  <c r="D228" i="156"/>
  <c r="B57" i="37" s="1"/>
  <c r="F228" i="156"/>
  <c r="D57" i="37" s="1"/>
  <c r="D233" i="156"/>
  <c r="F233" i="156"/>
  <c r="D62" i="37" s="1"/>
  <c r="G219" i="156"/>
  <c r="G216" i="156"/>
  <c r="G217" i="156"/>
  <c r="G218" i="156"/>
  <c r="B62" i="37" l="1"/>
  <c r="C62" i="37"/>
  <c r="C57" i="37"/>
  <c r="G231" i="156"/>
  <c r="E60" i="37" s="1"/>
  <c r="G236" i="156"/>
  <c r="E65" i="37" s="1"/>
  <c r="G232" i="156"/>
  <c r="E61" i="37" s="1"/>
  <c r="G230" i="156"/>
  <c r="E59" i="37" s="1"/>
  <c r="G229" i="156"/>
  <c r="E58" i="37" s="1"/>
  <c r="G215" i="156"/>
  <c r="G233" i="156" l="1"/>
  <c r="E62" i="37" s="1"/>
  <c r="G228" i="156"/>
  <c r="E57" i="37" s="1"/>
  <c r="B12" i="37" l="1"/>
  <c r="B233" i="37" s="1"/>
  <c r="B11" i="37"/>
  <c r="B232" i="37" s="1"/>
  <c r="B10" i="37"/>
  <c r="B231" i="37" s="1"/>
  <c r="B9" i="37"/>
  <c r="B229" i="37" s="1"/>
  <c r="D12" i="37" l="1"/>
  <c r="D233" i="37" s="1"/>
  <c r="D11" i="37"/>
  <c r="D232" i="37" s="1"/>
  <c r="D10" i="37"/>
  <c r="D231" i="37" s="1"/>
  <c r="D9" i="37"/>
  <c r="D229" i="37" l="1"/>
  <c r="F192" i="156"/>
  <c r="D192" i="156"/>
  <c r="F183" i="156"/>
  <c r="D183" i="156"/>
  <c r="G184" i="156" l="1"/>
  <c r="G185" i="156"/>
  <c r="G194" i="156"/>
  <c r="G193" i="156"/>
  <c r="G192" i="156" l="1"/>
  <c r="G183" i="156"/>
  <c r="F171" i="156" l="1"/>
  <c r="D171" i="156"/>
  <c r="F149" i="156"/>
  <c r="D149" i="156"/>
  <c r="D143" i="156"/>
  <c r="D140" i="156"/>
  <c r="F131" i="156"/>
  <c r="D131" i="156"/>
  <c r="D206" i="156" l="1"/>
  <c r="B13" i="37" s="1"/>
  <c r="B235" i="37" s="1"/>
  <c r="G135" i="156"/>
  <c r="G150" i="156"/>
  <c r="G153" i="156"/>
  <c r="G132" i="156"/>
  <c r="G151" i="156"/>
  <c r="G172" i="156"/>
  <c r="G133" i="156"/>
  <c r="G144" i="156"/>
  <c r="G173" i="156"/>
  <c r="F122" i="156"/>
  <c r="D122" i="156"/>
  <c r="D113" i="156"/>
  <c r="F100" i="156"/>
  <c r="D100" i="156"/>
  <c r="G95" i="156"/>
  <c r="D91" i="156"/>
  <c r="F78" i="156"/>
  <c r="D78" i="156"/>
  <c r="F65" i="156"/>
  <c r="D65" i="156"/>
  <c r="G69" i="156"/>
  <c r="D56" i="156"/>
  <c r="G49" i="156"/>
  <c r="F29" i="156"/>
  <c r="F23" i="156"/>
  <c r="G24" i="156"/>
  <c r="G22" i="156"/>
  <c r="G21" i="156"/>
  <c r="F20" i="156"/>
  <c r="F201" i="156" l="1"/>
  <c r="D201" i="156"/>
  <c r="F206" i="156"/>
  <c r="G48" i="156"/>
  <c r="G94" i="156"/>
  <c r="B18" i="37"/>
  <c r="G33" i="156"/>
  <c r="G32" i="156"/>
  <c r="G134" i="156"/>
  <c r="G126" i="156"/>
  <c r="G125" i="156"/>
  <c r="G105" i="156"/>
  <c r="B8" i="37"/>
  <c r="D18" i="37"/>
  <c r="G31" i="156"/>
  <c r="G57" i="156"/>
  <c r="G68" i="156"/>
  <c r="G81" i="156"/>
  <c r="G92" i="156"/>
  <c r="G104" i="156"/>
  <c r="G115" i="156"/>
  <c r="G143" i="156"/>
  <c r="G39" i="156"/>
  <c r="G58" i="156"/>
  <c r="G82" i="156"/>
  <c r="G101" i="156"/>
  <c r="G140" i="156"/>
  <c r="G171" i="156"/>
  <c r="G40" i="156"/>
  <c r="G66" i="156"/>
  <c r="G102" i="156"/>
  <c r="G123" i="156"/>
  <c r="G152" i="156"/>
  <c r="G30" i="156"/>
  <c r="G80" i="156"/>
  <c r="G114" i="156"/>
  <c r="G124" i="156"/>
  <c r="G149" i="156"/>
  <c r="G131" i="156"/>
  <c r="G79" i="156"/>
  <c r="G67" i="156"/>
  <c r="G23" i="156"/>
  <c r="G20" i="156"/>
  <c r="B228" i="37" l="1"/>
  <c r="C11" i="37"/>
  <c r="C232" i="37" s="1"/>
  <c r="G204" i="156"/>
  <c r="E11" i="37" s="1"/>
  <c r="C12" i="37"/>
  <c r="C233" i="37" s="1"/>
  <c r="G205" i="156"/>
  <c r="E12" i="37" s="1"/>
  <c r="C16" i="37"/>
  <c r="G209" i="156"/>
  <c r="C14" i="37"/>
  <c r="G207" i="156"/>
  <c r="E14" i="37" s="1"/>
  <c r="D13" i="37"/>
  <c r="D235" i="37" s="1"/>
  <c r="C13" i="37"/>
  <c r="G47" i="156"/>
  <c r="G113" i="156"/>
  <c r="G56" i="156"/>
  <c r="G38" i="156"/>
  <c r="G91" i="156"/>
  <c r="G78" i="156"/>
  <c r="G122" i="156"/>
  <c r="G100" i="156"/>
  <c r="G65" i="156"/>
  <c r="G29" i="156"/>
  <c r="C239" i="37" l="1"/>
  <c r="G206" i="156"/>
  <c r="E13" i="37" s="1"/>
  <c r="D8" i="37"/>
  <c r="G13" i="156"/>
  <c r="G12" i="156"/>
  <c r="D228" i="37" l="1"/>
  <c r="E232" i="37"/>
  <c r="E239" i="37"/>
  <c r="E233" i="37"/>
  <c r="G11" i="156"/>
  <c r="E16" i="37" l="1"/>
  <c r="E67" i="37" l="1"/>
  <c r="G160" i="156"/>
  <c r="G159" i="156"/>
  <c r="C10" i="37" l="1"/>
  <c r="C231" i="37" s="1"/>
  <c r="G203" i="156"/>
  <c r="E10" i="37" s="1"/>
  <c r="C9" i="37"/>
  <c r="C229" i="37" s="1"/>
  <c r="G202" i="156"/>
  <c r="E9" i="37" s="1"/>
  <c r="E18" i="37"/>
  <c r="C18" i="37"/>
  <c r="C8" i="37"/>
  <c r="C228" i="37" s="1"/>
  <c r="G158" i="156"/>
  <c r="G201" i="156" l="1"/>
  <c r="E8" i="37" s="1"/>
  <c r="E231" i="37" l="1"/>
  <c r="E229" i="37"/>
  <c r="E228" i="37"/>
  <c r="E226" i="37"/>
  <c r="C189" i="157" l="1"/>
  <c r="B91" i="37" s="1"/>
  <c r="F172" i="157" l="1"/>
  <c r="D184" i="157"/>
  <c r="C86" i="37" s="1"/>
  <c r="F184" i="157" l="1"/>
  <c r="E86" i="37" s="1"/>
  <c r="F189" i="157"/>
  <c r="E91" i="37" s="1"/>
  <c r="D189" i="157"/>
  <c r="C91" i="37" s="1"/>
  <c r="S122" i="156" l="1"/>
  <c r="S128" i="156" s="1"/>
  <c r="X122" i="156" l="1"/>
  <c r="X128" i="156" l="1"/>
  <c r="M9" i="37" l="1"/>
  <c r="M229" i="37" s="1"/>
  <c r="M10" i="37"/>
  <c r="M231" i="37" s="1"/>
  <c r="O91" i="156"/>
  <c r="X92" i="156"/>
  <c r="O201" i="156" l="1"/>
  <c r="M8" i="37" s="1"/>
  <c r="X93" i="156"/>
  <c r="O97" i="156"/>
  <c r="S91" i="156"/>
  <c r="X95" i="156"/>
  <c r="S94" i="156"/>
  <c r="S206" i="156" s="1"/>
  <c r="S97" i="156" l="1"/>
  <c r="S201" i="156"/>
  <c r="M228" i="37"/>
  <c r="U94" i="156"/>
  <c r="U97" i="156" s="1"/>
  <c r="X91" i="156"/>
  <c r="Q9" i="37"/>
  <c r="Q229" i="37" s="1"/>
  <c r="X202" i="156"/>
  <c r="V9" i="37" s="1"/>
  <c r="Q10" i="37"/>
  <c r="Q231" i="37" s="1"/>
  <c r="X203" i="156"/>
  <c r="V10" i="37" s="1"/>
  <c r="X94" i="156"/>
  <c r="X201" i="156" l="1"/>
  <c r="V8" i="37" s="1"/>
  <c r="Q8" i="37"/>
  <c r="Q228" i="37" s="1"/>
  <c r="X97" i="156"/>
  <c r="V231" i="37" l="1"/>
  <c r="M14" i="37" l="1"/>
  <c r="M236" i="37" s="1"/>
  <c r="M13" i="37" l="1"/>
  <c r="M235" i="37" s="1"/>
  <c r="U164" i="156"/>
  <c r="U207" i="156" s="1"/>
  <c r="X164" i="156"/>
  <c r="O168" i="156"/>
  <c r="O211" i="156" l="1"/>
  <c r="M18" i="37" s="1"/>
  <c r="M227" i="37" s="1"/>
  <c r="U163" i="156"/>
  <c r="X206" i="156"/>
  <c r="V13" i="37" s="1"/>
  <c r="X163" i="156"/>
  <c r="S14" i="37"/>
  <c r="S236" i="37" s="1"/>
  <c r="Q14" i="37"/>
  <c r="Q236" i="37" s="1"/>
  <c r="X207" i="156"/>
  <c r="V14" i="37" s="1"/>
  <c r="U206" i="156" l="1"/>
  <c r="S13" i="37" s="1"/>
  <c r="S235" i="37" s="1"/>
  <c r="U168" i="156"/>
  <c r="X168" i="156"/>
  <c r="S211" i="156"/>
  <c r="Q18" i="37" s="1"/>
  <c r="Q227" i="37" s="1"/>
  <c r="Q13" i="37"/>
  <c r="Q235" i="37" s="1"/>
  <c r="V236" i="37"/>
  <c r="T22" i="46"/>
  <c r="T46" i="37" s="1"/>
  <c r="T229" i="37" s="1"/>
  <c r="R22" i="46"/>
  <c r="R46" i="37" s="1"/>
  <c r="R229" i="37" s="1"/>
  <c r="T9" i="46"/>
  <c r="T19" i="46" s="1"/>
  <c r="V10" i="46"/>
  <c r="R9" i="46"/>
  <c r="R19" i="46" s="1"/>
  <c r="V235" i="37" l="1"/>
  <c r="T21" i="46"/>
  <c r="T45" i="37" s="1"/>
  <c r="R21" i="46"/>
  <c r="R45" i="37" s="1"/>
  <c r="V22" i="46"/>
  <c r="V46" i="37" s="1"/>
  <c r="T31" i="46"/>
  <c r="T55" i="37" s="1"/>
  <c r="V229" i="37"/>
  <c r="V9" i="46"/>
  <c r="T228" i="37" l="1"/>
  <c r="R228" i="37"/>
  <c r="V228" i="37" s="1"/>
  <c r="V21" i="46"/>
  <c r="V45" i="37" s="1"/>
  <c r="V19" i="46"/>
  <c r="V31" i="46" s="1"/>
  <c r="V55" i="37" s="1"/>
  <c r="R31" i="46"/>
  <c r="R55" i="37" s="1"/>
  <c r="F49" i="157" l="1"/>
  <c r="D100" i="157"/>
  <c r="F100" i="157" s="1"/>
  <c r="E27" i="37" s="1"/>
  <c r="D48" i="157"/>
  <c r="D99" i="157" s="1"/>
  <c r="F99" i="157" s="1"/>
  <c r="E26" i="37" s="1"/>
  <c r="F48" i="157" l="1"/>
  <c r="C26" i="37"/>
  <c r="C235" i="37" s="1"/>
  <c r="C27" i="37"/>
  <c r="C236" i="37" l="1"/>
  <c r="E235" i="37"/>
  <c r="E236" i="37" l="1"/>
  <c r="V211" i="156"/>
  <c r="T18" i="37" s="1"/>
  <c r="W211" i="156" l="1"/>
  <c r="U18" i="37" s="1"/>
  <c r="T211" i="156"/>
  <c r="X17" i="156" l="1"/>
  <c r="X211" i="156" s="1"/>
  <c r="U289" i="157"/>
  <c r="T178" i="37" s="1"/>
  <c r="T227" i="37" s="1"/>
  <c r="V289" i="157"/>
  <c r="U178" i="37" s="1"/>
  <c r="U227" i="37" s="1"/>
  <c r="U211" i="156" l="1"/>
  <c r="S18" i="37" s="1"/>
  <c r="R18" i="37"/>
  <c r="V18" i="37"/>
  <c r="T289" i="157"/>
  <c r="S178" i="37" s="1"/>
  <c r="S227" i="37" l="1"/>
  <c r="S289" i="157"/>
  <c r="R178" i="37" s="1"/>
  <c r="W277" i="157"/>
  <c r="W289" i="157" s="1"/>
  <c r="V178" i="37" s="1"/>
  <c r="R227" i="37" l="1"/>
  <c r="V227" i="37" s="1"/>
</calcChain>
</file>

<file path=xl/sharedStrings.xml><?xml version="1.0" encoding="utf-8"?>
<sst xmlns="http://schemas.openxmlformats.org/spreadsheetml/2006/main" count="1042" uniqueCount="156">
  <si>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</si>
  <si>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</si>
  <si>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</si>
  <si>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</si>
  <si>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</si>
  <si>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</si>
  <si>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</si>
  <si>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</si>
  <si>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</si>
  <si>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</si>
  <si>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</si>
  <si>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</si>
  <si>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</si>
  <si>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</si>
  <si>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</si>
  <si>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</si>
  <si>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</si>
  <si>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</si>
  <si>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</si>
  <si>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</si>
  <si>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</si>
  <si>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</si>
  <si>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</si>
  <si>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</si>
  <si>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</si>
  <si>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</si>
  <si>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</si>
  <si>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</si>
  <si>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</si>
  <si>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</si>
  <si>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</si>
  <si>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Всего по Территориальной программе</t>
  </si>
  <si>
    <t>Всего по городу Хабаровску</t>
  </si>
  <si>
    <t>%</t>
  </si>
  <si>
    <t>Всего по муниципальному образованию Вяземск</t>
  </si>
  <si>
    <t>Всего по муниципальному району Бикин</t>
  </si>
  <si>
    <t>Всего по муниципальному району Лазо</t>
  </si>
  <si>
    <t>Всего по муниципальному району Троицкая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</si>
  <si>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</si>
  <si>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</si>
  <si>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</si>
  <si>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</si>
  <si>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2. КГБУЗ "Городская клиническая больница № 10" МЗХК 2141010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</si>
  <si>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</si>
  <si>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</si>
  <si>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</si>
  <si>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Южные районы</t>
  </si>
  <si>
    <t xml:space="preserve">Итого город Комсомольск 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</si>
  <si>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</si>
  <si>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</si>
  <si>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</si>
  <si>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</si>
  <si>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</si>
  <si>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</si>
  <si>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</si>
  <si>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</si>
  <si>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</si>
  <si>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</si>
  <si>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</si>
  <si>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</si>
  <si>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</si>
  <si>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</si>
  <si>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</si>
  <si>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</si>
  <si>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</si>
  <si>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</si>
  <si>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</si>
  <si>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</si>
  <si>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</si>
  <si>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</si>
  <si>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</si>
  <si>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</si>
  <si>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</si>
  <si>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</si>
  <si>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</si>
  <si>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</si>
  <si>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</si>
  <si>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</si>
  <si>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</si>
  <si>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</si>
  <si>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План 2019 (законченный случай)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</si>
  <si>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</si>
  <si>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</si>
  <si>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</si>
  <si>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Кроме того, финансовые санкции, тыс.руб.</t>
  </si>
  <si>
    <t>Стоимость итого (графа 8 с  учетом графы 9)</t>
  </si>
  <si>
    <t>Отклонение</t>
  </si>
  <si>
    <t>1.2.1(а)  диспансеризация взрослого населения 1 этапа, проводимая мобильными медицинскими бригадами</t>
  </si>
  <si>
    <t>в т.ч. диспансеризация детей-сирот, проводимая мобильными медицинскими бригадами</t>
  </si>
  <si>
    <t>в т.ч. Профилактический медицинский осмотр лиц старше 18 лет, проводимый мобильными медицинскими бригадами</t>
  </si>
  <si>
    <t>район имени Лазо</t>
  </si>
  <si>
    <t>1.2.1(а) диспансеризация взрослого населения 1 этапа, проводимая мобильными медицинскими бригадами</t>
  </si>
  <si>
    <t>в том числе профилактический медицинский осмотр в рамках диспансерного наблюдения</t>
  </si>
  <si>
    <t>3. КГБУЗ "Детская городская клиническая больница имени В.М.Истомина" МЗХК 2241001</t>
  </si>
  <si>
    <t>4. КГБУЗ "Детская городская клиническая больница № 9" МЗХК 2241009</t>
  </si>
  <si>
    <t>5. КГБУЗ "Городская клиническая поликлиника № 3" МЗХК 2101003</t>
  </si>
  <si>
    <t>6. КГБУЗ "Городская поликлиника № 5" МЗХК 2141005</t>
  </si>
  <si>
    <t>7. КГБУЗ "Клинико-диагностический центр" МЗХК 2101006</t>
  </si>
  <si>
    <t>8. КГБУЗ "Городская поликлиника № 7" МЗХК 2101007</t>
  </si>
  <si>
    <t>9. КГБУЗ "Городская поликлиника № 8" МЗХК 2101008</t>
  </si>
  <si>
    <t>10. КГБУЗ "Городская поликлиника № 11" МЗХК 2101011</t>
  </si>
  <si>
    <t>11. КГБУЗ "Городская поликлиника № 15" МЗХК 2101015</t>
  </si>
  <si>
    <t xml:space="preserve"> 12. КГБУЗ "Городская поликлиника № 16" МЗХК 2101016</t>
  </si>
  <si>
    <t>13. КГБУЗ "Детская городская  поликлиника № 1" МЗХК 2201001</t>
  </si>
  <si>
    <t>14. КГБУЗ "Детская городская клиническая поликлиника № 3" МЗХК 2201003</t>
  </si>
  <si>
    <t>15. КГБУЗ "Детская городская поликлиника № 17" МЗХК 2201017</t>
  </si>
  <si>
    <t>16. КГБУЗ "Детская городская поликлиника № 24" МЗХК 2201024</t>
  </si>
  <si>
    <t>18. Хабаровская поликлиника ФГБУЗ ДВОМЦ ФМБА России 6341001</t>
  </si>
  <si>
    <t>19.ГБОУ ВПО "ДВГМУ" МЗиСР РФ  2107803</t>
  </si>
  <si>
    <t>20. КГБУЗ "Бикинская центральная районная больница" МЗХК 1343001</t>
  </si>
  <si>
    <t>21.КГБУЗ "Вяземская районная больница" МЗХК 1343002</t>
  </si>
  <si>
    <t>22. КГБУЗ "Районная больница района имени Лазо" МЗХК 1343303</t>
  </si>
  <si>
    <t>23. КГБУЗ "Троицкая центральная районная больница" МЗХК 1340011</t>
  </si>
  <si>
    <t>24. КГБУЗ "Князе-Волконская районная больница" МЗХК 1343005</t>
  </si>
  <si>
    <t>25. КГБУЗ "Хабаровская  районная больница" МЗХК  1340004</t>
  </si>
  <si>
    <t>26. КГБУЗ "Городская больница № 2" МЗХК 3141002</t>
  </si>
  <si>
    <t>27. КГБУЗ "Городская больница № 3" МЗХК 3141003</t>
  </si>
  <si>
    <t>28. КГБУЗ "Городская больница № 4" МЗХК 3141004</t>
  </si>
  <si>
    <t>29. КГБУЗ "Городская больница № 7" МЗХК 3141007</t>
  </si>
  <si>
    <t>30. КГБУЗ "Детская городская больница" МЗХК 3241001</t>
  </si>
  <si>
    <t>31. КГБУЗ "Городская поликлиника № 9" МЗХК 3101009</t>
  </si>
  <si>
    <t xml:space="preserve">32. ЧУЗ "Клиническая больница "РЖД-Медицина" г.Комсомльск-на-Амуре </t>
  </si>
  <si>
    <t>33. ФГБУЗ "Медико-санитарная часть № 99 ФМБА" 3131001</t>
  </si>
  <si>
    <t>34. КГБУЗ "Амурская центральная районная больница" МЗХК 1340014</t>
  </si>
  <si>
    <t>35. КГБУЗ "Ванинская центральная районная больница" МЗХК 1340006</t>
  </si>
  <si>
    <t>36. Ванинская больница ФГБУ "Дальневосточный окружной медицинский центр ФМБА" 6349008</t>
  </si>
  <si>
    <t>37. КГБУЗ "Верхнебуреинская центральная районная больница" МЗХК 1343008</t>
  </si>
  <si>
    <t>38. КГБУЗ "Комсомольская межрайонная больница" МЗХК 1340013</t>
  </si>
  <si>
    <t>39. КГБУЗ "Николаевская-на-Амуре центральная районная больница" МЗХК 1340010</t>
  </si>
  <si>
    <t>40. КГБУЗ "Советско-Гаванская районная больница" МЗХК 1340007</t>
  </si>
  <si>
    <t>41.КГБУЗ "Солнечная районная больница" МЗХК 1343004</t>
  </si>
  <si>
    <t>42.КГБУЗ "Ульчская районная больница" 1343171</t>
  </si>
  <si>
    <t>43. КГБУЗ "Тугуро-Чумиканская районная больница" МЗХК 1340003</t>
  </si>
  <si>
    <t>44. КГБУЗ "Аяно-Майская центральная районная больница" МЗХК 1340001</t>
  </si>
  <si>
    <t>45. КГБУЗ "Охотская центральная районная больница" МЗХК 1340012</t>
  </si>
  <si>
    <t>17. ЧУЗ "Клиническая больница "РЖД -Медицина" города Хабаровск</t>
  </si>
  <si>
    <t>19. ФКУЗ "Медико-санитарная часть МВД РФ по Хабаровскому краю" 8156001</t>
  </si>
  <si>
    <t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  2020</t>
  </si>
  <si>
    <t>План 1 мес. 2020 г. (законченный случай)</t>
  </si>
  <si>
    <t>Утвержденно Комиссией по разработке ТП ОМС на 01.01.2020, тыс.руб.</t>
  </si>
  <si>
    <t>План 1 мес. 2020 г. (тыс.руб)</t>
  </si>
  <si>
    <t>Утвержденно Комиссией по разработке ТП ОМС на 01.11.2020, тыс.руб.</t>
  </si>
  <si>
    <t>Утвержденно Комиссией по разработке ТП ОМС на 01.02.2020, тыс.руб.</t>
  </si>
  <si>
    <t>Утвержденно Комиссией по разработке ТП ОМС на 01.03.2020, тыс.руб.</t>
  </si>
  <si>
    <t>Утвержденно Комиссией по разработке ТП ОМС на 01.04.2020, тыс.руб.</t>
  </si>
  <si>
    <t>Утвержденно Комиссией по разработке ТП ОМС на 01.05.2020, тыс.руб.</t>
  </si>
  <si>
    <t>Утвержденно Комиссией по разработке ТП ОМС на 01.06.2020, тыс.руб.</t>
  </si>
  <si>
    <t>Утвержденно Комиссией по разработке ТП ОМС на 01.07.2020, тыс.руб.</t>
  </si>
  <si>
    <t>Утвержденно Комиссией по разработке ТП ОМС на 01.08.2020, тыс.руб.</t>
  </si>
  <si>
    <t>Утвержденно Комиссией по разработке ТП ОМС на 01.09.2020, тыс.руб.</t>
  </si>
  <si>
    <t>Утвержденно Комиссией по разработке ТП ОМС на 01.10.2020, тыс.руб.</t>
  </si>
  <si>
    <t>План 2020 (законченный случай)</t>
  </si>
  <si>
    <t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 2020 (профилактические мероприятия и неотложная помощь) *</t>
  </si>
  <si>
    <t>1.2.5(а) диспансеризация детей-сирот, проводимая мобильными медицинскими бригадами</t>
  </si>
  <si>
    <t>1.3.1(а). Профилактический медицинский осмотр лиц старше 18 лет, проводимый мобильными медицинскими бригадами</t>
  </si>
  <si>
    <t>Всего по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</si>
</sst>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  <numFmt numFmtId="176" formatCode="#,##0_ ;\-#,##0\ "/>
    <numFmt numFmtId="177" formatCode="#,##0.0_ ;\-#,##0.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9">
    <xf numFmtId="0" fontId="0" fillId="0" borderId="0"/>
    <xf numFmtId="0" fontId="6" fillId="0" borderId="0"/>
    <xf numFmtId="165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5" fillId="0" borderId="0"/>
    <xf numFmtId="165" fontId="2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2" fillId="0" borderId="0" applyFill="0" applyBorder="0" applyProtection="0">
      <alignment wrapText="1"/>
      <protection locked="0"/>
    </xf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9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31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53">
    <xf numFmtId="0" fontId="0" fillId="0" borderId="0" xfId="0"/>
    <xf numFmtId="171" fontId="7" fillId="0" borderId="2" xfId="2" applyNumberFormat="1" applyFont="1" applyFill="1" applyBorder="1"/>
    <xf numFmtId="0" fontId="12" fillId="0" borderId="2" xfId="1" applyFont="1" applyFill="1" applyBorder="1" applyAlignment="1">
      <alignment horizontal="left" indent="1"/>
    </xf>
    <xf numFmtId="0" fontId="12" fillId="0" borderId="2" xfId="1" applyFont="1" applyFill="1" applyBorder="1" applyAlignment="1">
      <alignment wrapText="1"/>
    </xf>
    <xf numFmtId="0" fontId="7" fillId="0" borderId="2" xfId="1" applyFont="1" applyFill="1" applyBorder="1"/>
    <xf numFmtId="0" fontId="7" fillId="0" borderId="0" xfId="1" applyFont="1" applyFill="1"/>
    <xf numFmtId="0" fontId="12" fillId="0" borderId="0" xfId="1" applyFont="1" applyFill="1"/>
    <xf numFmtId="0" fontId="12" fillId="0" borderId="3" xfId="1" applyFont="1" applyFill="1" applyBorder="1" applyAlignment="1">
      <alignment horizontal="left"/>
    </xf>
    <xf numFmtId="0" fontId="12" fillId="0" borderId="0" xfId="1" applyFont="1" applyFill="1" applyBorder="1"/>
    <xf numFmtId="0" fontId="7" fillId="0" borderId="10" xfId="1" applyFont="1" applyFill="1" applyBorder="1"/>
    <xf numFmtId="164" fontId="7" fillId="0" borderId="10" xfId="1" applyNumberFormat="1" applyFont="1" applyFill="1" applyBorder="1"/>
    <xf numFmtId="171" fontId="7" fillId="0" borderId="10" xfId="2" applyNumberFormat="1" applyFont="1" applyFill="1" applyBorder="1"/>
    <xf numFmtId="164" fontId="7" fillId="0" borderId="10" xfId="1" applyNumberFormat="1" applyFont="1" applyFill="1" applyBorder="1" applyAlignment="1">
      <alignment horizontal="center"/>
    </xf>
    <xf numFmtId="0" fontId="7" fillId="0" borderId="0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9" xfId="1" applyFont="1" applyFill="1" applyBorder="1"/>
    <xf numFmtId="0" fontId="7" fillId="0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horizontal="left" wrapText="1"/>
    </xf>
    <xf numFmtId="0" fontId="7" fillId="0" borderId="4" xfId="1" applyFont="1" applyFill="1" applyBorder="1"/>
    <xf numFmtId="0" fontId="15" fillId="0" borderId="1" xfId="1" applyFont="1" applyFill="1" applyBorder="1"/>
    <xf numFmtId="0" fontId="7" fillId="0" borderId="14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7" fillId="0" borderId="0" xfId="1" applyFont="1" applyFill="1"/>
    <xf numFmtId="0" fontId="17" fillId="0" borderId="0" xfId="1" applyFont="1" applyFill="1" applyBorder="1"/>
    <xf numFmtId="0" fontId="17" fillId="0" borderId="1" xfId="1" applyFont="1" applyFill="1" applyBorder="1" applyAlignment="1">
      <alignment horizontal="center"/>
    </xf>
    <xf numFmtId="0" fontId="17" fillId="0" borderId="5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/>
    </xf>
    <xf numFmtId="164" fontId="10" fillId="0" borderId="10" xfId="1" applyNumberFormat="1" applyFont="1" applyFill="1" applyBorder="1"/>
    <xf numFmtId="3" fontId="8" fillId="0" borderId="2" xfId="1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/>
    <xf numFmtId="3" fontId="8" fillId="0" borderId="10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/>
    </xf>
    <xf numFmtId="0" fontId="22" fillId="0" borderId="0" xfId="1" applyFont="1" applyFill="1"/>
    <xf numFmtId="0" fontId="13" fillId="0" borderId="0" xfId="0" applyFont="1" applyFill="1"/>
    <xf numFmtId="0" fontId="7" fillId="0" borderId="6" xfId="1" applyFont="1" applyFill="1" applyBorder="1" applyAlignment="1">
      <alignment horizontal="center"/>
    </xf>
    <xf numFmtId="3" fontId="17" fillId="0" borderId="10" xfId="2" applyNumberFormat="1" applyFont="1" applyFill="1" applyBorder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3" fontId="19" fillId="0" borderId="2" xfId="2" applyNumberFormat="1" applyFont="1" applyFill="1" applyBorder="1" applyAlignment="1">
      <alignment horizontal="center" vertical="center"/>
    </xf>
    <xf numFmtId="3" fontId="11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2" xfId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left" wrapText="1" indent="2"/>
    </xf>
    <xf numFmtId="0" fontId="7" fillId="8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164" fontId="17" fillId="0" borderId="0" xfId="1" applyNumberFormat="1" applyFont="1" applyFill="1" applyBorder="1"/>
    <xf numFmtId="0" fontId="8" fillId="0" borderId="14" xfId="1" applyFont="1" applyFill="1" applyBorder="1" applyAlignment="1">
      <alignment horizontal="left"/>
    </xf>
    <xf numFmtId="0" fontId="15" fillId="2" borderId="2" xfId="1" applyFont="1" applyFill="1" applyBorder="1"/>
    <xf numFmtId="0" fontId="12" fillId="0" borderId="14" xfId="1" applyFont="1" applyFill="1" applyBorder="1" applyAlignment="1">
      <alignment wrapText="1"/>
    </xf>
    <xf numFmtId="0" fontId="12" fillId="0" borderId="14" xfId="1" applyFont="1" applyFill="1" applyBorder="1"/>
    <xf numFmtId="0" fontId="12" fillId="0" borderId="14" xfId="1" applyFont="1" applyFill="1" applyBorder="1" applyAlignment="1">
      <alignment horizontal="left" indent="2"/>
    </xf>
    <xf numFmtId="0" fontId="5" fillId="6" borderId="0" xfId="0" applyFont="1" applyFill="1"/>
    <xf numFmtId="0" fontId="5" fillId="6" borderId="0" xfId="0" applyFont="1" applyFill="1" applyBorder="1"/>
    <xf numFmtId="0" fontId="7" fillId="3" borderId="10" xfId="1" applyFont="1" applyFill="1" applyBorder="1"/>
    <xf numFmtId="166" fontId="10" fillId="0" borderId="14" xfId="3" applyFont="1" applyFill="1" applyBorder="1"/>
    <xf numFmtId="166" fontId="8" fillId="0" borderId="14" xfId="3" applyFont="1" applyFill="1" applyBorder="1" applyAlignment="1">
      <alignment horizontal="left"/>
    </xf>
    <xf numFmtId="166" fontId="8" fillId="0" borderId="14" xfId="3" applyFont="1" applyFill="1" applyBorder="1"/>
    <xf numFmtId="0" fontId="5" fillId="6" borderId="10" xfId="0" applyFont="1" applyFill="1" applyBorder="1"/>
    <xf numFmtId="0" fontId="7" fillId="7" borderId="10" xfId="0" applyFont="1" applyFill="1" applyBorder="1" applyAlignment="1">
      <alignment horizontal="left" wrapText="1" indent="2"/>
    </xf>
    <xf numFmtId="0" fontId="7" fillId="0" borderId="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left"/>
    </xf>
    <xf numFmtId="3" fontId="11" fillId="0" borderId="13" xfId="2" applyNumberFormat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left"/>
    </xf>
    <xf numFmtId="3" fontId="23" fillId="0" borderId="13" xfId="2" applyNumberFormat="1" applyFont="1" applyFill="1" applyBorder="1" applyAlignment="1">
      <alignment horizontal="center" vertical="center"/>
    </xf>
    <xf numFmtId="164" fontId="8" fillId="0" borderId="0" xfId="0" applyNumberFormat="1" applyFont="1" applyFill="1"/>
    <xf numFmtId="164" fontId="17" fillId="10" borderId="0" xfId="1" applyNumberFormat="1" applyFont="1" applyFill="1" applyBorder="1"/>
    <xf numFmtId="0" fontId="17" fillId="10" borderId="0" xfId="1" applyFont="1" applyFill="1" applyBorder="1"/>
    <xf numFmtId="164" fontId="10" fillId="10" borderId="10" xfId="1" applyNumberFormat="1" applyFont="1" applyFill="1" applyBorder="1"/>
    <xf numFmtId="0" fontId="12" fillId="10" borderId="2" xfId="1" applyFont="1" applyFill="1" applyBorder="1" applyAlignment="1">
      <alignment horizontal="left" indent="1"/>
    </xf>
    <xf numFmtId="0" fontId="12" fillId="0" borderId="6" xfId="1" applyFont="1" applyFill="1" applyBorder="1" applyAlignment="1">
      <alignment horizontal="left"/>
    </xf>
    <xf numFmtId="0" fontId="12" fillId="10" borderId="10" xfId="1" applyFont="1" applyFill="1" applyBorder="1" applyAlignment="1">
      <alignment horizontal="left" indent="1"/>
    </xf>
    <xf numFmtId="0" fontId="7" fillId="10" borderId="10" xfId="0" applyFont="1" applyFill="1" applyBorder="1" applyAlignment="1">
      <alignment horizontal="left" wrapText="1" indent="2"/>
    </xf>
    <xf numFmtId="0" fontId="16" fillId="0" borderId="13" xfId="1" applyFont="1" applyFill="1" applyBorder="1" applyAlignment="1">
      <alignment horizontal="left" wrapText="1"/>
    </xf>
    <xf numFmtId="164" fontId="7" fillId="10" borderId="10" xfId="1" applyNumberFormat="1" applyFont="1" applyFill="1" applyBorder="1"/>
    <xf numFmtId="0" fontId="12" fillId="0" borderId="6" xfId="1" applyFont="1" applyFill="1" applyBorder="1"/>
    <xf numFmtId="0" fontId="22" fillId="0" borderId="0" xfId="1" applyFont="1" applyFill="1" applyBorder="1"/>
    <xf numFmtId="0" fontId="12" fillId="0" borderId="13" xfId="1" applyFont="1" applyFill="1" applyBorder="1" applyAlignment="1">
      <alignment wrapText="1"/>
    </xf>
    <xf numFmtId="0" fontId="27" fillId="0" borderId="13" xfId="1" applyFont="1" applyFill="1" applyBorder="1" applyAlignment="1">
      <alignment wrapText="1"/>
    </xf>
    <xf numFmtId="0" fontId="12" fillId="0" borderId="13" xfId="1" applyFont="1" applyFill="1" applyBorder="1" applyAlignment="1">
      <alignment horizontal="left" wrapText="1"/>
    </xf>
    <xf numFmtId="0" fontId="7" fillId="11" borderId="10" xfId="0" applyFont="1" applyFill="1" applyBorder="1" applyAlignment="1">
      <alignment horizontal="left" wrapText="1" indent="2"/>
    </xf>
    <xf numFmtId="0" fontId="26" fillId="0" borderId="0" xfId="1" applyFont="1" applyFill="1" applyAlignment="1">
      <alignment horizontal="center"/>
    </xf>
    <xf numFmtId="0" fontId="26" fillId="10" borderId="0" xfId="1" applyFont="1" applyFill="1" applyAlignment="1">
      <alignment horizontal="center"/>
    </xf>
    <xf numFmtId="171" fontId="7" fillId="10" borderId="10" xfId="2" applyNumberFormat="1" applyFont="1" applyFill="1" applyBorder="1"/>
    <xf numFmtId="0" fontId="17" fillId="10" borderId="0" xfId="1" applyFont="1" applyFill="1"/>
    <xf numFmtId="0" fontId="26" fillId="0" borderId="0" xfId="1" applyFont="1" applyFill="1" applyAlignment="1">
      <alignment horizontal="center"/>
    </xf>
    <xf numFmtId="0" fontId="28" fillId="0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7" fillId="10" borderId="0" xfId="1" applyFont="1" applyFill="1"/>
    <xf numFmtId="164" fontId="7" fillId="10" borderId="10" xfId="1" applyNumberFormat="1" applyFont="1" applyFill="1" applyBorder="1" applyAlignment="1">
      <alignment horizontal="center"/>
    </xf>
    <xf numFmtId="171" fontId="7" fillId="10" borderId="2" xfId="2" applyNumberFormat="1" applyFont="1" applyFill="1" applyBorder="1"/>
    <xf numFmtId="0" fontId="8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0" fontId="7" fillId="10" borderId="0" xfId="1" applyFont="1" applyFill="1" applyBorder="1"/>
    <xf numFmtId="168" fontId="10" fillId="0" borderId="0" xfId="0" applyNumberFormat="1" applyFont="1" applyFill="1" applyAlignment="1">
      <alignment horizontal="center"/>
    </xf>
    <xf numFmtId="168" fontId="8" fillId="0" borderId="2" xfId="1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8" fontId="10" fillId="0" borderId="10" xfId="2" applyNumberFormat="1" applyFont="1" applyFill="1" applyBorder="1" applyAlignment="1">
      <alignment horizontal="center" vertical="center"/>
    </xf>
    <xf numFmtId="168" fontId="19" fillId="0" borderId="2" xfId="2" applyNumberFormat="1" applyFont="1" applyFill="1" applyBorder="1" applyAlignment="1">
      <alignment horizontal="center" vertical="center"/>
    </xf>
    <xf numFmtId="168" fontId="11" fillId="0" borderId="2" xfId="2" applyNumberFormat="1" applyFont="1" applyFill="1" applyBorder="1" applyAlignment="1">
      <alignment horizontal="center" vertical="center"/>
    </xf>
    <xf numFmtId="168" fontId="11" fillId="0" borderId="13" xfId="2" applyNumberFormat="1" applyFont="1" applyFill="1" applyBorder="1" applyAlignment="1">
      <alignment horizontal="center" vertical="center"/>
    </xf>
    <xf numFmtId="168" fontId="17" fillId="0" borderId="10" xfId="2" applyNumberFormat="1" applyFont="1" applyFill="1" applyBorder="1" applyAlignment="1">
      <alignment horizontal="center"/>
    </xf>
    <xf numFmtId="168" fontId="23" fillId="0" borderId="13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4" fontId="17" fillId="0" borderId="26" xfId="1" applyNumberFormat="1" applyFont="1" applyFill="1" applyBorder="1"/>
    <xf numFmtId="0" fontId="20" fillId="10" borderId="10" xfId="1" applyFont="1" applyFill="1" applyBorder="1" applyAlignment="1">
      <alignment wrapText="1"/>
    </xf>
    <xf numFmtId="0" fontId="10" fillId="10" borderId="0" xfId="0" applyFont="1" applyFill="1"/>
    <xf numFmtId="0" fontId="14" fillId="16" borderId="10" xfId="0" applyFont="1" applyFill="1" applyBorder="1" applyAlignment="1">
      <alignment horizontal="left" wrapText="1" indent="2"/>
    </xf>
    <xf numFmtId="0" fontId="7" fillId="16" borderId="10" xfId="0" applyFont="1" applyFill="1" applyBorder="1" applyAlignment="1">
      <alignment horizontal="left" wrapText="1" indent="2"/>
    </xf>
    <xf numFmtId="0" fontId="7" fillId="15" borderId="10" xfId="0" applyFont="1" applyFill="1" applyBorder="1" applyAlignment="1">
      <alignment horizontal="left" wrapText="1" indent="2"/>
    </xf>
    <xf numFmtId="0" fontId="18" fillId="17" borderId="15" xfId="1" applyFont="1" applyFill="1" applyBorder="1"/>
    <xf numFmtId="0" fontId="12" fillId="0" borderId="2" xfId="1" applyFont="1" applyFill="1" applyBorder="1" applyAlignment="1">
      <alignment horizontal="right" wrapText="1" indent="3"/>
    </xf>
    <xf numFmtId="0" fontId="16" fillId="0" borderId="6" xfId="1" applyFont="1" applyFill="1" applyBorder="1" applyAlignment="1">
      <alignment horizontal="left"/>
    </xf>
    <xf numFmtId="0" fontId="7" fillId="14" borderId="10" xfId="0" applyFont="1" applyFill="1" applyBorder="1" applyAlignment="1">
      <alignment horizontal="left" wrapText="1" indent="2"/>
    </xf>
    <xf numFmtId="0" fontId="14" fillId="14" borderId="10" xfId="0" applyFont="1" applyFill="1" applyBorder="1" applyAlignment="1">
      <alignment horizontal="left" wrapText="1" indent="2"/>
    </xf>
    <xf numFmtId="0" fontId="12" fillId="10" borderId="13" xfId="11" applyFont="1" applyFill="1" applyBorder="1" applyAlignment="1" applyProtection="1">
      <alignment wrapText="1"/>
    </xf>
    <xf numFmtId="0" fontId="7" fillId="18" borderId="10" xfId="0" applyFont="1" applyFill="1" applyBorder="1" applyAlignment="1">
      <alignment horizontal="left" wrapText="1" indent="2"/>
    </xf>
    <xf numFmtId="0" fontId="12" fillId="0" borderId="19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indent="2"/>
    </xf>
    <xf numFmtId="0" fontId="12" fillId="0" borderId="14" xfId="1" applyFont="1" applyFill="1" applyBorder="1" applyAlignment="1">
      <alignment horizontal="left" wrapText="1"/>
    </xf>
    <xf numFmtId="0" fontId="7" fillId="17" borderId="10" xfId="0" applyFont="1" applyFill="1" applyBorder="1" applyAlignment="1">
      <alignment horizontal="left" wrapText="1" indent="2"/>
    </xf>
    <xf numFmtId="0" fontId="12" fillId="17" borderId="2" xfId="1" applyFont="1" applyFill="1" applyBorder="1" applyAlignment="1">
      <alignment horizontal="left" indent="1"/>
    </xf>
    <xf numFmtId="0" fontId="8" fillId="10" borderId="13" xfId="1" applyFont="1" applyFill="1" applyBorder="1" applyAlignment="1">
      <alignment horizontal="left"/>
    </xf>
    <xf numFmtId="0" fontId="16" fillId="0" borderId="2" xfId="1" applyFont="1" applyFill="1" applyBorder="1" applyAlignment="1">
      <alignment horizontal="left" wrapText="1" indent="1"/>
    </xf>
    <xf numFmtId="0" fontId="14" fillId="18" borderId="10" xfId="0" applyFont="1" applyFill="1" applyBorder="1" applyAlignment="1">
      <alignment horizontal="left" wrapText="1" indent="2"/>
    </xf>
    <xf numFmtId="0" fontId="14" fillId="17" borderId="10" xfId="0" applyFont="1" applyFill="1" applyBorder="1" applyAlignment="1">
      <alignment horizontal="left" wrapText="1" indent="2"/>
    </xf>
    <xf numFmtId="0" fontId="14" fillId="7" borderId="10" xfId="0" applyFont="1" applyFill="1" applyBorder="1" applyAlignment="1">
      <alignment horizontal="left" wrapText="1" indent="2"/>
    </xf>
    <xf numFmtId="0" fontId="7" fillId="21" borderId="10" xfId="0" applyFont="1" applyFill="1" applyBorder="1" applyAlignment="1">
      <alignment horizontal="left" wrapText="1" indent="2"/>
    </xf>
    <xf numFmtId="0" fontId="14" fillId="8" borderId="10" xfId="0" applyFont="1" applyFill="1" applyBorder="1" applyAlignment="1">
      <alignment horizontal="left" wrapText="1" indent="2"/>
    </xf>
    <xf numFmtId="0" fontId="14" fillId="21" borderId="10" xfId="0" applyFont="1" applyFill="1" applyBorder="1" applyAlignment="1">
      <alignment horizontal="left" wrapText="1" indent="2"/>
    </xf>
    <xf numFmtId="0" fontId="8" fillId="14" borderId="13" xfId="1" applyFont="1" applyFill="1" applyBorder="1"/>
    <xf numFmtId="0" fontId="12" fillId="15" borderId="13" xfId="1" applyFont="1" applyFill="1" applyBorder="1"/>
    <xf numFmtId="0" fontId="14" fillId="15" borderId="10" xfId="0" applyFont="1" applyFill="1" applyBorder="1" applyAlignment="1">
      <alignment horizontal="left" wrapText="1" indent="2"/>
    </xf>
    <xf numFmtId="0" fontId="5" fillId="22" borderId="0" xfId="0" applyFont="1" applyFill="1" applyBorder="1"/>
    <xf numFmtId="0" fontId="16" fillId="23" borderId="13" xfId="1" applyFont="1" applyFill="1" applyBorder="1" applyAlignment="1">
      <alignment horizontal="left" indent="1"/>
    </xf>
    <xf numFmtId="0" fontId="14" fillId="23" borderId="10" xfId="0" applyFont="1" applyFill="1" applyBorder="1" applyAlignment="1">
      <alignment horizontal="left" wrapText="1" indent="2"/>
    </xf>
    <xf numFmtId="0" fontId="7" fillId="23" borderId="10" xfId="0" applyFont="1" applyFill="1" applyBorder="1" applyAlignment="1">
      <alignment horizontal="left" wrapText="1" indent="2"/>
    </xf>
    <xf numFmtId="0" fontId="8" fillId="10" borderId="0" xfId="0" applyFont="1" applyFill="1"/>
    <xf numFmtId="164" fontId="8" fillId="10" borderId="0" xfId="0" applyNumberFormat="1" applyFont="1" applyFill="1"/>
    <xf numFmtId="3" fontId="19" fillId="10" borderId="13" xfId="2" applyNumberFormat="1" applyFont="1" applyFill="1" applyBorder="1" applyAlignment="1">
      <alignment horizontal="center" vertical="center"/>
    </xf>
    <xf numFmtId="168" fontId="19" fillId="10" borderId="13" xfId="2" applyNumberFormat="1" applyFont="1" applyFill="1" applyBorder="1" applyAlignment="1">
      <alignment horizontal="center" vertical="center"/>
    </xf>
    <xf numFmtId="3" fontId="10" fillId="10" borderId="10" xfId="2" applyNumberFormat="1" applyFont="1" applyFill="1" applyBorder="1" applyAlignment="1">
      <alignment horizontal="center" vertical="center"/>
    </xf>
    <xf numFmtId="168" fontId="10" fillId="10" borderId="10" xfId="2" applyNumberFormat="1" applyFont="1" applyFill="1" applyBorder="1" applyAlignment="1">
      <alignment horizontal="center" vertical="center"/>
    </xf>
    <xf numFmtId="0" fontId="12" fillId="14" borderId="13" xfId="1" applyFont="1" applyFill="1" applyBorder="1" applyAlignment="1">
      <alignment horizontal="left" indent="1"/>
    </xf>
    <xf numFmtId="0" fontId="14" fillId="11" borderId="10" xfId="0" applyFont="1" applyFill="1" applyBorder="1" applyAlignment="1">
      <alignment horizontal="left" wrapText="1" indent="2"/>
    </xf>
    <xf numFmtId="0" fontId="12" fillId="11" borderId="13" xfId="1" applyFont="1" applyFill="1" applyBorder="1" applyAlignment="1">
      <alignment horizontal="left" wrapText="1"/>
    </xf>
    <xf numFmtId="0" fontId="16" fillId="21" borderId="13" xfId="1" applyFont="1" applyFill="1" applyBorder="1"/>
    <xf numFmtId="0" fontId="12" fillId="20" borderId="13" xfId="1" applyFont="1" applyFill="1" applyBorder="1" applyAlignment="1">
      <alignment horizontal="left" indent="1"/>
    </xf>
    <xf numFmtId="0" fontId="14" fillId="20" borderId="10" xfId="0" applyFont="1" applyFill="1" applyBorder="1" applyAlignment="1">
      <alignment horizontal="left" wrapText="1" indent="2"/>
    </xf>
    <xf numFmtId="0" fontId="7" fillId="20" borderId="10" xfId="0" applyFont="1" applyFill="1" applyBorder="1" applyAlignment="1">
      <alignment horizontal="left" wrapText="1" indent="2"/>
    </xf>
    <xf numFmtId="0" fontId="12" fillId="11" borderId="13" xfId="1" applyFont="1" applyFill="1" applyBorder="1"/>
    <xf numFmtId="0" fontId="12" fillId="15" borderId="13" xfId="1" applyFont="1" applyFill="1" applyBorder="1" applyAlignment="1">
      <alignment horizontal="left" indent="1"/>
    </xf>
    <xf numFmtId="4" fontId="12" fillId="16" borderId="13" xfId="1" applyNumberFormat="1" applyFont="1" applyFill="1" applyBorder="1" applyAlignment="1">
      <alignment horizontal="left" wrapText="1" indent="1"/>
    </xf>
    <xf numFmtId="3" fontId="10" fillId="10" borderId="10" xfId="2" applyNumberFormat="1" applyFont="1" applyFill="1" applyBorder="1" applyAlignment="1">
      <alignment horizontal="center" vertical="center" wrapText="1"/>
    </xf>
    <xf numFmtId="168" fontId="10" fillId="10" borderId="10" xfId="2" applyNumberFormat="1" applyFont="1" applyFill="1" applyBorder="1" applyAlignment="1">
      <alignment horizontal="center" vertical="center" wrapText="1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0" fontId="12" fillId="4" borderId="1" xfId="1" applyFont="1" applyFill="1" applyBorder="1"/>
    <xf numFmtId="164" fontId="12" fillId="21" borderId="1" xfId="1" applyNumberFormat="1" applyFont="1" applyFill="1" applyBorder="1" applyAlignment="1">
      <alignment horizontal="left" wrapText="1" indent="1"/>
    </xf>
    <xf numFmtId="0" fontId="7" fillId="9" borderId="12" xfId="0" applyFont="1" applyFill="1" applyBorder="1" applyAlignment="1">
      <alignment horizontal="left" wrapText="1" indent="2"/>
    </xf>
    <xf numFmtId="0" fontId="16" fillId="5" borderId="2" xfId="1" applyFont="1" applyFill="1" applyBorder="1" applyAlignment="1">
      <alignment horizontal="left" indent="1"/>
    </xf>
    <xf numFmtId="0" fontId="12" fillId="19" borderId="2" xfId="1" applyFont="1" applyFill="1" applyBorder="1" applyAlignment="1">
      <alignment horizontal="left" indent="1"/>
    </xf>
    <xf numFmtId="0" fontId="12" fillId="10" borderId="6" xfId="1" applyFont="1" applyFill="1" applyBorder="1"/>
    <xf numFmtId="0" fontId="7" fillId="24" borderId="10" xfId="0" applyFont="1" applyFill="1" applyBorder="1" applyAlignment="1">
      <alignment horizontal="left" wrapText="1" indent="2"/>
    </xf>
    <xf numFmtId="0" fontId="7" fillId="0" borderId="5" xfId="1" applyFont="1" applyFill="1" applyBorder="1" applyAlignment="1">
      <alignment horizontal="center" vertical="center" wrapText="1"/>
    </xf>
    <xf numFmtId="0" fontId="7" fillId="10" borderId="5" xfId="1" applyFont="1" applyFill="1" applyBorder="1" applyAlignment="1">
      <alignment horizontal="center" vertical="center" wrapText="1"/>
    </xf>
    <xf numFmtId="0" fontId="12" fillId="0" borderId="19" xfId="1" applyFont="1" applyFill="1" applyBorder="1"/>
    <xf numFmtId="0" fontId="12" fillId="0" borderId="19" xfId="1" applyFont="1" applyFill="1" applyBorder="1" applyAlignment="1">
      <alignment horizontal="left" wrapText="1"/>
    </xf>
    <xf numFmtId="0" fontId="8" fillId="0" borderId="19" xfId="1" applyFont="1" applyFill="1" applyBorder="1" applyAlignment="1">
      <alignment horizontal="left"/>
    </xf>
    <xf numFmtId="0" fontId="12" fillId="10" borderId="11" xfId="11" applyFont="1" applyFill="1" applyBorder="1" applyAlignment="1" applyProtection="1">
      <alignment wrapText="1"/>
    </xf>
    <xf numFmtId="0" fontId="7" fillId="23" borderId="9" xfId="0" applyFont="1" applyFill="1" applyBorder="1" applyAlignment="1">
      <alignment horizontal="left" wrapText="1" indent="2"/>
    </xf>
    <xf numFmtId="0" fontId="12" fillId="0" borderId="28" xfId="1" applyFont="1" applyFill="1" applyBorder="1" applyAlignment="1">
      <alignment wrapText="1"/>
    </xf>
    <xf numFmtId="0" fontId="16" fillId="0" borderId="28" xfId="1" applyFont="1" applyFill="1" applyBorder="1" applyAlignment="1">
      <alignment wrapText="1"/>
    </xf>
    <xf numFmtId="0" fontId="12" fillId="0" borderId="19" xfId="0" applyFont="1" applyFill="1" applyBorder="1" applyAlignment="1">
      <alignment horizontal="left"/>
    </xf>
    <xf numFmtId="0" fontId="7" fillId="9" borderId="2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172" fontId="26" fillId="10" borderId="0" xfId="1" applyNumberFormat="1" applyFont="1" applyFill="1" applyAlignment="1">
      <alignment horizontal="center"/>
    </xf>
    <xf numFmtId="172" fontId="7" fillId="10" borderId="5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/>
    <xf numFmtId="172" fontId="17" fillId="10" borderId="0" xfId="1" applyNumberFormat="1" applyFont="1" applyFill="1"/>
    <xf numFmtId="172" fontId="17" fillId="10" borderId="0" xfId="1" applyNumberFormat="1" applyFont="1" applyFill="1" applyBorder="1"/>
    <xf numFmtId="0" fontId="12" fillId="0" borderId="25" xfId="1" applyFont="1" applyFill="1" applyBorder="1" applyAlignment="1">
      <alignment horizontal="left"/>
    </xf>
    <xf numFmtId="0" fontId="12" fillId="0" borderId="25" xfId="1" applyFont="1" applyFill="1" applyBorder="1"/>
    <xf numFmtId="172" fontId="26" fillId="0" borderId="0" xfId="1" applyNumberFormat="1" applyFont="1" applyFill="1" applyAlignment="1">
      <alignment horizontal="center"/>
    </xf>
    <xf numFmtId="172" fontId="7" fillId="0" borderId="5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 applyBorder="1"/>
    <xf numFmtId="0" fontId="12" fillId="24" borderId="6" xfId="1" applyFont="1" applyFill="1" applyBorder="1" applyAlignment="1">
      <alignment horizontal="left" indent="1"/>
    </xf>
    <xf numFmtId="0" fontId="12" fillId="14" borderId="6" xfId="1" applyFont="1" applyFill="1" applyBorder="1" applyAlignment="1">
      <alignment horizontal="right" wrapText="1" indent="3"/>
    </xf>
    <xf numFmtId="0" fontId="12" fillId="13" borderId="2" xfId="1" applyFont="1" applyFill="1" applyBorder="1" applyAlignment="1">
      <alignment horizontal="left" wrapText="1" indent="1"/>
    </xf>
    <xf numFmtId="0" fontId="12" fillId="18" borderId="6" xfId="1" applyFont="1" applyFill="1" applyBorder="1" applyAlignment="1">
      <alignment horizontal="right" wrapText="1" indent="3"/>
    </xf>
    <xf numFmtId="0" fontId="12" fillId="17" borderId="6" xfId="1" applyFont="1" applyFill="1" applyBorder="1" applyAlignment="1">
      <alignment horizontal="left" indent="1"/>
    </xf>
    <xf numFmtId="0" fontId="12" fillId="7" borderId="6" xfId="1" applyFont="1" applyFill="1" applyBorder="1" applyAlignment="1">
      <alignment horizontal="left" indent="1"/>
    </xf>
    <xf numFmtId="0" fontId="12" fillId="10" borderId="6" xfId="0" applyFont="1" applyFill="1" applyBorder="1" applyAlignment="1">
      <alignment horizontal="left" wrapText="1" indent="2"/>
    </xf>
    <xf numFmtId="0" fontId="22" fillId="0" borderId="0" xfId="1" applyFont="1" applyFill="1" applyAlignment="1">
      <alignment horizontal="center"/>
    </xf>
    <xf numFmtId="0" fontId="28" fillId="0" borderId="0" xfId="1" applyFont="1" applyFill="1" applyAlignment="1">
      <alignment horizontal="center"/>
    </xf>
    <xf numFmtId="0" fontId="14" fillId="24" borderId="10" xfId="0" applyFont="1" applyFill="1" applyBorder="1" applyAlignment="1">
      <alignment horizontal="left" wrapText="1" indent="2"/>
    </xf>
    <xf numFmtId="0" fontId="14" fillId="8" borderId="14" xfId="0" applyFont="1" applyFill="1" applyBorder="1" applyAlignment="1">
      <alignment horizontal="left" wrapText="1" indent="2"/>
    </xf>
    <xf numFmtId="0" fontId="12" fillId="14" borderId="5" xfId="1" applyFont="1" applyFill="1" applyBorder="1" applyAlignment="1">
      <alignment horizontal="left" indent="1"/>
    </xf>
    <xf numFmtId="0" fontId="16" fillId="0" borderId="19" xfId="1" applyFont="1" applyFill="1" applyBorder="1" applyAlignment="1">
      <alignment horizontal="left"/>
    </xf>
    <xf numFmtId="0" fontId="12" fillId="15" borderId="5" xfId="1" applyFont="1" applyFill="1" applyBorder="1" applyAlignment="1">
      <alignment horizontal="left" indent="1"/>
    </xf>
    <xf numFmtId="0" fontId="12" fillId="14" borderId="8" xfId="1" applyFont="1" applyFill="1" applyBorder="1" applyAlignment="1">
      <alignment horizontal="left" indent="1"/>
    </xf>
    <xf numFmtId="0" fontId="7" fillId="25" borderId="10" xfId="0" applyFont="1" applyFill="1" applyBorder="1" applyAlignment="1">
      <alignment horizontal="left" wrapText="1" indent="2"/>
    </xf>
    <xf numFmtId="3" fontId="10" fillId="25" borderId="10" xfId="2" applyNumberFormat="1" applyFont="1" applyFill="1" applyBorder="1" applyAlignment="1">
      <alignment horizontal="center" vertical="center"/>
    </xf>
    <xf numFmtId="168" fontId="10" fillId="25" borderId="10" xfId="2" applyNumberFormat="1" applyFont="1" applyFill="1" applyBorder="1" applyAlignment="1">
      <alignment horizontal="center" vertical="center"/>
    </xf>
    <xf numFmtId="0" fontId="14" fillId="25" borderId="10" xfId="0" applyFont="1" applyFill="1" applyBorder="1" applyAlignment="1">
      <alignment horizontal="left" wrapText="1" indent="2"/>
    </xf>
    <xf numFmtId="3" fontId="10" fillId="0" borderId="12" xfId="2" applyNumberFormat="1" applyFont="1" applyFill="1" applyBorder="1" applyAlignment="1">
      <alignment horizontal="center" vertical="center"/>
    </xf>
    <xf numFmtId="168" fontId="10" fillId="0" borderId="12" xfId="2" applyNumberFormat="1" applyFont="1" applyFill="1" applyBorder="1" applyAlignment="1">
      <alignment horizontal="center" vertical="center"/>
    </xf>
    <xf numFmtId="0" fontId="12" fillId="10" borderId="6" xfId="1" applyFont="1" applyFill="1" applyBorder="1" applyAlignment="1">
      <alignment horizontal="left" indent="1"/>
    </xf>
    <xf numFmtId="3" fontId="10" fillId="0" borderId="6" xfId="2" applyNumberFormat="1" applyFont="1" applyFill="1" applyBorder="1" applyAlignment="1">
      <alignment horizontal="center" vertical="center"/>
    </xf>
    <xf numFmtId="168" fontId="10" fillId="0" borderId="6" xfId="2" applyNumberFormat="1" applyFont="1" applyFill="1" applyBorder="1" applyAlignment="1">
      <alignment horizontal="center" vertical="center"/>
    </xf>
    <xf numFmtId="3" fontId="17" fillId="0" borderId="6" xfId="2" applyNumberFormat="1" applyFont="1" applyFill="1" applyBorder="1" applyAlignment="1">
      <alignment horizontal="center"/>
    </xf>
    <xf numFmtId="168" fontId="17" fillId="0" borderId="6" xfId="2" applyNumberFormat="1" applyFont="1" applyFill="1" applyBorder="1" applyAlignment="1">
      <alignment horizontal="center"/>
    </xf>
    <xf numFmtId="0" fontId="12" fillId="10" borderId="6" xfId="1" applyFont="1" applyFill="1" applyBorder="1" applyAlignment="1">
      <alignment horizontal="left" wrapText="1"/>
    </xf>
    <xf numFmtId="3" fontId="10" fillId="10" borderId="6" xfId="2" applyNumberFormat="1" applyFont="1" applyFill="1" applyBorder="1" applyAlignment="1">
      <alignment horizontal="center" vertical="center"/>
    </xf>
    <xf numFmtId="168" fontId="10" fillId="10" borderId="6" xfId="2" applyNumberFormat="1" applyFont="1" applyFill="1" applyBorder="1" applyAlignment="1">
      <alignment horizontal="center" vertical="center"/>
    </xf>
    <xf numFmtId="3" fontId="13" fillId="10" borderId="6" xfId="2" applyNumberFormat="1" applyFont="1" applyFill="1" applyBorder="1" applyAlignment="1">
      <alignment horizontal="center" vertical="center"/>
    </xf>
    <xf numFmtId="168" fontId="13" fillId="10" borderId="6" xfId="2" applyNumberFormat="1" applyFont="1" applyFill="1" applyBorder="1" applyAlignment="1">
      <alignment horizontal="center" vertical="center"/>
    </xf>
    <xf numFmtId="3" fontId="10" fillId="25" borderId="10" xfId="2" applyNumberFormat="1" applyFont="1" applyFill="1" applyBorder="1" applyAlignment="1">
      <alignment horizontal="center" vertical="center" wrapText="1"/>
    </xf>
    <xf numFmtId="168" fontId="10" fillId="25" borderId="10" xfId="2" applyNumberFormat="1" applyFont="1" applyFill="1" applyBorder="1" applyAlignment="1">
      <alignment horizontal="center" vertical="center" wrapText="1"/>
    </xf>
    <xf numFmtId="0" fontId="16" fillId="10" borderId="5" xfId="1" applyFont="1" applyFill="1" applyBorder="1" applyAlignment="1">
      <alignment horizontal="left" wrapText="1" indent="1"/>
    </xf>
    <xf numFmtId="3" fontId="13" fillId="0" borderId="5" xfId="2" applyNumberFormat="1" applyFont="1" applyFill="1" applyBorder="1" applyAlignment="1">
      <alignment horizontal="center" vertical="center"/>
    </xf>
    <xf numFmtId="168" fontId="13" fillId="0" borderId="5" xfId="2" applyNumberFormat="1" applyFont="1" applyFill="1" applyBorder="1" applyAlignment="1">
      <alignment horizontal="center" vertical="center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3" fontId="17" fillId="25" borderId="10" xfId="2" applyNumberFormat="1" applyFont="1" applyFill="1" applyBorder="1" applyAlignment="1">
      <alignment horizontal="center"/>
    </xf>
    <xf numFmtId="168" fontId="17" fillId="25" borderId="10" xfId="2" applyNumberFormat="1" applyFont="1" applyFill="1" applyBorder="1" applyAlignment="1">
      <alignment horizontal="center"/>
    </xf>
    <xf numFmtId="0" fontId="12" fillId="10" borderId="12" xfId="0" applyFont="1" applyFill="1" applyBorder="1" applyAlignment="1">
      <alignment horizontal="left" wrapText="1" indent="2"/>
    </xf>
    <xf numFmtId="164" fontId="10" fillId="25" borderId="10" xfId="1" applyNumberFormat="1" applyFont="1" applyFill="1" applyBorder="1"/>
    <xf numFmtId="0" fontId="12" fillId="23" borderId="8" xfId="1" applyFont="1" applyFill="1" applyBorder="1" applyAlignment="1">
      <alignment horizontal="left" indent="1"/>
    </xf>
    <xf numFmtId="164" fontId="10" fillId="10" borderId="8" xfId="1" applyNumberFormat="1" applyFont="1" applyFill="1" applyBorder="1"/>
    <xf numFmtId="164" fontId="10" fillId="0" borderId="8" xfId="1" applyNumberFormat="1" applyFont="1" applyFill="1" applyBorder="1"/>
    <xf numFmtId="0" fontId="10" fillId="0" borderId="0" xfId="0" applyFont="1" applyFill="1" applyAlignment="1">
      <alignment horizontal="left"/>
    </xf>
    <xf numFmtId="3" fontId="19" fillId="0" borderId="13" xfId="2" applyNumberFormat="1" applyFont="1" applyFill="1" applyBorder="1" applyAlignment="1">
      <alignment horizontal="center" vertical="center"/>
    </xf>
    <xf numFmtId="3" fontId="13" fillId="0" borderId="6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 wrapText="1"/>
    </xf>
    <xf numFmtId="3" fontId="19" fillId="26" borderId="6" xfId="1" applyNumberFormat="1" applyFont="1" applyFill="1" applyBorder="1" applyAlignment="1">
      <alignment horizontal="center"/>
    </xf>
    <xf numFmtId="0" fontId="8" fillId="26" borderId="6" xfId="1" applyFont="1" applyFill="1" applyBorder="1" applyAlignment="1">
      <alignment horizontal="left"/>
    </xf>
    <xf numFmtId="0" fontId="12" fillId="15" borderId="6" xfId="1" applyFont="1" applyFill="1" applyBorder="1" applyAlignment="1">
      <alignment horizontal="left" indent="1"/>
    </xf>
    <xf numFmtId="0" fontId="12" fillId="16" borderId="6" xfId="1" applyFont="1" applyFill="1" applyBorder="1" applyAlignment="1">
      <alignment horizontal="left" indent="1"/>
    </xf>
    <xf numFmtId="165" fontId="17" fillId="0" borderId="0" xfId="2" applyFont="1" applyFill="1" applyBorder="1"/>
    <xf numFmtId="165" fontId="7" fillId="0" borderId="0" xfId="2" applyFont="1" applyFill="1" applyBorder="1"/>
    <xf numFmtId="165" fontId="10" fillId="0" borderId="0" xfId="2" applyFont="1" applyFill="1"/>
    <xf numFmtId="0" fontId="12" fillId="10" borderId="13" xfId="1" applyFont="1" applyFill="1" applyBorder="1" applyAlignment="1">
      <alignment horizontal="left" indent="1"/>
    </xf>
    <xf numFmtId="0" fontId="12" fillId="10" borderId="14" xfId="1" applyFont="1" applyFill="1" applyBorder="1" applyAlignment="1">
      <alignment wrapText="1"/>
    </xf>
    <xf numFmtId="0" fontId="12" fillId="25" borderId="13" xfId="1" applyFont="1" applyFill="1" applyBorder="1" applyAlignment="1">
      <alignment horizontal="left" indent="1"/>
    </xf>
    <xf numFmtId="43" fontId="8" fillId="0" borderId="0" xfId="0" applyNumberFormat="1" applyFont="1" applyFill="1"/>
    <xf numFmtId="175" fontId="17" fillId="10" borderId="0" xfId="1" applyNumberFormat="1" applyFont="1" applyFill="1" applyBorder="1"/>
    <xf numFmtId="174" fontId="17" fillId="10" borderId="0" xfId="1" applyNumberFormat="1" applyFont="1" applyFill="1" applyBorder="1"/>
    <xf numFmtId="0" fontId="12" fillId="25" borderId="8" xfId="1" applyFont="1" applyFill="1" applyBorder="1" applyAlignment="1">
      <alignment horizontal="left" indent="1"/>
    </xf>
    <xf numFmtId="0" fontId="15" fillId="0" borderId="30" xfId="1" applyFont="1" applyFill="1" applyBorder="1" applyAlignment="1">
      <alignment horizontal="left"/>
    </xf>
    <xf numFmtId="0" fontId="12" fillId="21" borderId="6" xfId="1" applyFont="1" applyFill="1" applyBorder="1" applyAlignment="1">
      <alignment horizontal="left" indent="1"/>
    </xf>
    <xf numFmtId="0" fontId="12" fillId="20" borderId="6" xfId="1" applyFont="1" applyFill="1" applyBorder="1" applyAlignment="1">
      <alignment horizontal="left" indent="1"/>
    </xf>
    <xf numFmtId="0" fontId="12" fillId="11" borderId="6" xfId="1" applyFont="1" applyFill="1" applyBorder="1" applyAlignment="1">
      <alignment horizontal="left" indent="1"/>
    </xf>
    <xf numFmtId="3" fontId="7" fillId="0" borderId="6" xfId="1" applyNumberFormat="1" applyFont="1" applyFill="1" applyBorder="1" applyAlignment="1">
      <alignment horizontal="center"/>
    </xf>
    <xf numFmtId="172" fontId="9" fillId="25" borderId="10" xfId="1" applyNumberFormat="1" applyFont="1" applyFill="1" applyBorder="1" applyAlignment="1">
      <alignment horizontal="center" vertical="center" wrapText="1"/>
    </xf>
    <xf numFmtId="172" fontId="9" fillId="1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13" fillId="10" borderId="6" xfId="1" applyNumberFormat="1" applyFont="1" applyFill="1" applyBorder="1" applyAlignment="1">
      <alignment horizontal="center" vertical="center" wrapText="1"/>
    </xf>
    <xf numFmtId="172" fontId="13" fillId="0" borderId="6" xfId="1" applyNumberFormat="1" applyFont="1" applyFill="1" applyBorder="1" applyAlignment="1">
      <alignment horizontal="center" vertical="center" wrapText="1"/>
    </xf>
    <xf numFmtId="172" fontId="10" fillId="0" borderId="13" xfId="1" applyNumberFormat="1" applyFont="1" applyFill="1" applyBorder="1" applyAlignment="1">
      <alignment horizontal="center" vertical="center" wrapText="1"/>
    </xf>
    <xf numFmtId="172" fontId="10" fillId="25" borderId="10" xfId="1" applyNumberFormat="1" applyFont="1" applyFill="1" applyBorder="1" applyAlignment="1">
      <alignment horizontal="center" vertical="center" wrapText="1"/>
    </xf>
    <xf numFmtId="172" fontId="10" fillId="0" borderId="10" xfId="1" applyNumberFormat="1" applyFont="1" applyFill="1" applyBorder="1" applyAlignment="1">
      <alignment horizontal="center" vertical="center" wrapText="1"/>
    </xf>
    <xf numFmtId="172" fontId="10" fillId="10" borderId="10" xfId="1" applyNumberFormat="1" applyFont="1" applyFill="1" applyBorder="1" applyAlignment="1">
      <alignment horizontal="center" vertical="center" wrapText="1"/>
    </xf>
    <xf numFmtId="172" fontId="10" fillId="0" borderId="12" xfId="1" applyNumberFormat="1" applyFont="1" applyFill="1" applyBorder="1" applyAlignment="1">
      <alignment horizontal="center" vertical="center" wrapText="1"/>
    </xf>
    <xf numFmtId="172" fontId="10" fillId="25" borderId="10" xfId="2" applyNumberFormat="1" applyFont="1" applyFill="1" applyBorder="1" applyAlignment="1">
      <alignment horizontal="center" vertical="center"/>
    </xf>
    <xf numFmtId="172" fontId="10" fillId="0" borderId="10" xfId="2" applyNumberFormat="1" applyFont="1" applyFill="1" applyBorder="1" applyAlignment="1">
      <alignment horizontal="center" vertical="center"/>
    </xf>
    <xf numFmtId="172" fontId="10" fillId="0" borderId="5" xfId="2" applyNumberFormat="1" applyFont="1" applyFill="1" applyBorder="1" applyAlignment="1">
      <alignment horizontal="center" vertical="center"/>
    </xf>
    <xf numFmtId="172" fontId="8" fillId="0" borderId="2" xfId="1" applyNumberFormat="1" applyFont="1" applyFill="1" applyBorder="1" applyAlignment="1">
      <alignment horizontal="center" vertical="center" wrapText="1"/>
    </xf>
    <xf numFmtId="172" fontId="10" fillId="0" borderId="6" xfId="1" applyNumberFormat="1" applyFont="1" applyFill="1" applyBorder="1" applyAlignment="1">
      <alignment horizontal="center" vertical="center" wrapText="1"/>
    </xf>
    <xf numFmtId="172" fontId="10" fillId="0" borderId="2" xfId="1" applyNumberFormat="1" applyFont="1" applyFill="1" applyBorder="1" applyAlignment="1">
      <alignment horizontal="center" vertical="center" wrapText="1"/>
    </xf>
    <xf numFmtId="172" fontId="8" fillId="10" borderId="13" xfId="1" applyNumberFormat="1" applyFont="1" applyFill="1" applyBorder="1" applyAlignment="1">
      <alignment horizontal="center" vertical="center" wrapText="1"/>
    </xf>
    <xf numFmtId="172" fontId="8" fillId="0" borderId="13" xfId="1" applyNumberFormat="1" applyFont="1" applyFill="1" applyBorder="1" applyAlignment="1">
      <alignment horizontal="center" vertical="center" wrapText="1"/>
    </xf>
    <xf numFmtId="172" fontId="10" fillId="10" borderId="6" xfId="1" applyNumberFormat="1" applyFont="1" applyFill="1" applyBorder="1" applyAlignment="1">
      <alignment horizontal="center" vertical="center" wrapText="1"/>
    </xf>
    <xf numFmtId="172" fontId="13" fillId="0" borderId="13" xfId="1" applyNumberFormat="1" applyFont="1" applyFill="1" applyBorder="1" applyAlignment="1">
      <alignment horizontal="center" vertical="center" wrapText="1"/>
    </xf>
    <xf numFmtId="172" fontId="19" fillId="26" borderId="6" xfId="1" applyNumberFormat="1" applyFont="1" applyFill="1" applyBorder="1" applyAlignment="1">
      <alignment horizontal="center" vertical="center"/>
    </xf>
    <xf numFmtId="172" fontId="10" fillId="11" borderId="13" xfId="1" applyNumberFormat="1" applyFont="1" applyFill="1" applyBorder="1" applyAlignment="1">
      <alignment horizontal="center" vertical="center"/>
    </xf>
    <xf numFmtId="172" fontId="10" fillId="10" borderId="10" xfId="1" applyNumberFormat="1" applyFont="1" applyFill="1" applyBorder="1" applyAlignment="1">
      <alignment horizontal="center" vertical="center"/>
    </xf>
    <xf numFmtId="172" fontId="10" fillId="0" borderId="10" xfId="1" applyNumberFormat="1" applyFont="1" applyFill="1" applyBorder="1" applyAlignment="1">
      <alignment horizontal="center" vertical="center"/>
    </xf>
    <xf numFmtId="172" fontId="10" fillId="25" borderId="10" xfId="1" applyNumberFormat="1" applyFont="1" applyFill="1" applyBorder="1" applyAlignment="1">
      <alignment horizontal="center" vertical="center"/>
    </xf>
    <xf numFmtId="172" fontId="10" fillId="0" borderId="8" xfId="1" applyNumberFormat="1" applyFont="1" applyFill="1" applyBorder="1" applyAlignment="1">
      <alignment horizontal="center" vertical="center"/>
    </xf>
    <xf numFmtId="164" fontId="7" fillId="10" borderId="10" xfId="1" applyNumberFormat="1" applyFont="1" applyFill="1" applyBorder="1" applyAlignment="1">
      <alignment horizontal="center" vertical="center"/>
    </xf>
    <xf numFmtId="164" fontId="7" fillId="10" borderId="21" xfId="1" applyNumberFormat="1" applyFont="1" applyFill="1" applyBorder="1" applyAlignment="1">
      <alignment horizontal="center" vertical="center"/>
    </xf>
    <xf numFmtId="172" fontId="7" fillId="10" borderId="10" xfId="1" applyNumberFormat="1" applyFont="1" applyFill="1" applyBorder="1" applyAlignment="1">
      <alignment horizontal="center" vertical="center"/>
    </xf>
    <xf numFmtId="170" fontId="7" fillId="10" borderId="10" xfId="2" applyNumberFormat="1" applyFont="1" applyFill="1" applyBorder="1" applyAlignment="1">
      <alignment horizontal="center" vertical="center"/>
    </xf>
    <xf numFmtId="170" fontId="7" fillId="10" borderId="12" xfId="2" applyNumberFormat="1" applyFont="1" applyFill="1" applyBorder="1" applyAlignment="1">
      <alignment horizontal="center" vertical="center"/>
    </xf>
    <xf numFmtId="164" fontId="9" fillId="10" borderId="2" xfId="1" applyNumberFormat="1" applyFont="1" applyFill="1" applyBorder="1" applyAlignment="1">
      <alignment horizontal="center" vertical="center"/>
    </xf>
    <xf numFmtId="170" fontId="7" fillId="10" borderId="2" xfId="2" applyNumberFormat="1" applyFont="1" applyFill="1" applyBorder="1" applyAlignment="1">
      <alignment horizontal="center" vertical="center"/>
    </xf>
    <xf numFmtId="164" fontId="8" fillId="10" borderId="14" xfId="1" applyNumberFormat="1" applyFont="1" applyFill="1" applyBorder="1" applyAlignment="1">
      <alignment horizontal="center" vertical="center"/>
    </xf>
    <xf numFmtId="164" fontId="10" fillId="10" borderId="14" xfId="1" applyNumberFormat="1" applyFont="1" applyFill="1" applyBorder="1" applyAlignment="1">
      <alignment horizontal="center" vertical="center"/>
    </xf>
    <xf numFmtId="172" fontId="8" fillId="10" borderId="14" xfId="1" applyNumberFormat="1" applyFont="1" applyFill="1" applyBorder="1" applyAlignment="1">
      <alignment horizontal="center" vertical="center"/>
    </xf>
    <xf numFmtId="164" fontId="13" fillId="10" borderId="2" xfId="1" applyNumberFormat="1" applyFont="1" applyFill="1" applyBorder="1" applyAlignment="1">
      <alignment horizontal="center" vertical="center"/>
    </xf>
    <xf numFmtId="172" fontId="8" fillId="10" borderId="22" xfId="2" applyNumberFormat="1" applyFont="1" applyFill="1" applyBorder="1" applyAlignment="1">
      <alignment horizontal="center" vertical="center"/>
    </xf>
    <xf numFmtId="172" fontId="8" fillId="10" borderId="2" xfId="2" applyNumberFormat="1" applyFont="1" applyFill="1" applyBorder="1" applyAlignment="1">
      <alignment horizontal="center" vertical="center"/>
    </xf>
    <xf numFmtId="171" fontId="8" fillId="10" borderId="2" xfId="2" applyNumberFormat="1" applyFont="1" applyFill="1" applyBorder="1" applyAlignment="1">
      <alignment horizontal="center" vertical="center"/>
    </xf>
    <xf numFmtId="164" fontId="7" fillId="10" borderId="2" xfId="1" applyNumberFormat="1" applyFont="1" applyFill="1" applyBorder="1" applyAlignment="1">
      <alignment horizontal="center" vertical="center"/>
    </xf>
    <xf numFmtId="172" fontId="7" fillId="10" borderId="22" xfId="1" applyNumberFormat="1" applyFont="1" applyFill="1" applyBorder="1" applyAlignment="1">
      <alignment horizontal="center" vertical="center"/>
    </xf>
    <xf numFmtId="172" fontId="7" fillId="10" borderId="2" xfId="1" applyNumberFormat="1" applyFont="1" applyFill="1" applyBorder="1" applyAlignment="1">
      <alignment horizontal="center" vertical="center"/>
    </xf>
    <xf numFmtId="172" fontId="7" fillId="10" borderId="21" xfId="2" applyNumberFormat="1" applyFont="1" applyFill="1" applyBorder="1" applyAlignment="1">
      <alignment horizontal="center" vertical="center"/>
    </xf>
    <xf numFmtId="172" fontId="7" fillId="10" borderId="10" xfId="2" applyNumberFormat="1" applyFont="1" applyFill="1" applyBorder="1" applyAlignment="1">
      <alignment horizontal="center" vertical="center"/>
    </xf>
    <xf numFmtId="164" fontId="7" fillId="10" borderId="10" xfId="2" applyNumberFormat="1" applyFont="1" applyFill="1" applyBorder="1" applyAlignment="1">
      <alignment horizontal="center" vertical="center"/>
    </xf>
    <xf numFmtId="164" fontId="10" fillId="10" borderId="10" xfId="1" applyNumberFormat="1" applyFont="1" applyFill="1" applyBorder="1" applyAlignment="1">
      <alignment horizontal="center" vertical="center"/>
    </xf>
    <xf numFmtId="164" fontId="7" fillId="10" borderId="12" xfId="2" applyNumberFormat="1" applyFont="1" applyFill="1" applyBorder="1" applyAlignment="1">
      <alignment horizontal="center" vertical="center"/>
    </xf>
    <xf numFmtId="164" fontId="12" fillId="10" borderId="17" xfId="2" applyNumberFormat="1" applyFont="1" applyFill="1" applyBorder="1" applyAlignment="1">
      <alignment horizontal="center" vertical="center"/>
    </xf>
    <xf numFmtId="164" fontId="7" fillId="10" borderId="6" xfId="2" applyNumberFormat="1" applyFont="1" applyFill="1" applyBorder="1" applyAlignment="1">
      <alignment horizontal="center" vertical="center"/>
    </xf>
    <xf numFmtId="172" fontId="12" fillId="10" borderId="29" xfId="2" applyNumberFormat="1" applyFont="1" applyFill="1" applyBorder="1" applyAlignment="1">
      <alignment horizontal="center" vertical="center"/>
    </xf>
    <xf numFmtId="172" fontId="12" fillId="10" borderId="16" xfId="2" applyNumberFormat="1" applyFont="1" applyFill="1" applyBorder="1" applyAlignment="1">
      <alignment horizontal="center" vertical="center"/>
    </xf>
    <xf numFmtId="164" fontId="12" fillId="10" borderId="6" xfId="2" applyNumberFormat="1" applyFont="1" applyFill="1" applyBorder="1" applyAlignment="1">
      <alignment horizontal="center" vertical="center"/>
    </xf>
    <xf numFmtId="164" fontId="7" fillId="10" borderId="4" xfId="1" applyNumberFormat="1" applyFont="1" applyFill="1" applyBorder="1" applyAlignment="1">
      <alignment horizontal="center" vertical="center"/>
    </xf>
    <xf numFmtId="172" fontId="7" fillId="10" borderId="24" xfId="2" applyNumberFormat="1" applyFont="1" applyFill="1" applyBorder="1" applyAlignment="1">
      <alignment horizontal="center" vertical="center"/>
    </xf>
    <xf numFmtId="172" fontId="7" fillId="10" borderId="4" xfId="2" applyNumberFormat="1" applyFont="1" applyFill="1" applyBorder="1" applyAlignment="1">
      <alignment horizontal="center" vertical="center"/>
    </xf>
    <xf numFmtId="164" fontId="7" fillId="10" borderId="4" xfId="2" applyNumberFormat="1" applyFont="1" applyFill="1" applyBorder="1" applyAlignment="1">
      <alignment horizontal="center" vertical="center"/>
    </xf>
    <xf numFmtId="164" fontId="12" fillId="10" borderId="20" xfId="2" applyNumberFormat="1" applyFont="1" applyFill="1" applyBorder="1" applyAlignment="1">
      <alignment horizontal="center" vertical="center"/>
    </xf>
    <xf numFmtId="164" fontId="12" fillId="10" borderId="29" xfId="2" applyNumberFormat="1" applyFont="1" applyFill="1" applyBorder="1" applyAlignment="1">
      <alignment horizontal="center" vertical="center"/>
    </xf>
    <xf numFmtId="170" fontId="7" fillId="10" borderId="6" xfId="2" applyNumberFormat="1" applyFont="1" applyFill="1" applyBorder="1" applyAlignment="1">
      <alignment horizontal="center" vertical="center"/>
    </xf>
    <xf numFmtId="172" fontId="12" fillId="10" borderId="6" xfId="2" applyNumberFormat="1" applyFont="1" applyFill="1" applyBorder="1" applyAlignment="1">
      <alignment horizontal="center" vertical="center"/>
    </xf>
    <xf numFmtId="170" fontId="12" fillId="10" borderId="6" xfId="2" applyNumberFormat="1" applyFont="1" applyFill="1" applyBorder="1" applyAlignment="1">
      <alignment horizontal="center" vertical="center"/>
    </xf>
    <xf numFmtId="164" fontId="7" fillId="10" borderId="14" xfId="1" applyNumberFormat="1" applyFont="1" applyFill="1" applyBorder="1" applyAlignment="1">
      <alignment horizontal="center" vertical="center"/>
    </xf>
    <xf numFmtId="164" fontId="7" fillId="10" borderId="23" xfId="1" applyNumberFormat="1" applyFont="1" applyFill="1" applyBorder="1" applyAlignment="1">
      <alignment horizontal="center" vertical="center"/>
    </xf>
    <xf numFmtId="172" fontId="12" fillId="10" borderId="14" xfId="1" applyNumberFormat="1" applyFont="1" applyFill="1" applyBorder="1" applyAlignment="1">
      <alignment horizontal="center" vertical="center"/>
    </xf>
    <xf numFmtId="172" fontId="12" fillId="10" borderId="23" xfId="1" applyNumberFormat="1" applyFont="1" applyFill="1" applyBorder="1" applyAlignment="1">
      <alignment horizontal="center" vertical="center"/>
    </xf>
    <xf numFmtId="164" fontId="12" fillId="10" borderId="14" xfId="1" applyNumberFormat="1" applyFont="1" applyFill="1" applyBorder="1" applyAlignment="1">
      <alignment horizontal="center" vertical="center"/>
    </xf>
    <xf numFmtId="172" fontId="12" fillId="10" borderId="10" xfId="1" applyNumberFormat="1" applyFont="1" applyFill="1" applyBorder="1" applyAlignment="1">
      <alignment horizontal="center" vertical="center"/>
    </xf>
    <xf numFmtId="172" fontId="12" fillId="10" borderId="21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/>
    </xf>
    <xf numFmtId="174" fontId="7" fillId="10" borderId="10" xfId="2" applyNumberFormat="1" applyFont="1" applyFill="1" applyBorder="1" applyAlignment="1">
      <alignment horizontal="center" vertical="center"/>
    </xf>
    <xf numFmtId="164" fontId="10" fillId="10" borderId="12" xfId="1" applyNumberFormat="1" applyFont="1" applyFill="1" applyBorder="1" applyAlignment="1">
      <alignment horizontal="center" vertical="center"/>
    </xf>
    <xf numFmtId="170" fontId="7" fillId="10" borderId="18" xfId="2" applyNumberFormat="1" applyFont="1" applyFill="1" applyBorder="1" applyAlignment="1">
      <alignment horizontal="center" vertical="center"/>
    </xf>
    <xf numFmtId="170" fontId="12" fillId="10" borderId="18" xfId="2" applyNumberFormat="1" applyFont="1" applyFill="1" applyBorder="1" applyAlignment="1">
      <alignment horizontal="center" vertical="center"/>
    </xf>
    <xf numFmtId="164" fontId="7" fillId="10" borderId="0" xfId="2" applyNumberFormat="1" applyFont="1" applyFill="1" applyBorder="1" applyAlignment="1">
      <alignment horizontal="center" vertical="center"/>
    </xf>
    <xf numFmtId="164" fontId="7" fillId="10" borderId="2" xfId="2" applyNumberFormat="1" applyFont="1" applyFill="1" applyBorder="1" applyAlignment="1">
      <alignment horizontal="center" vertical="center"/>
    </xf>
    <xf numFmtId="164" fontId="12" fillId="10" borderId="10" xfId="2" applyNumberFormat="1" applyFont="1" applyFill="1" applyBorder="1" applyAlignment="1">
      <alignment horizontal="center" vertical="center"/>
    </xf>
    <xf numFmtId="164" fontId="7" fillId="10" borderId="27" xfId="2" applyNumberFormat="1" applyFont="1" applyFill="1" applyBorder="1" applyAlignment="1">
      <alignment horizontal="center" vertical="center"/>
    </xf>
    <xf numFmtId="172" fontId="12" fillId="10" borderId="20" xfId="2" applyNumberFormat="1" applyFont="1" applyFill="1" applyBorder="1" applyAlignment="1">
      <alignment horizontal="center" vertical="center"/>
    </xf>
    <xf numFmtId="170" fontId="7" fillId="10" borderId="6" xfId="1" applyNumberFormat="1" applyFont="1" applyFill="1" applyBorder="1" applyAlignment="1">
      <alignment horizontal="center" vertical="center"/>
    </xf>
    <xf numFmtId="172" fontId="12" fillId="10" borderId="20" xfId="1" applyNumberFormat="1" applyFont="1" applyFill="1" applyBorder="1" applyAlignment="1">
      <alignment horizontal="center" vertical="center"/>
    </xf>
    <xf numFmtId="172" fontId="7" fillId="10" borderId="12" xfId="1" applyNumberFormat="1" applyFont="1" applyFill="1" applyBorder="1" applyAlignment="1">
      <alignment horizontal="center" vertical="center"/>
    </xf>
    <xf numFmtId="164" fontId="10" fillId="10" borderId="27" xfId="1" applyNumberFormat="1" applyFont="1" applyFill="1" applyBorder="1" applyAlignment="1">
      <alignment horizontal="center" vertical="center"/>
    </xf>
    <xf numFmtId="164" fontId="12" fillId="10" borderId="19" xfId="2" applyNumberFormat="1" applyFont="1" applyFill="1" applyBorder="1" applyAlignment="1">
      <alignment horizontal="center" vertical="center"/>
    </xf>
    <xf numFmtId="164" fontId="10" fillId="10" borderId="18" xfId="1" applyNumberFormat="1" applyFont="1" applyFill="1" applyBorder="1" applyAlignment="1">
      <alignment horizontal="center" vertical="center"/>
    </xf>
    <xf numFmtId="172" fontId="7" fillId="10" borderId="14" xfId="2" applyNumberFormat="1" applyFont="1" applyFill="1" applyBorder="1" applyAlignment="1">
      <alignment horizontal="center" vertical="center"/>
    </xf>
    <xf numFmtId="164" fontId="7" fillId="10" borderId="14" xfId="2" applyNumberFormat="1" applyFont="1" applyFill="1" applyBorder="1" applyAlignment="1">
      <alignment horizontal="center" vertical="center"/>
    </xf>
    <xf numFmtId="164" fontId="7" fillId="10" borderId="18" xfId="2" applyNumberFormat="1" applyFont="1" applyFill="1" applyBorder="1" applyAlignment="1">
      <alignment horizontal="center" vertical="center"/>
    </xf>
    <xf numFmtId="172" fontId="8" fillId="10" borderId="14" xfId="2" applyNumberFormat="1" applyFont="1" applyFill="1" applyBorder="1" applyAlignment="1">
      <alignment horizontal="center" vertical="center"/>
    </xf>
    <xf numFmtId="171" fontId="8" fillId="10" borderId="14" xfId="2" applyNumberFormat="1" applyFont="1" applyFill="1" applyBorder="1" applyAlignment="1">
      <alignment horizontal="center" vertical="center"/>
    </xf>
    <xf numFmtId="170" fontId="7" fillId="10" borderId="14" xfId="2" applyNumberFormat="1" applyFont="1" applyFill="1" applyBorder="1" applyAlignment="1">
      <alignment horizontal="center" vertical="center"/>
    </xf>
    <xf numFmtId="164" fontId="12" fillId="7" borderId="10" xfId="1" applyNumberFormat="1" applyFont="1" applyFill="1" applyBorder="1" applyAlignment="1">
      <alignment horizontal="center" vertical="center"/>
    </xf>
    <xf numFmtId="164" fontId="12" fillId="0" borderId="6" xfId="2" applyNumberFormat="1" applyFont="1" applyFill="1" applyBorder="1" applyAlignment="1">
      <alignment horizontal="center" vertical="center"/>
    </xf>
    <xf numFmtId="164" fontId="7" fillId="0" borderId="6" xfId="2" applyNumberFormat="1" applyFont="1" applyFill="1" applyBorder="1" applyAlignment="1">
      <alignment horizontal="center" vertical="center"/>
    </xf>
    <xf numFmtId="172" fontId="12" fillId="0" borderId="20" xfId="2" applyNumberFormat="1" applyFont="1" applyFill="1" applyBorder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 vertical="center"/>
    </xf>
    <xf numFmtId="164" fontId="7" fillId="0" borderId="14" xfId="1" applyNumberFormat="1" applyFont="1" applyFill="1" applyBorder="1" applyAlignment="1">
      <alignment horizontal="center" vertical="center"/>
    </xf>
    <xf numFmtId="172" fontId="7" fillId="0" borderId="14" xfId="2" applyNumberFormat="1" applyFont="1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10" borderId="1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 vertical="center"/>
    </xf>
    <xf numFmtId="172" fontId="7" fillId="10" borderId="1" xfId="1" applyNumberFormat="1" applyFont="1" applyFill="1" applyBorder="1" applyAlignment="1">
      <alignment horizontal="center" vertical="center"/>
    </xf>
    <xf numFmtId="164" fontId="12" fillId="24" borderId="10" xfId="2" applyNumberFormat="1" applyFont="1" applyFill="1" applyBorder="1" applyAlignment="1">
      <alignment horizontal="center" vertical="center"/>
    </xf>
    <xf numFmtId="164" fontId="12" fillId="24" borderId="10" xfId="1" applyNumberFormat="1" applyFont="1" applyFill="1" applyBorder="1" applyAlignment="1">
      <alignment horizontal="center" vertical="center"/>
    </xf>
    <xf numFmtId="170" fontId="12" fillId="24" borderId="10" xfId="2" applyNumberFormat="1" applyFont="1" applyFill="1" applyBorder="1" applyAlignment="1">
      <alignment horizontal="center" vertical="center"/>
    </xf>
    <xf numFmtId="164" fontId="12" fillId="24" borderId="6" xfId="1" applyNumberFormat="1" applyFont="1" applyFill="1" applyBorder="1" applyAlignment="1">
      <alignment horizontal="center" vertical="center"/>
    </xf>
    <xf numFmtId="164" fontId="7" fillId="24" borderId="6" xfId="2" applyNumberFormat="1" applyFont="1" applyFill="1" applyBorder="1" applyAlignment="1">
      <alignment horizontal="center" vertical="center"/>
    </xf>
    <xf numFmtId="172" fontId="12" fillId="24" borderId="6" xfId="1" applyNumberFormat="1" applyFont="1" applyFill="1" applyBorder="1" applyAlignment="1">
      <alignment horizontal="center" vertical="center"/>
    </xf>
    <xf numFmtId="164" fontId="12" fillId="24" borderId="6" xfId="2" applyNumberFormat="1" applyFont="1" applyFill="1" applyBorder="1" applyAlignment="1">
      <alignment horizontal="center" vertical="center"/>
    </xf>
    <xf numFmtId="164" fontId="16" fillId="0" borderId="14" xfId="1" applyNumberFormat="1" applyFont="1" applyFill="1" applyBorder="1" applyAlignment="1">
      <alignment horizontal="center" vertical="center"/>
    </xf>
    <xf numFmtId="172" fontId="7" fillId="0" borderId="14" xfId="1" applyNumberFormat="1" applyFont="1" applyFill="1" applyBorder="1" applyAlignment="1">
      <alignment horizontal="center" vertical="center"/>
    </xf>
    <xf numFmtId="2" fontId="17" fillId="10" borderId="2" xfId="1" applyNumberFormat="1" applyFont="1" applyFill="1" applyBorder="1" applyAlignment="1">
      <alignment horizontal="center" vertical="center"/>
    </xf>
    <xf numFmtId="172" fontId="17" fillId="10" borderId="2" xfId="1" applyNumberFormat="1" applyFont="1" applyFill="1" applyBorder="1" applyAlignment="1">
      <alignment horizontal="center" vertical="center"/>
    </xf>
    <xf numFmtId="171" fontId="17" fillId="10" borderId="2" xfId="1" applyNumberFormat="1" applyFont="1" applyFill="1" applyBorder="1" applyAlignment="1">
      <alignment horizontal="center" vertical="center"/>
    </xf>
    <xf numFmtId="0" fontId="17" fillId="10" borderId="10" xfId="1" applyFont="1" applyFill="1" applyBorder="1" applyAlignment="1">
      <alignment horizontal="center" vertical="center"/>
    </xf>
    <xf numFmtId="172" fontId="17" fillId="10" borderId="10" xfId="1" applyNumberFormat="1" applyFont="1" applyFill="1" applyBorder="1" applyAlignment="1">
      <alignment horizontal="center" vertical="center"/>
    </xf>
    <xf numFmtId="172" fontId="12" fillId="0" borderId="20" xfId="1" applyNumberFormat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172" fontId="16" fillId="0" borderId="20" xfId="2" applyNumberFormat="1" applyFont="1" applyFill="1" applyBorder="1" applyAlignment="1">
      <alignment horizontal="center" vertical="center"/>
    </xf>
    <xf numFmtId="172" fontId="16" fillId="10" borderId="20" xfId="2" applyNumberFormat="1" applyFont="1" applyFill="1" applyBorder="1" applyAlignment="1">
      <alignment horizontal="center" vertical="center"/>
    </xf>
    <xf numFmtId="171" fontId="16" fillId="0" borderId="20" xfId="2" applyNumberFormat="1" applyFont="1" applyFill="1" applyBorder="1" applyAlignment="1">
      <alignment horizontal="center" vertical="center"/>
    </xf>
    <xf numFmtId="164" fontId="7" fillId="14" borderId="2" xfId="1" applyNumberFormat="1" applyFont="1" applyFill="1" applyBorder="1" applyAlignment="1">
      <alignment horizontal="center" vertical="center"/>
    </xf>
    <xf numFmtId="172" fontId="17" fillId="14" borderId="2" xfId="1" applyNumberFormat="1" applyFont="1" applyFill="1" applyBorder="1" applyAlignment="1">
      <alignment horizontal="center" vertical="center"/>
    </xf>
    <xf numFmtId="0" fontId="17" fillId="14" borderId="2" xfId="1" applyFont="1" applyFill="1" applyBorder="1" applyAlignment="1">
      <alignment horizontal="center" vertical="center"/>
    </xf>
    <xf numFmtId="164" fontId="12" fillId="14" borderId="10" xfId="2" applyNumberFormat="1" applyFont="1" applyFill="1" applyBorder="1" applyAlignment="1">
      <alignment horizontal="center" vertical="center"/>
    </xf>
    <xf numFmtId="164" fontId="7" fillId="14" borderId="10" xfId="2" applyNumberFormat="1" applyFont="1" applyFill="1" applyBorder="1" applyAlignment="1">
      <alignment horizontal="center" vertical="center"/>
    </xf>
    <xf numFmtId="170" fontId="12" fillId="14" borderId="10" xfId="2" applyNumberFormat="1" applyFont="1" applyFill="1" applyBorder="1" applyAlignment="1">
      <alignment horizontal="center" vertical="center"/>
    </xf>
    <xf numFmtId="164" fontId="12" fillId="14" borderId="6" xfId="2" applyNumberFormat="1" applyFont="1" applyFill="1" applyBorder="1" applyAlignment="1">
      <alignment horizontal="center" vertical="center"/>
    </xf>
    <xf numFmtId="164" fontId="7" fillId="14" borderId="6" xfId="2" applyNumberFormat="1" applyFont="1" applyFill="1" applyBorder="1" applyAlignment="1">
      <alignment horizontal="center" vertical="center"/>
    </xf>
    <xf numFmtId="172" fontId="12" fillId="14" borderId="6" xfId="1" applyNumberFormat="1" applyFont="1" applyFill="1" applyBorder="1" applyAlignment="1">
      <alignment horizontal="center" vertical="center"/>
    </xf>
    <xf numFmtId="164" fontId="12" fillId="0" borderId="14" xfId="2" applyNumberFormat="1" applyFont="1" applyFill="1" applyBorder="1" applyAlignment="1">
      <alignment horizontal="center" vertical="center"/>
    </xf>
    <xf numFmtId="172" fontId="12" fillId="0" borderId="14" xfId="1" applyNumberFormat="1" applyFont="1" applyFill="1" applyBorder="1" applyAlignment="1">
      <alignment horizontal="center" vertical="center"/>
    </xf>
    <xf numFmtId="172" fontId="7" fillId="10" borderId="14" xfId="1" applyNumberFormat="1" applyFont="1" applyFill="1" applyBorder="1" applyAlignment="1">
      <alignment horizontal="center" vertical="center"/>
    </xf>
    <xf numFmtId="0" fontId="7" fillId="10" borderId="14" xfId="1" applyFont="1" applyFill="1" applyBorder="1" applyAlignment="1">
      <alignment horizontal="center" vertical="center"/>
    </xf>
    <xf numFmtId="164" fontId="7" fillId="10" borderId="6" xfId="1" applyNumberFormat="1" applyFont="1" applyFill="1" applyBorder="1" applyAlignment="1">
      <alignment horizontal="center" vertical="center"/>
    </xf>
    <xf numFmtId="164" fontId="12" fillId="18" borderId="2" xfId="1" applyNumberFormat="1" applyFont="1" applyFill="1" applyBorder="1" applyAlignment="1">
      <alignment horizontal="center" vertical="center"/>
    </xf>
    <xf numFmtId="164" fontId="7" fillId="18" borderId="2" xfId="1" applyNumberFormat="1" applyFont="1" applyFill="1" applyBorder="1" applyAlignment="1">
      <alignment horizontal="center" vertical="center"/>
    </xf>
    <xf numFmtId="172" fontId="12" fillId="18" borderId="2" xfId="1" applyNumberFormat="1" applyFont="1" applyFill="1" applyBorder="1" applyAlignment="1">
      <alignment horizontal="center" vertical="center"/>
    </xf>
    <xf numFmtId="0" fontId="12" fillId="18" borderId="2" xfId="1" applyFont="1" applyFill="1" applyBorder="1" applyAlignment="1">
      <alignment horizontal="center" vertical="center"/>
    </xf>
    <xf numFmtId="164" fontId="12" fillId="18" borderId="10" xfId="2" applyNumberFormat="1" applyFont="1" applyFill="1" applyBorder="1" applyAlignment="1">
      <alignment horizontal="center" vertical="center"/>
    </xf>
    <xf numFmtId="164" fontId="7" fillId="18" borderId="10" xfId="2" applyNumberFormat="1" applyFont="1" applyFill="1" applyBorder="1" applyAlignment="1">
      <alignment horizontal="center" vertical="center"/>
    </xf>
    <xf numFmtId="170" fontId="12" fillId="18" borderId="10" xfId="2" applyNumberFormat="1" applyFont="1" applyFill="1" applyBorder="1" applyAlignment="1">
      <alignment horizontal="center" vertical="center"/>
    </xf>
    <xf numFmtId="164" fontId="12" fillId="18" borderId="10" xfId="1" applyNumberFormat="1" applyFont="1" applyFill="1" applyBorder="1" applyAlignment="1">
      <alignment horizontal="center" vertical="center"/>
    </xf>
    <xf numFmtId="164" fontId="12" fillId="18" borderId="6" xfId="2" applyNumberFormat="1" applyFont="1" applyFill="1" applyBorder="1" applyAlignment="1">
      <alignment horizontal="center" vertical="center"/>
    </xf>
    <xf numFmtId="164" fontId="7" fillId="18" borderId="6" xfId="2" applyNumberFormat="1" applyFont="1" applyFill="1" applyBorder="1" applyAlignment="1">
      <alignment horizontal="center" vertical="center"/>
    </xf>
    <xf numFmtId="172" fontId="12" fillId="18" borderId="6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/>
    </xf>
    <xf numFmtId="0" fontId="7" fillId="10" borderId="10" xfId="1" applyFont="1" applyFill="1" applyBorder="1" applyAlignment="1">
      <alignment horizontal="center" vertical="center"/>
    </xf>
    <xf numFmtId="164" fontId="12" fillId="17" borderId="2" xfId="1" applyNumberFormat="1" applyFont="1" applyFill="1" applyBorder="1" applyAlignment="1">
      <alignment horizontal="center" vertical="center"/>
    </xf>
    <xf numFmtId="164" fontId="7" fillId="17" borderId="2" xfId="1" applyNumberFormat="1" applyFont="1" applyFill="1" applyBorder="1" applyAlignment="1">
      <alignment horizontal="center" vertical="center"/>
    </xf>
    <xf numFmtId="172" fontId="12" fillId="17" borderId="2" xfId="1" applyNumberFormat="1" applyFont="1" applyFill="1" applyBorder="1" applyAlignment="1">
      <alignment horizontal="center" vertical="center"/>
    </xf>
    <xf numFmtId="164" fontId="12" fillId="17" borderId="10" xfId="2" applyNumberFormat="1" applyFont="1" applyFill="1" applyBorder="1" applyAlignment="1">
      <alignment horizontal="center" vertical="center"/>
    </xf>
    <xf numFmtId="164" fontId="7" fillId="17" borderId="10" xfId="2" applyNumberFormat="1" applyFont="1" applyFill="1" applyBorder="1" applyAlignment="1">
      <alignment horizontal="center" vertical="center"/>
    </xf>
    <xf numFmtId="170" fontId="12" fillId="17" borderId="10" xfId="2" applyNumberFormat="1" applyFont="1" applyFill="1" applyBorder="1" applyAlignment="1">
      <alignment horizontal="center" vertical="center"/>
    </xf>
    <xf numFmtId="164" fontId="12" fillId="17" borderId="10" xfId="1" applyNumberFormat="1" applyFont="1" applyFill="1" applyBorder="1" applyAlignment="1">
      <alignment horizontal="center" vertical="center"/>
    </xf>
    <xf numFmtId="164" fontId="12" fillId="17" borderId="6" xfId="2" applyNumberFormat="1" applyFont="1" applyFill="1" applyBorder="1" applyAlignment="1">
      <alignment horizontal="center" vertical="center"/>
    </xf>
    <xf numFmtId="164" fontId="7" fillId="17" borderId="6" xfId="2" applyNumberFormat="1" applyFont="1" applyFill="1" applyBorder="1" applyAlignment="1">
      <alignment horizontal="center" vertical="center"/>
    </xf>
    <xf numFmtId="172" fontId="12" fillId="17" borderId="6" xfId="1" applyNumberFormat="1" applyFont="1" applyFill="1" applyBorder="1" applyAlignment="1">
      <alignment horizontal="center" vertical="center"/>
    </xf>
    <xf numFmtId="164" fontId="12" fillId="17" borderId="6" xfId="1" applyNumberFormat="1" applyFont="1" applyFill="1" applyBorder="1" applyAlignment="1">
      <alignment horizontal="center" vertical="center"/>
    </xf>
    <xf numFmtId="0" fontId="12" fillId="10" borderId="14" xfId="1" applyFont="1" applyFill="1" applyBorder="1" applyAlignment="1">
      <alignment horizontal="center" vertical="center"/>
    </xf>
    <xf numFmtId="164" fontId="12" fillId="7" borderId="2" xfId="1" applyNumberFormat="1" applyFont="1" applyFill="1" applyBorder="1" applyAlignment="1">
      <alignment horizontal="center" vertical="center"/>
    </xf>
    <xf numFmtId="164" fontId="7" fillId="7" borderId="2" xfId="1" applyNumberFormat="1" applyFont="1" applyFill="1" applyBorder="1" applyAlignment="1">
      <alignment horizontal="center" vertical="center"/>
    </xf>
    <xf numFmtId="172" fontId="7" fillId="7" borderId="2" xfId="1" applyNumberFormat="1" applyFont="1" applyFill="1" applyBorder="1" applyAlignment="1">
      <alignment horizontal="center" vertical="center"/>
    </xf>
    <xf numFmtId="3" fontId="7" fillId="7" borderId="2" xfId="1" applyNumberFormat="1" applyFont="1" applyFill="1" applyBorder="1" applyAlignment="1">
      <alignment horizontal="center" vertical="center"/>
    </xf>
    <xf numFmtId="164" fontId="12" fillId="7" borderId="10" xfId="2" applyNumberFormat="1" applyFont="1" applyFill="1" applyBorder="1" applyAlignment="1">
      <alignment horizontal="center" vertical="center"/>
    </xf>
    <xf numFmtId="164" fontId="7" fillId="7" borderId="10" xfId="2" applyNumberFormat="1" applyFont="1" applyFill="1" applyBorder="1" applyAlignment="1">
      <alignment horizontal="center" vertical="center"/>
    </xf>
    <xf numFmtId="170" fontId="12" fillId="7" borderId="10" xfId="2" applyNumberFormat="1" applyFont="1" applyFill="1" applyBorder="1" applyAlignment="1">
      <alignment horizontal="center" vertical="center"/>
    </xf>
    <xf numFmtId="164" fontId="12" fillId="7" borderId="6" xfId="2" applyNumberFormat="1" applyFont="1" applyFill="1" applyBorder="1" applyAlignment="1">
      <alignment horizontal="center" vertical="center"/>
    </xf>
    <xf numFmtId="164" fontId="7" fillId="7" borderId="6" xfId="2" applyNumberFormat="1" applyFont="1" applyFill="1" applyBorder="1" applyAlignment="1">
      <alignment horizontal="center" vertical="center"/>
    </xf>
    <xf numFmtId="172" fontId="12" fillId="7" borderId="6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 wrapText="1"/>
    </xf>
    <xf numFmtId="164" fontId="7" fillId="10" borderId="10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164" fontId="12" fillId="10" borderId="1" xfId="1" applyNumberFormat="1" applyFont="1" applyFill="1" applyBorder="1" applyAlignment="1">
      <alignment horizontal="center" vertical="center"/>
    </xf>
    <xf numFmtId="172" fontId="12" fillId="0" borderId="1" xfId="1" applyNumberFormat="1" applyFont="1" applyFill="1" applyBorder="1" applyAlignment="1">
      <alignment horizontal="center" vertical="center"/>
    </xf>
    <xf numFmtId="172" fontId="12" fillId="10" borderId="1" xfId="1" applyNumberFormat="1" applyFont="1" applyFill="1" applyBorder="1" applyAlignment="1">
      <alignment horizontal="center" vertical="center"/>
    </xf>
    <xf numFmtId="164" fontId="12" fillId="0" borderId="10" xfId="2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70" fontId="12" fillId="0" borderId="10" xfId="2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72" fontId="12" fillId="0" borderId="6" xfId="1" applyNumberFormat="1" applyFont="1" applyFill="1" applyBorder="1" applyAlignment="1">
      <alignment horizontal="center" vertical="center"/>
    </xf>
    <xf numFmtId="0" fontId="10" fillId="10" borderId="10" xfId="1" applyFont="1" applyFill="1" applyBorder="1" applyAlignment="1">
      <alignment horizontal="center" vertical="center"/>
    </xf>
    <xf numFmtId="173" fontId="10" fillId="10" borderId="10" xfId="2" applyNumberFormat="1" applyFont="1" applyFill="1" applyBorder="1" applyAlignment="1">
      <alignment horizontal="center" vertical="center"/>
    </xf>
    <xf numFmtId="173" fontId="7" fillId="10" borderId="10" xfId="1" applyNumberFormat="1" applyFont="1" applyFill="1" applyBorder="1" applyAlignment="1">
      <alignment horizontal="center" vertical="center"/>
    </xf>
    <xf numFmtId="173" fontId="7" fillId="10" borderId="10" xfId="2" applyNumberFormat="1" applyFont="1" applyFill="1" applyBorder="1" applyAlignment="1">
      <alignment horizontal="center" vertical="center"/>
    </xf>
    <xf numFmtId="173" fontId="10" fillId="10" borderId="10" xfId="1" applyNumberFormat="1" applyFont="1" applyFill="1" applyBorder="1" applyAlignment="1">
      <alignment horizontal="center" vertical="center"/>
    </xf>
    <xf numFmtId="164" fontId="16" fillId="10" borderId="6" xfId="1" applyNumberFormat="1" applyFont="1" applyFill="1" applyBorder="1" applyAlignment="1">
      <alignment horizontal="center" vertical="center"/>
    </xf>
    <xf numFmtId="173" fontId="12" fillId="10" borderId="6" xfId="2" applyNumberFormat="1" applyFont="1" applyFill="1" applyBorder="1" applyAlignment="1">
      <alignment horizontal="center" vertical="center"/>
    </xf>
    <xf numFmtId="173" fontId="16" fillId="10" borderId="6" xfId="1" applyNumberFormat="1" applyFont="1" applyFill="1" applyBorder="1" applyAlignment="1">
      <alignment horizontal="center" vertical="center"/>
    </xf>
    <xf numFmtId="164" fontId="8" fillId="10" borderId="14" xfId="3" applyNumberFormat="1" applyFont="1" applyFill="1" applyBorder="1" applyAlignment="1">
      <alignment horizontal="center" vertical="center"/>
    </xf>
    <xf numFmtId="173" fontId="8" fillId="10" borderId="14" xfId="3" applyNumberFormat="1" applyFont="1" applyFill="1" applyBorder="1" applyAlignment="1">
      <alignment horizontal="center" vertical="center"/>
    </xf>
    <xf numFmtId="164" fontId="10" fillId="10" borderId="10" xfId="3" applyNumberFormat="1" applyFont="1" applyFill="1" applyBorder="1" applyAlignment="1">
      <alignment horizontal="center" vertical="center"/>
    </xf>
    <xf numFmtId="164" fontId="10" fillId="10" borderId="14" xfId="3" applyNumberFormat="1" applyFont="1" applyFill="1" applyBorder="1" applyAlignment="1">
      <alignment horizontal="center" vertical="center"/>
    </xf>
    <xf numFmtId="173" fontId="10" fillId="10" borderId="14" xfId="2" applyNumberFormat="1" applyFont="1" applyFill="1" applyBorder="1" applyAlignment="1">
      <alignment horizontal="center" vertical="center"/>
    </xf>
    <xf numFmtId="173" fontId="7" fillId="10" borderId="12" xfId="1" applyNumberFormat="1" applyFont="1" applyFill="1" applyBorder="1" applyAlignment="1">
      <alignment horizontal="center" vertical="center"/>
    </xf>
    <xf numFmtId="173" fontId="7" fillId="10" borderId="12" xfId="2" applyNumberFormat="1" applyFont="1" applyFill="1" applyBorder="1" applyAlignment="1">
      <alignment horizontal="center" vertical="center"/>
    </xf>
    <xf numFmtId="164" fontId="7" fillId="10" borderId="12" xfId="1" applyNumberFormat="1" applyFont="1" applyFill="1" applyBorder="1" applyAlignment="1">
      <alignment horizontal="center" vertical="center"/>
    </xf>
    <xf numFmtId="173" fontId="10" fillId="10" borderId="12" xfId="1" applyNumberFormat="1" applyFont="1" applyFill="1" applyBorder="1" applyAlignment="1">
      <alignment horizontal="center" vertical="center"/>
    </xf>
    <xf numFmtId="173" fontId="12" fillId="10" borderId="6" xfId="1" applyNumberFormat="1" applyFont="1" applyFill="1" applyBorder="1" applyAlignment="1">
      <alignment horizontal="center" vertical="center"/>
    </xf>
    <xf numFmtId="173" fontId="8" fillId="10" borderId="14" xfId="2" applyNumberFormat="1" applyFont="1" applyFill="1" applyBorder="1" applyAlignment="1">
      <alignment horizontal="center" vertical="center"/>
    </xf>
    <xf numFmtId="164" fontId="10" fillId="0" borderId="14" xfId="3" applyNumberFormat="1" applyFont="1" applyFill="1" applyBorder="1" applyAlignment="1">
      <alignment horizontal="center" vertical="center"/>
    </xf>
    <xf numFmtId="173" fontId="10" fillId="0" borderId="14" xfId="2" applyNumberFormat="1" applyFont="1" applyFill="1" applyBorder="1" applyAlignment="1">
      <alignment horizontal="center" vertical="center"/>
    </xf>
    <xf numFmtId="164" fontId="8" fillId="10" borderId="10" xfId="3" applyNumberFormat="1" applyFont="1" applyFill="1" applyBorder="1" applyAlignment="1">
      <alignment horizontal="center" vertical="center"/>
    </xf>
    <xf numFmtId="173" fontId="12" fillId="0" borderId="6" xfId="1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10" borderId="14" xfId="1" applyFont="1" applyFill="1" applyBorder="1" applyAlignment="1">
      <alignment horizontal="center" vertical="center"/>
    </xf>
    <xf numFmtId="173" fontId="8" fillId="0" borderId="14" xfId="1" applyNumberFormat="1" applyFont="1" applyFill="1" applyBorder="1" applyAlignment="1">
      <alignment horizontal="center" vertical="center"/>
    </xf>
    <xf numFmtId="173" fontId="8" fillId="10" borderId="14" xfId="1" applyNumberFormat="1" applyFont="1" applyFill="1" applyBorder="1" applyAlignment="1">
      <alignment horizontal="center" vertical="center"/>
    </xf>
    <xf numFmtId="164" fontId="8" fillId="0" borderId="14" xfId="3" applyNumberFormat="1" applyFont="1" applyFill="1" applyBorder="1" applyAlignment="1">
      <alignment horizontal="center" vertical="center"/>
    </xf>
    <xf numFmtId="173" fontId="8" fillId="0" borderId="14" xfId="3" applyNumberFormat="1" applyFont="1" applyFill="1" applyBorder="1" applyAlignment="1">
      <alignment horizontal="center" vertical="center"/>
    </xf>
    <xf numFmtId="164" fontId="12" fillId="10" borderId="14" xfId="2" applyNumberFormat="1" applyFont="1" applyFill="1" applyBorder="1" applyAlignment="1">
      <alignment horizontal="center" vertical="center"/>
    </xf>
    <xf numFmtId="164" fontId="12" fillId="10" borderId="3" xfId="2" applyNumberFormat="1" applyFont="1" applyFill="1" applyBorder="1" applyAlignment="1">
      <alignment horizontal="center" vertical="center"/>
    </xf>
    <xf numFmtId="164" fontId="16" fillId="10" borderId="3" xfId="1" applyNumberFormat="1" applyFont="1" applyFill="1" applyBorder="1" applyAlignment="1">
      <alignment horizontal="center" vertical="center"/>
    </xf>
    <xf numFmtId="173" fontId="12" fillId="0" borderId="3" xfId="1" applyNumberFormat="1" applyFont="1" applyFill="1" applyBorder="1" applyAlignment="1">
      <alignment horizontal="center" vertical="center"/>
    </xf>
    <xf numFmtId="173" fontId="12" fillId="0" borderId="14" xfId="1" applyNumberFormat="1" applyFont="1" applyFill="1" applyBorder="1" applyAlignment="1">
      <alignment horizontal="center" vertical="center"/>
    </xf>
    <xf numFmtId="164" fontId="12" fillId="0" borderId="7" xfId="1" applyNumberFormat="1" applyFont="1" applyFill="1" applyBorder="1" applyAlignment="1">
      <alignment horizontal="center" vertical="center"/>
    </xf>
    <xf numFmtId="164" fontId="12" fillId="10" borderId="7" xfId="1" applyNumberFormat="1" applyFont="1" applyFill="1" applyBorder="1" applyAlignment="1">
      <alignment horizontal="center" vertical="center"/>
    </xf>
    <xf numFmtId="173" fontId="12" fillId="10" borderId="3" xfId="1" applyNumberFormat="1" applyFont="1" applyFill="1" applyBorder="1" applyAlignment="1">
      <alignment horizontal="center" vertical="center"/>
    </xf>
    <xf numFmtId="164" fontId="8" fillId="0" borderId="10" xfId="3" applyNumberFormat="1" applyFont="1" applyFill="1" applyBorder="1" applyAlignment="1">
      <alignment horizontal="center" vertical="center"/>
    </xf>
    <xf numFmtId="173" fontId="10" fillId="0" borderId="10" xfId="2" applyNumberFormat="1" applyFont="1" applyFill="1" applyBorder="1" applyAlignment="1">
      <alignment horizontal="center" vertical="center"/>
    </xf>
    <xf numFmtId="164" fontId="8" fillId="14" borderId="13" xfId="1" applyNumberFormat="1" applyFont="1" applyFill="1" applyBorder="1" applyAlignment="1">
      <alignment horizontal="center" vertical="center"/>
    </xf>
    <xf numFmtId="173" fontId="10" fillId="14" borderId="13" xfId="2" applyNumberFormat="1" applyFont="1" applyFill="1" applyBorder="1" applyAlignment="1">
      <alignment horizontal="center" vertical="center"/>
    </xf>
    <xf numFmtId="164" fontId="8" fillId="14" borderId="10" xfId="3" applyNumberFormat="1" applyFont="1" applyFill="1" applyBorder="1" applyAlignment="1">
      <alignment horizontal="center" vertical="center"/>
    </xf>
    <xf numFmtId="173" fontId="8" fillId="14" borderId="10" xfId="3" applyNumberFormat="1" applyFont="1" applyFill="1" applyBorder="1" applyAlignment="1">
      <alignment horizontal="center" vertical="center"/>
    </xf>
    <xf numFmtId="170" fontId="8" fillId="14" borderId="10" xfId="3" applyNumberFormat="1" applyFont="1" applyFill="1" applyBorder="1" applyAlignment="1">
      <alignment horizontal="center" vertical="center"/>
    </xf>
    <xf numFmtId="164" fontId="8" fillId="14" borderId="8" xfId="3" applyNumberFormat="1" applyFont="1" applyFill="1" applyBorder="1" applyAlignment="1">
      <alignment horizontal="center" vertical="center"/>
    </xf>
    <xf numFmtId="173" fontId="8" fillId="14" borderId="8" xfId="3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10" borderId="2" xfId="1" applyNumberFormat="1" applyFont="1" applyFill="1" applyBorder="1" applyAlignment="1">
      <alignment horizontal="center" vertical="center"/>
    </xf>
    <xf numFmtId="173" fontId="8" fillId="0" borderId="2" xfId="1" applyNumberFormat="1" applyFont="1" applyFill="1" applyBorder="1" applyAlignment="1">
      <alignment horizontal="center" vertical="center"/>
    </xf>
    <xf numFmtId="173" fontId="8" fillId="10" borderId="2" xfId="1" applyNumberFormat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173" fontId="7" fillId="0" borderId="10" xfId="1" applyNumberFormat="1" applyFont="1" applyFill="1" applyBorder="1" applyAlignment="1">
      <alignment horizontal="center" vertical="center"/>
    </xf>
    <xf numFmtId="0" fontId="12" fillId="10" borderId="10" xfId="1" applyFont="1" applyFill="1" applyBorder="1" applyAlignment="1">
      <alignment horizontal="center" vertical="center"/>
    </xf>
    <xf numFmtId="173" fontId="12" fillId="10" borderId="10" xfId="1" applyNumberFormat="1" applyFont="1" applyFill="1" applyBorder="1" applyAlignment="1">
      <alignment horizontal="center" vertical="center"/>
    </xf>
    <xf numFmtId="173" fontId="10" fillId="10" borderId="10" xfId="3" applyNumberFormat="1" applyFont="1" applyFill="1" applyBorder="1" applyAlignment="1">
      <alignment horizontal="center" vertical="center"/>
    </xf>
    <xf numFmtId="173" fontId="12" fillId="0" borderId="6" xfId="2" applyNumberFormat="1" applyFont="1" applyFill="1" applyBorder="1" applyAlignment="1">
      <alignment horizontal="center" vertical="center"/>
    </xf>
    <xf numFmtId="171" fontId="12" fillId="15" borderId="13" xfId="2" applyNumberFormat="1" applyFont="1" applyFill="1" applyBorder="1" applyAlignment="1">
      <alignment horizontal="center" vertical="center"/>
    </xf>
    <xf numFmtId="173" fontId="7" fillId="15" borderId="13" xfId="2" applyNumberFormat="1" applyFont="1" applyFill="1" applyBorder="1" applyAlignment="1">
      <alignment horizontal="center" vertical="center"/>
    </xf>
    <xf numFmtId="164" fontId="7" fillId="15" borderId="10" xfId="2" applyNumberFormat="1" applyFont="1" applyFill="1" applyBorder="1" applyAlignment="1">
      <alignment horizontal="center" vertical="center"/>
    </xf>
    <xf numFmtId="171" fontId="17" fillId="15" borderId="10" xfId="1" applyNumberFormat="1" applyFont="1" applyFill="1" applyBorder="1" applyAlignment="1">
      <alignment horizontal="center" vertical="center"/>
    </xf>
    <xf numFmtId="173" fontId="10" fillId="15" borderId="10" xfId="3" applyNumberFormat="1" applyFont="1" applyFill="1" applyBorder="1" applyAlignment="1">
      <alignment horizontal="center" vertical="center"/>
    </xf>
    <xf numFmtId="164" fontId="10" fillId="15" borderId="10" xfId="3" applyNumberFormat="1" applyFont="1" applyFill="1" applyBorder="1" applyAlignment="1">
      <alignment horizontal="center" vertical="center"/>
    </xf>
    <xf numFmtId="164" fontId="8" fillId="15" borderId="8" xfId="3" applyNumberFormat="1" applyFont="1" applyFill="1" applyBorder="1" applyAlignment="1">
      <alignment horizontal="center" vertical="center"/>
    </xf>
    <xf numFmtId="173" fontId="8" fillId="15" borderId="8" xfId="3" applyNumberFormat="1" applyFont="1" applyFill="1" applyBorder="1" applyAlignment="1">
      <alignment horizontal="center" vertical="center"/>
    </xf>
    <xf numFmtId="173" fontId="12" fillId="0" borderId="2" xfId="2" applyNumberFormat="1" applyFont="1" applyFill="1" applyBorder="1" applyAlignment="1">
      <alignment horizontal="center" vertical="center"/>
    </xf>
    <xf numFmtId="173" fontId="12" fillId="10" borderId="2" xfId="2" applyNumberFormat="1" applyFont="1" applyFill="1" applyBorder="1" applyAlignment="1">
      <alignment horizontal="center" vertical="center"/>
    </xf>
    <xf numFmtId="173" fontId="17" fillId="10" borderId="10" xfId="1" applyNumberFormat="1" applyFont="1" applyFill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/>
    </xf>
    <xf numFmtId="173" fontId="12" fillId="0" borderId="10" xfId="1" applyNumberFormat="1" applyFont="1" applyFill="1" applyBorder="1" applyAlignment="1">
      <alignment horizontal="center" vertical="center"/>
    </xf>
    <xf numFmtId="171" fontId="16" fillId="0" borderId="16" xfId="2" applyNumberFormat="1" applyFont="1" applyFill="1" applyBorder="1" applyAlignment="1">
      <alignment horizontal="center" vertical="center"/>
    </xf>
    <xf numFmtId="171" fontId="16" fillId="10" borderId="16" xfId="2" applyNumberFormat="1" applyFont="1" applyFill="1" applyBorder="1" applyAlignment="1">
      <alignment horizontal="center" vertical="center"/>
    </xf>
    <xf numFmtId="171" fontId="7" fillId="0" borderId="16" xfId="2" applyNumberFormat="1" applyFont="1" applyFill="1" applyBorder="1" applyAlignment="1">
      <alignment horizontal="center" vertical="center"/>
    </xf>
    <xf numFmtId="173" fontId="16" fillId="0" borderId="20" xfId="2" applyNumberFormat="1" applyFont="1" applyFill="1" applyBorder="1" applyAlignment="1">
      <alignment horizontal="center" vertical="center"/>
    </xf>
    <xf numFmtId="173" fontId="16" fillId="10" borderId="20" xfId="2" applyNumberFormat="1" applyFont="1" applyFill="1" applyBorder="1" applyAlignment="1">
      <alignment horizontal="center" vertical="center"/>
    </xf>
    <xf numFmtId="173" fontId="17" fillId="10" borderId="14" xfId="2" applyNumberFormat="1" applyFont="1" applyFill="1" applyBorder="1" applyAlignment="1">
      <alignment horizontal="center" vertical="center"/>
    </xf>
    <xf numFmtId="164" fontId="7" fillId="23" borderId="13" xfId="1" applyNumberFormat="1" applyFont="1" applyFill="1" applyBorder="1" applyAlignment="1">
      <alignment horizontal="center" vertical="center"/>
    </xf>
    <xf numFmtId="173" fontId="17" fillId="23" borderId="13" xfId="2" applyNumberFormat="1" applyFont="1" applyFill="1" applyBorder="1" applyAlignment="1">
      <alignment horizontal="center" vertical="center"/>
    </xf>
    <xf numFmtId="164" fontId="12" fillId="23" borderId="10" xfId="1" applyNumberFormat="1" applyFont="1" applyFill="1" applyBorder="1" applyAlignment="1">
      <alignment horizontal="center" vertical="center"/>
    </xf>
    <xf numFmtId="173" fontId="12" fillId="23" borderId="10" xfId="1" applyNumberFormat="1" applyFont="1" applyFill="1" applyBorder="1" applyAlignment="1">
      <alignment horizontal="center" vertical="center"/>
    </xf>
    <xf numFmtId="164" fontId="12" fillId="23" borderId="3" xfId="1" applyNumberFormat="1" applyFont="1" applyFill="1" applyBorder="1" applyAlignment="1">
      <alignment horizontal="center" vertical="center"/>
    </xf>
    <xf numFmtId="173" fontId="12" fillId="23" borderId="3" xfId="1" applyNumberFormat="1" applyFont="1" applyFill="1" applyBorder="1" applyAlignment="1">
      <alignment horizontal="center" vertical="center"/>
    </xf>
    <xf numFmtId="171" fontId="16" fillId="0" borderId="2" xfId="1" applyNumberFormat="1" applyFont="1" applyFill="1" applyBorder="1" applyAlignment="1">
      <alignment horizontal="center" vertical="center"/>
    </xf>
    <xf numFmtId="171" fontId="16" fillId="10" borderId="2" xfId="1" applyNumberFormat="1" applyFont="1" applyFill="1" applyBorder="1" applyAlignment="1">
      <alignment horizontal="center" vertical="center"/>
    </xf>
    <xf numFmtId="173" fontId="17" fillId="0" borderId="2" xfId="1" applyNumberFormat="1" applyFont="1" applyFill="1" applyBorder="1" applyAlignment="1">
      <alignment horizontal="center" vertical="center"/>
    </xf>
    <xf numFmtId="173" fontId="17" fillId="10" borderId="2" xfId="1" applyNumberFormat="1" applyFont="1" applyFill="1" applyBorder="1" applyAlignment="1">
      <alignment horizontal="center" vertical="center"/>
    </xf>
    <xf numFmtId="0" fontId="7" fillId="10" borderId="10" xfId="1" applyFont="1" applyFill="1" applyBorder="1" applyAlignment="1">
      <alignment horizontal="center" vertical="center" wrapText="1"/>
    </xf>
    <xf numFmtId="171" fontId="12" fillId="14" borderId="13" xfId="2" applyNumberFormat="1" applyFont="1" applyFill="1" applyBorder="1" applyAlignment="1">
      <alignment horizontal="center" vertical="center"/>
    </xf>
    <xf numFmtId="173" fontId="7" fillId="14" borderId="13" xfId="1" applyNumberFormat="1" applyFont="1" applyFill="1" applyBorder="1" applyAlignment="1">
      <alignment horizontal="center" vertical="center"/>
    </xf>
    <xf numFmtId="164" fontId="9" fillId="14" borderId="10" xfId="3" applyNumberFormat="1" applyFont="1" applyFill="1" applyBorder="1" applyAlignment="1">
      <alignment horizontal="center" vertical="center"/>
    </xf>
    <xf numFmtId="173" fontId="9" fillId="14" borderId="10" xfId="3" applyNumberFormat="1" applyFont="1" applyFill="1" applyBorder="1" applyAlignment="1">
      <alignment horizontal="center" vertical="center"/>
    </xf>
    <xf numFmtId="164" fontId="12" fillId="14" borderId="8" xfId="1" applyNumberFormat="1" applyFont="1" applyFill="1" applyBorder="1" applyAlignment="1">
      <alignment horizontal="center" vertical="center"/>
    </xf>
    <xf numFmtId="173" fontId="12" fillId="14" borderId="8" xfId="1" applyNumberFormat="1" applyFont="1" applyFill="1" applyBorder="1" applyAlignment="1">
      <alignment horizontal="center" vertical="center"/>
    </xf>
    <xf numFmtId="171" fontId="12" fillId="0" borderId="2" xfId="1" applyNumberFormat="1" applyFont="1" applyFill="1" applyBorder="1" applyAlignment="1">
      <alignment horizontal="center" vertical="center"/>
    </xf>
    <xf numFmtId="171" fontId="12" fillId="10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10" borderId="2" xfId="1" applyNumberFormat="1" applyFont="1" applyFill="1" applyBorder="1" applyAlignment="1">
      <alignment horizontal="center" vertical="center"/>
    </xf>
    <xf numFmtId="164" fontId="7" fillId="11" borderId="13" xfId="1" applyNumberFormat="1" applyFont="1" applyFill="1" applyBorder="1" applyAlignment="1">
      <alignment horizontal="center" vertical="center"/>
    </xf>
    <xf numFmtId="173" fontId="12" fillId="11" borderId="13" xfId="1" applyNumberFormat="1" applyFont="1" applyFill="1" applyBorder="1" applyAlignment="1">
      <alignment horizontal="center" vertical="center"/>
    </xf>
    <xf numFmtId="164" fontId="7" fillId="11" borderId="10" xfId="1" applyNumberFormat="1" applyFont="1" applyFill="1" applyBorder="1" applyAlignment="1">
      <alignment horizontal="center" vertical="center"/>
    </xf>
    <xf numFmtId="173" fontId="7" fillId="11" borderId="10" xfId="1" applyNumberFormat="1" applyFont="1" applyFill="1" applyBorder="1" applyAlignment="1">
      <alignment horizontal="center" vertical="center"/>
    </xf>
    <xf numFmtId="0" fontId="7" fillId="21" borderId="13" xfId="1" applyFont="1" applyFill="1" applyBorder="1" applyAlignment="1">
      <alignment horizontal="center" vertical="center"/>
    </xf>
    <xf numFmtId="173" fontId="16" fillId="21" borderId="13" xfId="1" applyNumberFormat="1" applyFont="1" applyFill="1" applyBorder="1" applyAlignment="1">
      <alignment horizontal="center" vertical="center"/>
    </xf>
    <xf numFmtId="164" fontId="9" fillId="21" borderId="10" xfId="3" applyNumberFormat="1" applyFont="1" applyFill="1" applyBorder="1" applyAlignment="1">
      <alignment horizontal="center" vertical="center"/>
    </xf>
    <xf numFmtId="173" fontId="9" fillId="21" borderId="10" xfId="3" applyNumberFormat="1" applyFont="1" applyFill="1" applyBorder="1" applyAlignment="1">
      <alignment horizontal="center" vertical="center"/>
    </xf>
    <xf numFmtId="164" fontId="8" fillId="21" borderId="6" xfId="3" applyNumberFormat="1" applyFont="1" applyFill="1" applyBorder="1" applyAlignment="1">
      <alignment horizontal="center" vertical="center"/>
    </xf>
    <xf numFmtId="173" fontId="8" fillId="21" borderId="6" xfId="3" applyNumberFormat="1" applyFont="1" applyFill="1" applyBorder="1" applyAlignment="1">
      <alignment horizontal="center" vertical="center"/>
    </xf>
    <xf numFmtId="164" fontId="12" fillId="0" borderId="2" xfId="1" applyNumberFormat="1" applyFont="1" applyFill="1" applyBorder="1" applyAlignment="1">
      <alignment horizontal="center" vertical="center"/>
    </xf>
    <xf numFmtId="164" fontId="12" fillId="10" borderId="2" xfId="1" applyNumberFormat="1" applyFont="1" applyFill="1" applyBorder="1" applyAlignment="1">
      <alignment horizontal="center" vertical="center"/>
    </xf>
    <xf numFmtId="164" fontId="7" fillId="20" borderId="13" xfId="1" applyNumberFormat="1" applyFont="1" applyFill="1" applyBorder="1" applyAlignment="1">
      <alignment horizontal="center" vertical="center"/>
    </xf>
    <xf numFmtId="173" fontId="7" fillId="20" borderId="13" xfId="1" applyNumberFormat="1" applyFont="1" applyFill="1" applyBorder="1" applyAlignment="1">
      <alignment horizontal="center" vertical="center"/>
    </xf>
    <xf numFmtId="164" fontId="9" fillId="20" borderId="10" xfId="3" applyNumberFormat="1" applyFont="1" applyFill="1" applyBorder="1" applyAlignment="1">
      <alignment horizontal="center" vertical="center"/>
    </xf>
    <xf numFmtId="173" fontId="9" fillId="20" borderId="10" xfId="3" applyNumberFormat="1" applyFont="1" applyFill="1" applyBorder="1" applyAlignment="1">
      <alignment horizontal="center" vertical="center"/>
    </xf>
    <xf numFmtId="164" fontId="13" fillId="20" borderId="6" xfId="3" applyNumberFormat="1" applyFont="1" applyFill="1" applyBorder="1" applyAlignment="1">
      <alignment horizontal="center" vertical="center"/>
    </xf>
    <xf numFmtId="173" fontId="13" fillId="20" borderId="6" xfId="3" applyNumberFormat="1" applyFont="1" applyFill="1" applyBorder="1" applyAlignment="1">
      <alignment horizontal="center" vertical="center"/>
    </xf>
    <xf numFmtId="0" fontId="7" fillId="11" borderId="13" xfId="1" applyFont="1" applyFill="1" applyBorder="1" applyAlignment="1">
      <alignment horizontal="center" vertical="center"/>
    </xf>
    <xf numFmtId="173" fontId="7" fillId="11" borderId="13" xfId="1" applyNumberFormat="1" applyFont="1" applyFill="1" applyBorder="1" applyAlignment="1">
      <alignment horizontal="center" vertical="center"/>
    </xf>
    <xf numFmtId="164" fontId="9" fillId="11" borderId="10" xfId="3" applyNumberFormat="1" applyFont="1" applyFill="1" applyBorder="1" applyAlignment="1">
      <alignment horizontal="center" vertical="center"/>
    </xf>
    <xf numFmtId="173" fontId="9" fillId="11" borderId="10" xfId="3" applyNumberFormat="1" applyFont="1" applyFill="1" applyBorder="1" applyAlignment="1">
      <alignment horizontal="center" vertical="center"/>
    </xf>
    <xf numFmtId="164" fontId="13" fillId="11" borderId="6" xfId="3" applyNumberFormat="1" applyFont="1" applyFill="1" applyBorder="1" applyAlignment="1">
      <alignment horizontal="center" vertical="center"/>
    </xf>
    <xf numFmtId="173" fontId="13" fillId="11" borderId="6" xfId="3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12" fillId="1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173" fontId="7" fillId="0" borderId="13" xfId="1" applyNumberFormat="1" applyFont="1" applyFill="1" applyBorder="1" applyAlignment="1">
      <alignment horizontal="center" vertical="center"/>
    </xf>
    <xf numFmtId="173" fontId="12" fillId="10" borderId="10" xfId="2" applyNumberFormat="1" applyFont="1" applyFill="1" applyBorder="1" applyAlignment="1">
      <alignment horizontal="center" vertical="center"/>
    </xf>
    <xf numFmtId="164" fontId="12" fillId="15" borderId="13" xfId="1" applyNumberFormat="1" applyFont="1" applyFill="1" applyBorder="1" applyAlignment="1">
      <alignment horizontal="center" vertical="center"/>
    </xf>
    <xf numFmtId="173" fontId="12" fillId="15" borderId="13" xfId="1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8" fillId="15" borderId="6" xfId="3" applyNumberFormat="1" applyFont="1" applyFill="1" applyBorder="1" applyAlignment="1">
      <alignment horizontal="center" vertical="center"/>
    </xf>
    <xf numFmtId="173" fontId="8" fillId="15" borderId="6" xfId="3" applyNumberFormat="1" applyFont="1" applyFill="1" applyBorder="1" applyAlignment="1">
      <alignment horizontal="center" vertical="center"/>
    </xf>
    <xf numFmtId="171" fontId="12" fillId="0" borderId="6" xfId="2" applyNumberFormat="1" applyFont="1" applyFill="1" applyBorder="1" applyAlignment="1">
      <alignment horizontal="center" vertical="center"/>
    </xf>
    <xf numFmtId="169" fontId="12" fillId="16" borderId="13" xfId="4" applyNumberFormat="1" applyFont="1" applyFill="1" applyBorder="1" applyAlignment="1">
      <alignment horizontal="center" vertical="center"/>
    </xf>
    <xf numFmtId="173" fontId="12" fillId="16" borderId="13" xfId="4" applyNumberFormat="1" applyFont="1" applyFill="1" applyBorder="1" applyAlignment="1">
      <alignment horizontal="center" vertical="center"/>
    </xf>
    <xf numFmtId="164" fontId="9" fillId="16" borderId="10" xfId="3" applyNumberFormat="1" applyFont="1" applyFill="1" applyBorder="1" applyAlignment="1">
      <alignment horizontal="center" vertical="center"/>
    </xf>
    <xf numFmtId="173" fontId="9" fillId="16" borderId="10" xfId="3" applyNumberFormat="1" applyFont="1" applyFill="1" applyBorder="1" applyAlignment="1">
      <alignment horizontal="center" vertical="center"/>
    </xf>
    <xf numFmtId="164" fontId="8" fillId="16" borderId="6" xfId="3" applyNumberFormat="1" applyFont="1" applyFill="1" applyBorder="1" applyAlignment="1">
      <alignment horizontal="center" vertical="center"/>
    </xf>
    <xf numFmtId="173" fontId="8" fillId="16" borderId="6" xfId="3" applyNumberFormat="1" applyFont="1" applyFill="1" applyBorder="1" applyAlignment="1">
      <alignment horizontal="center" vertical="center"/>
    </xf>
    <xf numFmtId="170" fontId="7" fillId="10" borderId="10" xfId="1" applyNumberFormat="1" applyFont="1" applyFill="1" applyBorder="1" applyAlignment="1">
      <alignment horizontal="center" vertical="center"/>
    </xf>
    <xf numFmtId="171" fontId="12" fillId="25" borderId="13" xfId="2" applyNumberFormat="1" applyFont="1" applyFill="1" applyBorder="1" applyAlignment="1">
      <alignment horizontal="center" vertical="center"/>
    </xf>
    <xf numFmtId="171" fontId="7" fillId="25" borderId="13" xfId="2" applyNumberFormat="1" applyFont="1" applyFill="1" applyBorder="1" applyAlignment="1">
      <alignment horizontal="center" vertical="center"/>
    </xf>
    <xf numFmtId="171" fontId="9" fillId="25" borderId="10" xfId="2" applyNumberFormat="1" applyFont="1" applyFill="1" applyBorder="1" applyAlignment="1">
      <alignment horizontal="center" vertical="center"/>
    </xf>
    <xf numFmtId="171" fontId="8" fillId="25" borderId="8" xfId="2" applyNumberFormat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164" fontId="12" fillId="10" borderId="13" xfId="1" applyNumberFormat="1" applyFont="1" applyFill="1" applyBorder="1" applyAlignment="1">
      <alignment horizontal="center" vertical="center"/>
    </xf>
    <xf numFmtId="171" fontId="10" fillId="23" borderId="10" xfId="2" applyNumberFormat="1" applyFont="1" applyFill="1" applyBorder="1" applyAlignment="1">
      <alignment horizontal="center" vertical="center"/>
    </xf>
    <xf numFmtId="171" fontId="13" fillId="23" borderId="8" xfId="2" applyNumberFormat="1" applyFont="1" applyFill="1" applyBorder="1" applyAlignment="1">
      <alignment horizontal="center" vertical="center"/>
    </xf>
    <xf numFmtId="3" fontId="10" fillId="0" borderId="0" xfId="2" applyNumberFormat="1" applyFont="1" applyFill="1"/>
    <xf numFmtId="3" fontId="8" fillId="0" borderId="0" xfId="2" applyNumberFormat="1" applyFont="1" applyFill="1"/>
    <xf numFmtId="164" fontId="9" fillId="10" borderId="0" xfId="1" applyNumberFormat="1" applyFont="1" applyFill="1" applyBorder="1" applyAlignment="1">
      <alignment horizontal="center" vertical="center"/>
    </xf>
    <xf numFmtId="0" fontId="31" fillId="10" borderId="0" xfId="0" applyFont="1" applyFill="1" applyAlignment="1">
      <alignment horizontal="center" wrapText="1"/>
    </xf>
    <xf numFmtId="0" fontId="21" fillId="10" borderId="0" xfId="1" applyFont="1" applyFill="1" applyAlignment="1">
      <alignment horizontal="center"/>
    </xf>
    <xf numFmtId="0" fontId="7" fillId="10" borderId="0" xfId="1" applyFont="1" applyFill="1" applyBorder="1" applyAlignment="1">
      <alignment horizontal="center" vertical="center" wrapText="1"/>
    </xf>
    <xf numFmtId="0" fontId="7" fillId="10" borderId="0" xfId="1" applyFont="1" applyFill="1" applyBorder="1" applyAlignment="1">
      <alignment horizontal="center"/>
    </xf>
    <xf numFmtId="0" fontId="7" fillId="0" borderId="16" xfId="1" applyFont="1" applyFill="1" applyBorder="1" applyAlignment="1">
      <alignment horizontal="center" vertical="center" wrapText="1"/>
    </xf>
    <xf numFmtId="3" fontId="11" fillId="25" borderId="10" xfId="2" applyNumberFormat="1" applyFont="1" applyFill="1" applyBorder="1" applyAlignment="1">
      <alignment horizontal="center" vertical="center"/>
    </xf>
    <xf numFmtId="168" fontId="11" fillId="25" borderId="10" xfId="2" applyNumberFormat="1" applyFont="1" applyFill="1" applyBorder="1" applyAlignment="1">
      <alignment horizontal="center" vertical="center"/>
    </xf>
    <xf numFmtId="172" fontId="11" fillId="25" borderId="10" xfId="1" applyNumberFormat="1" applyFont="1" applyFill="1" applyBorder="1" applyAlignment="1">
      <alignment horizontal="center" vertical="center" wrapText="1"/>
    </xf>
    <xf numFmtId="164" fontId="9" fillId="10" borderId="22" xfId="1" applyNumberFormat="1" applyFont="1" applyFill="1" applyBorder="1" applyAlignment="1">
      <alignment horizontal="center" vertical="center"/>
    </xf>
    <xf numFmtId="164" fontId="7" fillId="10" borderId="22" xfId="1" applyNumberFormat="1" applyFont="1" applyFill="1" applyBorder="1" applyAlignment="1">
      <alignment horizontal="center" vertical="center"/>
    </xf>
    <xf numFmtId="173" fontId="17" fillId="0" borderId="0" xfId="1" applyNumberFormat="1" applyFont="1" applyFill="1" applyBorder="1"/>
    <xf numFmtId="172" fontId="7" fillId="12" borderId="10" xfId="1" applyNumberFormat="1" applyFont="1" applyFill="1" applyBorder="1" applyAlignment="1">
      <alignment horizontal="center" vertical="center"/>
    </xf>
    <xf numFmtId="170" fontId="7" fillId="12" borderId="10" xfId="2" applyNumberFormat="1" applyFont="1" applyFill="1" applyBorder="1" applyAlignment="1">
      <alignment horizontal="center" vertical="center"/>
    </xf>
    <xf numFmtId="172" fontId="12" fillId="12" borderId="29" xfId="2" applyNumberFormat="1" applyFont="1" applyFill="1" applyBorder="1" applyAlignment="1">
      <alignment horizontal="center" vertical="center"/>
    </xf>
    <xf numFmtId="164" fontId="10" fillId="12" borderId="10" xfId="1" applyNumberFormat="1" applyFont="1" applyFill="1" applyBorder="1" applyAlignment="1">
      <alignment horizontal="center" vertical="center"/>
    </xf>
    <xf numFmtId="164" fontId="7" fillId="12" borderId="12" xfId="2" applyNumberFormat="1" applyFont="1" applyFill="1" applyBorder="1" applyAlignment="1">
      <alignment horizontal="center" vertical="center"/>
    </xf>
    <xf numFmtId="164" fontId="10" fillId="12" borderId="12" xfId="1" applyNumberFormat="1" applyFont="1" applyFill="1" applyBorder="1" applyAlignment="1">
      <alignment horizontal="center" vertical="center"/>
    </xf>
    <xf numFmtId="176" fontId="7" fillId="10" borderId="12" xfId="1" applyNumberFormat="1" applyFont="1" applyFill="1" applyBorder="1" applyAlignment="1">
      <alignment horizontal="center" vertical="center"/>
    </xf>
    <xf numFmtId="172" fontId="10" fillId="12" borderId="12" xfId="1" applyNumberFormat="1" applyFont="1" applyFill="1" applyBorder="1" applyAlignment="1">
      <alignment horizontal="center" vertical="center"/>
    </xf>
    <xf numFmtId="172" fontId="7" fillId="12" borderId="10" xfId="2" applyNumberFormat="1" applyFont="1" applyFill="1" applyBorder="1" applyAlignment="1">
      <alignment horizontal="center" vertical="center"/>
    </xf>
    <xf numFmtId="172" fontId="7" fillId="12" borderId="12" xfId="1" applyNumberFormat="1" applyFont="1" applyFill="1" applyBorder="1" applyAlignment="1">
      <alignment horizontal="center" vertical="center"/>
    </xf>
    <xf numFmtId="172" fontId="12" fillId="12" borderId="20" xfId="1" applyNumberFormat="1" applyFont="1" applyFill="1" applyBorder="1" applyAlignment="1">
      <alignment horizontal="center" vertical="center"/>
    </xf>
    <xf numFmtId="170" fontId="10" fillId="12" borderId="10" xfId="1" applyNumberFormat="1" applyFont="1" applyFill="1" applyBorder="1" applyAlignment="1">
      <alignment horizontal="center" vertical="center"/>
    </xf>
    <xf numFmtId="173" fontId="7" fillId="12" borderId="10" xfId="1" applyNumberFormat="1" applyFont="1" applyFill="1" applyBorder="1" applyAlignment="1">
      <alignment horizontal="center" vertical="center"/>
    </xf>
    <xf numFmtId="173" fontId="10" fillId="12" borderId="10" xfId="1" applyNumberFormat="1" applyFont="1" applyFill="1" applyBorder="1" applyAlignment="1">
      <alignment horizontal="center" vertical="center"/>
    </xf>
    <xf numFmtId="173" fontId="7" fillId="12" borderId="10" xfId="2" applyNumberFormat="1" applyFont="1" applyFill="1" applyBorder="1" applyAlignment="1">
      <alignment horizontal="center" vertical="center"/>
    </xf>
    <xf numFmtId="173" fontId="10" fillId="12" borderId="12" xfId="1" applyNumberFormat="1" applyFont="1" applyFill="1" applyBorder="1" applyAlignment="1">
      <alignment horizontal="center" vertical="center"/>
    </xf>
    <xf numFmtId="173" fontId="12" fillId="12" borderId="10" xfId="1" applyNumberFormat="1" applyFont="1" applyFill="1" applyBorder="1" applyAlignment="1">
      <alignment horizontal="center" vertical="center"/>
    </xf>
    <xf numFmtId="173" fontId="12" fillId="12" borderId="6" xfId="2" applyNumberFormat="1" applyFont="1" applyFill="1" applyBorder="1" applyAlignment="1">
      <alignment horizontal="center" vertical="center"/>
    </xf>
    <xf numFmtId="164" fontId="7" fillId="12" borderId="10" xfId="1" applyNumberFormat="1" applyFont="1" applyFill="1" applyBorder="1" applyAlignment="1">
      <alignment horizontal="center" vertical="center"/>
    </xf>
    <xf numFmtId="164" fontId="7" fillId="12" borderId="10" xfId="2" applyNumberFormat="1" applyFont="1" applyFill="1" applyBorder="1" applyAlignment="1">
      <alignment horizontal="center" vertical="center"/>
    </xf>
    <xf numFmtId="0" fontId="7" fillId="25" borderId="12" xfId="0" applyFont="1" applyFill="1" applyBorder="1" applyAlignment="1">
      <alignment horizontal="left" wrapText="1" indent="2"/>
    </xf>
    <xf numFmtId="0" fontId="8" fillId="10" borderId="14" xfId="1" applyFont="1" applyFill="1" applyBorder="1" applyAlignment="1">
      <alignment wrapText="1"/>
    </xf>
    <xf numFmtId="172" fontId="12" fillId="0" borderId="6" xfId="2" applyNumberFormat="1" applyFont="1" applyFill="1" applyBorder="1" applyAlignment="1">
      <alignment horizontal="center" vertical="center"/>
    </xf>
    <xf numFmtId="170" fontId="10" fillId="10" borderId="10" xfId="1" applyNumberFormat="1" applyFont="1" applyFill="1" applyBorder="1"/>
    <xf numFmtId="177" fontId="7" fillId="10" borderId="10" xfId="2" applyNumberFormat="1" applyFont="1" applyFill="1" applyBorder="1" applyAlignment="1">
      <alignment horizontal="center" vertical="center"/>
    </xf>
    <xf numFmtId="0" fontId="12" fillId="11" borderId="8" xfId="1" applyFont="1" applyFill="1" applyBorder="1" applyAlignment="1">
      <alignment horizontal="left" indent="1"/>
    </xf>
    <xf numFmtId="164" fontId="12" fillId="11" borderId="8" xfId="1" applyNumberFormat="1" applyFont="1" applyFill="1" applyBorder="1" applyAlignment="1">
      <alignment horizontal="center" vertical="center"/>
    </xf>
    <xf numFmtId="173" fontId="12" fillId="11" borderId="8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/>
    </xf>
    <xf numFmtId="172" fontId="7" fillId="0" borderId="2" xfId="1" applyNumberFormat="1" applyFont="1" applyFill="1" applyBorder="1" applyAlignment="1">
      <alignment horizontal="center"/>
    </xf>
    <xf numFmtId="172" fontId="7" fillId="10" borderId="2" xfId="1" applyNumberFormat="1" applyFont="1" applyFill="1" applyBorder="1" applyAlignment="1">
      <alignment horizontal="center"/>
    </xf>
    <xf numFmtId="172" fontId="7" fillId="0" borderId="10" xfId="1" applyNumberFormat="1" applyFont="1" applyFill="1" applyBorder="1"/>
    <xf numFmtId="172" fontId="7" fillId="10" borderId="10" xfId="1" applyNumberFormat="1" applyFont="1" applyFill="1" applyBorder="1"/>
    <xf numFmtId="172" fontId="13" fillId="0" borderId="6" xfId="2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7" fillId="11" borderId="13" xfId="0" applyFont="1" applyFill="1" applyBorder="1" applyAlignment="1">
      <alignment horizontal="left" wrapText="1" indent="2"/>
    </xf>
    <xf numFmtId="164" fontId="10" fillId="11" borderId="13" xfId="1" applyNumberFormat="1" applyFont="1" applyFill="1" applyBorder="1"/>
    <xf numFmtId="0" fontId="7" fillId="0" borderId="8" xfId="0" applyFont="1" applyFill="1" applyBorder="1" applyAlignment="1">
      <alignment horizontal="left" wrapText="1" indent="2"/>
    </xf>
    <xf numFmtId="0" fontId="7" fillId="0" borderId="0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39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2 3" xfId="26"/>
    <cellStyle name="Обычный 3 3" xfId="13"/>
    <cellStyle name="Обычный 3 3 2" xfId="27"/>
    <cellStyle name="Обычный 3 4" xfId="25"/>
    <cellStyle name="Обычный 3 5" xfId="28"/>
    <cellStyle name="Обычный 3 6" xfId="29"/>
    <cellStyle name="Обычный 3 6 2" xfId="30"/>
    <cellStyle name="Обычный 3 7" xfId="31"/>
    <cellStyle name="Обычный 3 8" xfId="32"/>
    <cellStyle name="Обычный 4" xfId="9"/>
    <cellStyle name="Обычный 4 2" xfId="22"/>
    <cellStyle name="Обычный 5" xfId="12"/>
    <cellStyle name="Обычный 6" xfId="33"/>
    <cellStyle name="Обычный 7" xfId="34"/>
    <cellStyle name="Обычный Лена" xfId="11"/>
    <cellStyle name="Обычный_Таблицы Мун.заказ Стационар" xfId="1"/>
    <cellStyle name="Примечание 2" xfId="35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3 2 2" xfId="36"/>
    <cellStyle name="Финансовый 3 3" xfId="37"/>
    <cellStyle name="Финансовый 3 4" xfId="38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240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252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252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252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252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252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252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252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252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252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252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278</xdr:row>
      <xdr:rowOff>0</xdr:rowOff>
    </xdr:from>
    <xdr:to>
      <xdr:col>2</xdr:col>
      <xdr:colOff>104775</xdr:colOff>
      <xdr:row>278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104775</xdr:colOff>
      <xdr:row>278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104775</xdr:colOff>
      <xdr:row>278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104775</xdr:colOff>
      <xdr:row>278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104775</xdr:colOff>
      <xdr:row>278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104775</xdr:colOff>
      <xdr:row>278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104775</xdr:colOff>
      <xdr:row>278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104775</xdr:colOff>
      <xdr:row>278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104775</xdr:colOff>
      <xdr:row>278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104775</xdr:colOff>
      <xdr:row>278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278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278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278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278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278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278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278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278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278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278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295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295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295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295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295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295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295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295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295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295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305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305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305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305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305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305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305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305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305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305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305</xdr:row>
      <xdr:rowOff>0</xdr:rowOff>
    </xdr:from>
    <xdr:to>
      <xdr:col>2</xdr:col>
      <xdr:colOff>104775</xdr:colOff>
      <xdr:row>305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104775</xdr:colOff>
      <xdr:row>305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104775</xdr:colOff>
      <xdr:row>305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104775</xdr:colOff>
      <xdr:row>305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104775</xdr:colOff>
      <xdr:row>305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104775</xdr:colOff>
      <xdr:row>305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104775</xdr:colOff>
      <xdr:row>305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104775</xdr:colOff>
      <xdr:row>305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104775</xdr:colOff>
      <xdr:row>305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104775</xdr:colOff>
      <xdr:row>305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307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307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307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307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307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307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307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307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307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307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318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330</xdr:row>
      <xdr:rowOff>0</xdr:rowOff>
    </xdr:from>
    <xdr:to>
      <xdr:col>2</xdr:col>
      <xdr:colOff>104775</xdr:colOff>
      <xdr:row>330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104775</xdr:colOff>
      <xdr:row>330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104775</xdr:colOff>
      <xdr:row>330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104775</xdr:colOff>
      <xdr:row>330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104775</xdr:colOff>
      <xdr:row>330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104775</xdr:colOff>
      <xdr:row>330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104775</xdr:colOff>
      <xdr:row>330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104775</xdr:colOff>
      <xdr:row>330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104775</xdr:colOff>
      <xdr:row>330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104775</xdr:colOff>
      <xdr:row>330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332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332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332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332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332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332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332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332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332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332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250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180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AB831"/>
  <sheetViews>
    <sheetView showZeros="0" tabSelected="1" zoomScale="80" zoomScaleNormal="80" zoomScaleSheetLayoutView="90" workbookViewId="0">
      <pane xSplit="3" ySplit="7" topLeftCell="D8" activePane="bottomRight" state="frozen"/>
      <selection activeCell="A7" sqref="A7"/>
      <selection pane="topRight" activeCell="B7" sqref="B7"/>
      <selection pane="bottomLeft" activeCell="A14" sqref="A14"/>
      <selection pane="bottomRight" activeCell="AC6" sqref="AC6"/>
    </sheetView>
  </sheetViews>
  <sheetFormatPr defaultColWidth="9.140625" defaultRowHeight="15" x14ac:dyDescent="0.25"/>
  <cols>
    <col min="1" max="1" width="5.140625" style="24" hidden="1" customWidth="1"/>
    <col min="2" max="2" width="4.85546875" style="24" customWidth="1"/>
    <col min="3" max="3" width="44.7109375" style="23" customWidth="1"/>
    <col min="4" max="4" width="15.5703125" style="23" customWidth="1"/>
    <col min="5" max="5" width="14.85546875" style="23" customWidth="1"/>
    <col min="6" max="6" width="14.28515625" style="87" customWidth="1"/>
    <col min="7" max="7" width="9.42578125" style="23" customWidth="1"/>
    <col min="8" max="8" width="16" style="23" customWidth="1"/>
    <col min="9" max="9" width="15.5703125" style="23" hidden="1" customWidth="1"/>
    <col min="10" max="10" width="14.5703125" style="23" hidden="1" customWidth="1"/>
    <col min="11" max="11" width="16.85546875" style="23" hidden="1" customWidth="1"/>
    <col min="12" max="12" width="14.7109375" style="23" hidden="1" customWidth="1"/>
    <col min="13" max="13" width="15.28515625" style="23" hidden="1" customWidth="1"/>
    <col min="14" max="14" width="15" style="23" hidden="1" customWidth="1"/>
    <col min="15" max="18" width="13.42578125" style="181" hidden="1" customWidth="1"/>
    <col min="19" max="19" width="14" style="181" customWidth="1"/>
    <col min="20" max="23" width="14.42578125" style="182" customWidth="1"/>
    <col min="24" max="24" width="11" style="23" customWidth="1"/>
    <col min="25" max="25" width="11" style="87" customWidth="1"/>
    <col min="26" max="26" width="13.7109375" style="70" customWidth="1"/>
    <col min="27" max="27" width="10" style="242" bestFit="1" customWidth="1"/>
    <col min="28" max="16384" width="9.140625" style="24"/>
  </cols>
  <sheetData>
    <row r="1" spans="1:27" ht="30.75" customHeight="1" x14ac:dyDescent="0.25">
      <c r="C1" s="648" t="s">
        <v>137</v>
      </c>
      <c r="D1" s="649"/>
      <c r="E1" s="649"/>
      <c r="F1" s="649"/>
      <c r="G1" s="649"/>
      <c r="H1" s="649"/>
      <c r="I1" s="649"/>
      <c r="J1" s="649"/>
      <c r="K1" s="649"/>
      <c r="L1" s="649"/>
      <c r="M1" s="649"/>
      <c r="N1" s="649"/>
      <c r="O1" s="649"/>
      <c r="P1" s="649"/>
      <c r="Q1" s="649"/>
      <c r="R1" s="649"/>
      <c r="S1" s="649"/>
      <c r="T1" s="649"/>
      <c r="U1" s="649"/>
      <c r="V1" s="649"/>
      <c r="W1" s="649"/>
      <c r="X1" s="649"/>
      <c r="Y1" s="594"/>
    </row>
    <row r="2" spans="1:27" ht="15.75" x14ac:dyDescent="0.25">
      <c r="C2" s="178"/>
      <c r="D2" s="178"/>
      <c r="E2" s="178"/>
      <c r="F2" s="178"/>
      <c r="G2" s="196"/>
      <c r="H2" s="196"/>
      <c r="I2" s="196"/>
      <c r="J2" s="196"/>
      <c r="K2" s="196"/>
      <c r="L2" s="196"/>
      <c r="M2" s="196"/>
      <c r="N2" s="196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595"/>
    </row>
    <row r="3" spans="1:27" ht="12.75" hidden="1" customHeight="1" x14ac:dyDescent="0.3">
      <c r="C3" s="89">
        <v>1</v>
      </c>
      <c r="D3" s="84"/>
      <c r="E3" s="84"/>
      <c r="F3" s="85"/>
      <c r="G3" s="197"/>
      <c r="H3" s="197"/>
      <c r="I3" s="197"/>
      <c r="J3" s="197"/>
      <c r="K3" s="197"/>
      <c r="L3" s="197"/>
      <c r="M3" s="197"/>
      <c r="N3" s="197"/>
      <c r="O3" s="186"/>
      <c r="P3" s="186"/>
      <c r="Q3" s="186"/>
      <c r="R3" s="186"/>
      <c r="S3" s="186"/>
      <c r="T3" s="179"/>
      <c r="U3" s="179"/>
      <c r="V3" s="179"/>
      <c r="W3" s="179"/>
      <c r="X3" s="84"/>
      <c r="Y3" s="85"/>
    </row>
    <row r="4" spans="1:27" ht="18.75" customHeight="1" thickBot="1" x14ac:dyDescent="0.35">
      <c r="C4" s="89"/>
      <c r="D4" s="88"/>
      <c r="E4" s="88"/>
      <c r="F4" s="85"/>
      <c r="G4" s="197"/>
      <c r="H4" s="197"/>
      <c r="I4" s="197"/>
      <c r="J4" s="197"/>
      <c r="K4" s="197"/>
      <c r="L4" s="197"/>
      <c r="M4" s="197"/>
      <c r="N4" s="197"/>
      <c r="O4" s="186"/>
      <c r="P4" s="186"/>
      <c r="Q4" s="186"/>
      <c r="R4" s="186"/>
      <c r="S4" s="186"/>
      <c r="T4" s="179"/>
      <c r="U4" s="179"/>
      <c r="V4" s="179"/>
      <c r="W4" s="179"/>
      <c r="X4" s="88"/>
      <c r="Y4" s="85"/>
    </row>
    <row r="5" spans="1:27" ht="31.5" customHeight="1" thickBot="1" x14ac:dyDescent="0.3">
      <c r="C5" s="25" t="s">
        <v>0</v>
      </c>
      <c r="D5" s="645" t="s">
        <v>56</v>
      </c>
      <c r="E5" s="646"/>
      <c r="F5" s="646"/>
      <c r="G5" s="647"/>
      <c r="H5" s="598"/>
      <c r="I5" s="598"/>
      <c r="J5" s="646" t="s">
        <v>55</v>
      </c>
      <c r="K5" s="650"/>
      <c r="L5" s="650"/>
      <c r="M5" s="650"/>
      <c r="N5" s="650"/>
      <c r="O5" s="650"/>
      <c r="P5" s="650"/>
      <c r="Q5" s="650"/>
      <c r="R5" s="650"/>
      <c r="S5" s="650"/>
      <c r="T5" s="650"/>
      <c r="U5" s="650"/>
      <c r="V5" s="650"/>
      <c r="W5" s="650"/>
      <c r="X5" s="651"/>
      <c r="Y5" s="596"/>
    </row>
    <row r="6" spans="1:27" ht="105.75" thickBot="1" x14ac:dyDescent="0.3">
      <c r="C6" s="26"/>
      <c r="D6" s="167" t="s">
        <v>80</v>
      </c>
      <c r="E6" s="167" t="s">
        <v>138</v>
      </c>
      <c r="F6" s="167" t="s">
        <v>57</v>
      </c>
      <c r="G6" s="63" t="s">
        <v>33</v>
      </c>
      <c r="H6" s="187" t="s">
        <v>139</v>
      </c>
      <c r="I6" s="187" t="s">
        <v>142</v>
      </c>
      <c r="J6" s="187" t="s">
        <v>143</v>
      </c>
      <c r="K6" s="187" t="s">
        <v>144</v>
      </c>
      <c r="L6" s="187" t="s">
        <v>145</v>
      </c>
      <c r="M6" s="187" t="s">
        <v>146</v>
      </c>
      <c r="N6" s="187" t="s">
        <v>147</v>
      </c>
      <c r="O6" s="187" t="s">
        <v>148</v>
      </c>
      <c r="P6" s="187" t="s">
        <v>149</v>
      </c>
      <c r="Q6" s="187" t="s">
        <v>150</v>
      </c>
      <c r="R6" s="187" t="s">
        <v>141</v>
      </c>
      <c r="S6" s="187" t="s">
        <v>140</v>
      </c>
      <c r="T6" s="187" t="s">
        <v>58</v>
      </c>
      <c r="U6" s="187" t="s">
        <v>86</v>
      </c>
      <c r="V6" s="187" t="s">
        <v>84</v>
      </c>
      <c r="W6" s="187" t="s">
        <v>85</v>
      </c>
      <c r="X6" s="63" t="s">
        <v>33</v>
      </c>
      <c r="Y6" s="644"/>
      <c r="Z6" s="24"/>
    </row>
    <row r="7" spans="1:27" s="13" customFormat="1" ht="15.75" thickBot="1" x14ac:dyDescent="0.3">
      <c r="C7" s="36">
        <v>1</v>
      </c>
      <c r="D7" s="36">
        <v>2</v>
      </c>
      <c r="E7" s="36">
        <v>3</v>
      </c>
      <c r="F7" s="36">
        <v>4</v>
      </c>
      <c r="G7" s="36">
        <v>5</v>
      </c>
      <c r="H7" s="36"/>
      <c r="I7" s="36"/>
      <c r="J7" s="36"/>
      <c r="K7" s="36"/>
      <c r="L7" s="36"/>
      <c r="M7" s="36"/>
      <c r="N7" s="36"/>
      <c r="O7" s="256">
        <v>6</v>
      </c>
      <c r="P7" s="256">
        <v>6</v>
      </c>
      <c r="Q7" s="256">
        <v>6</v>
      </c>
      <c r="R7" s="256">
        <v>6</v>
      </c>
      <c r="S7" s="256">
        <v>7</v>
      </c>
      <c r="T7" s="256">
        <v>8</v>
      </c>
      <c r="U7" s="256"/>
      <c r="V7" s="256">
        <v>9</v>
      </c>
      <c r="W7" s="256">
        <v>10</v>
      </c>
      <c r="X7" s="36">
        <v>11</v>
      </c>
      <c r="Y7" s="597"/>
      <c r="Z7" s="69"/>
      <c r="AA7" s="243"/>
    </row>
    <row r="8" spans="1:27" s="22" customFormat="1" ht="15" customHeight="1" x14ac:dyDescent="0.25">
      <c r="A8" s="24">
        <v>1</v>
      </c>
      <c r="B8" s="24">
        <v>1</v>
      </c>
      <c r="C8" s="2"/>
      <c r="D8" s="293"/>
      <c r="E8" s="293"/>
      <c r="F8" s="293"/>
      <c r="G8" s="288"/>
      <c r="H8" s="602"/>
      <c r="I8" s="602"/>
      <c r="J8" s="602"/>
      <c r="K8" s="602"/>
      <c r="L8" s="602"/>
      <c r="M8" s="602"/>
      <c r="N8" s="602"/>
      <c r="O8" s="294"/>
      <c r="P8" s="294"/>
      <c r="Q8" s="294"/>
      <c r="R8" s="294"/>
      <c r="S8" s="295"/>
      <c r="T8" s="295"/>
      <c r="U8" s="295">
        <f t="shared" ref="U8:U51" si="0">T8-S8</f>
        <v>0</v>
      </c>
      <c r="V8" s="295"/>
      <c r="W8" s="295"/>
      <c r="X8" s="296"/>
      <c r="Y8" s="593"/>
      <c r="Z8" s="69"/>
      <c r="AA8" s="242"/>
    </row>
    <row r="9" spans="1:27" ht="15" customHeight="1" x14ac:dyDescent="0.25">
      <c r="A9" s="24">
        <v>1</v>
      </c>
      <c r="B9" s="24">
        <v>1</v>
      </c>
      <c r="C9" s="51" t="s">
        <v>1</v>
      </c>
      <c r="D9" s="297"/>
      <c r="E9" s="297"/>
      <c r="F9" s="297"/>
      <c r="G9" s="297"/>
      <c r="H9" s="603"/>
      <c r="I9" s="603"/>
      <c r="J9" s="603"/>
      <c r="K9" s="603"/>
      <c r="L9" s="603"/>
      <c r="M9" s="603"/>
      <c r="N9" s="603"/>
      <c r="O9" s="298"/>
      <c r="P9" s="298"/>
      <c r="Q9" s="298"/>
      <c r="R9" s="298"/>
      <c r="S9" s="299"/>
      <c r="T9" s="299"/>
      <c r="U9" s="299">
        <f t="shared" si="0"/>
        <v>0</v>
      </c>
      <c r="V9" s="299"/>
      <c r="W9" s="299"/>
      <c r="X9" s="297"/>
      <c r="Y9" s="593"/>
      <c r="Z9" s="69"/>
    </row>
    <row r="10" spans="1:27" ht="33.75" customHeight="1" x14ac:dyDescent="0.25">
      <c r="A10" s="24">
        <v>1</v>
      </c>
      <c r="B10" s="24">
        <v>1</v>
      </c>
      <c r="C10" s="47" t="s">
        <v>42</v>
      </c>
      <c r="D10" s="283"/>
      <c r="E10" s="283"/>
      <c r="F10" s="283"/>
      <c r="G10" s="283"/>
      <c r="H10" s="284"/>
      <c r="I10" s="284"/>
      <c r="J10" s="284"/>
      <c r="K10" s="284"/>
      <c r="L10" s="284"/>
      <c r="M10" s="284"/>
      <c r="N10" s="284"/>
      <c r="O10" s="300"/>
      <c r="P10" s="300"/>
      <c r="Q10" s="300"/>
      <c r="R10" s="300"/>
      <c r="S10" s="301"/>
      <c r="T10" s="301"/>
      <c r="U10" s="301">
        <f t="shared" si="0"/>
        <v>0</v>
      </c>
      <c r="V10" s="301"/>
      <c r="W10" s="301"/>
      <c r="X10" s="302"/>
      <c r="Y10" s="593"/>
      <c r="Z10" s="69"/>
    </row>
    <row r="11" spans="1:27" ht="30" x14ac:dyDescent="0.25">
      <c r="A11" s="24">
        <v>1</v>
      </c>
      <c r="B11" s="24">
        <v>1</v>
      </c>
      <c r="C11" s="110" t="s">
        <v>74</v>
      </c>
      <c r="D11" s="302">
        <f>SUM(D12,D13)</f>
        <v>18052</v>
      </c>
      <c r="E11" s="302">
        <f>SUM(E12,E13)</f>
        <v>1504</v>
      </c>
      <c r="F11" s="302">
        <f>SUM(F12:F13)</f>
        <v>996</v>
      </c>
      <c r="G11" s="302">
        <f>F11/E11*100</f>
        <v>66.223404255319153</v>
      </c>
      <c r="H11" s="286">
        <f t="shared" ref="H11:S11" si="1">SUM(H12,H13)</f>
        <v>45441.479440000003</v>
      </c>
      <c r="I11" s="286">
        <f t="shared" si="1"/>
        <v>0</v>
      </c>
      <c r="J11" s="286">
        <f t="shared" si="1"/>
        <v>0</v>
      </c>
      <c r="K11" s="286">
        <f t="shared" si="1"/>
        <v>0</v>
      </c>
      <c r="L11" s="286">
        <f t="shared" si="1"/>
        <v>0</v>
      </c>
      <c r="M11" s="286">
        <f t="shared" si="1"/>
        <v>0</v>
      </c>
      <c r="N11" s="286">
        <f t="shared" si="1"/>
        <v>0</v>
      </c>
      <c r="O11" s="286">
        <f t="shared" si="1"/>
        <v>0</v>
      </c>
      <c r="P11" s="286">
        <f t="shared" ref="P11:Q11" si="2">SUM(P12,P13)</f>
        <v>0</v>
      </c>
      <c r="Q11" s="286">
        <f t="shared" si="2"/>
        <v>0</v>
      </c>
      <c r="R11" s="286">
        <f t="shared" ref="R11" si="3">SUM(R12,R13)</f>
        <v>0</v>
      </c>
      <c r="S11" s="606">
        <f t="shared" si="1"/>
        <v>3786.7899533333334</v>
      </c>
      <c r="T11" s="286">
        <f>SUM(T12:T13)</f>
        <v>2606.4431700000005</v>
      </c>
      <c r="U11" s="286">
        <f>SUM(U12:U13)</f>
        <v>-1180.3467833333334</v>
      </c>
      <c r="V11" s="286">
        <f>SUM(V12:V13)</f>
        <v>-1.8650400000000005</v>
      </c>
      <c r="W11" s="286">
        <f>SUM(W12:W13)</f>
        <v>2604.5781299999999</v>
      </c>
      <c r="X11" s="302">
        <f t="shared" ref="X11:X17" si="4">T11/S11*100</f>
        <v>68.829884998128051</v>
      </c>
      <c r="Y11" s="593"/>
      <c r="Z11" s="69"/>
    </row>
    <row r="12" spans="1:27" ht="32.25" customHeight="1" x14ac:dyDescent="0.25">
      <c r="A12" s="24">
        <v>1</v>
      </c>
      <c r="B12" s="24">
        <v>1</v>
      </c>
      <c r="C12" s="45" t="s">
        <v>43</v>
      </c>
      <c r="D12" s="302">
        <v>13886</v>
      </c>
      <c r="E12" s="608">
        <f t="shared" ref="E12:E15" si="5">ROUND(D12/12*$C$3,0)</f>
        <v>1157</v>
      </c>
      <c r="F12" s="302">
        <v>748</v>
      </c>
      <c r="G12" s="302">
        <f t="shared" ref="G12:G15" si="6">F12/E12*100</f>
        <v>64.649956784788245</v>
      </c>
      <c r="H12" s="286">
        <v>38733.052960000001</v>
      </c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606">
        <f>H12/12*$C$3</f>
        <v>3227.7544133333336</v>
      </c>
      <c r="T12" s="286">
        <f>W12-V12</f>
        <v>2199.3784999999998</v>
      </c>
      <c r="U12" s="286">
        <f t="shared" si="0"/>
        <v>-1028.3759133333338</v>
      </c>
      <c r="V12" s="286">
        <v>-2.7299600000000002</v>
      </c>
      <c r="W12" s="286">
        <v>2196.6485399999997</v>
      </c>
      <c r="X12" s="302">
        <f t="shared" si="4"/>
        <v>68.139586175290219</v>
      </c>
      <c r="Y12" s="593"/>
      <c r="Z12" s="69"/>
    </row>
    <row r="13" spans="1:27" ht="30" customHeight="1" x14ac:dyDescent="0.25">
      <c r="A13" s="24">
        <v>1</v>
      </c>
      <c r="B13" s="24">
        <v>1</v>
      </c>
      <c r="C13" s="45" t="s">
        <v>44</v>
      </c>
      <c r="D13" s="304">
        <v>4166</v>
      </c>
      <c r="E13" s="304">
        <f t="shared" si="5"/>
        <v>347</v>
      </c>
      <c r="F13" s="304">
        <v>248</v>
      </c>
      <c r="G13" s="304">
        <f t="shared" si="6"/>
        <v>71.46974063400576</v>
      </c>
      <c r="H13" s="286">
        <v>6708.4264799999992</v>
      </c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606">
        <f>H13/12*$C$3</f>
        <v>559.03553999999997</v>
      </c>
      <c r="T13" s="286">
        <f>W13-V13</f>
        <v>407.06467000000043</v>
      </c>
      <c r="U13" s="286">
        <f t="shared" si="0"/>
        <v>-151.97086999999954</v>
      </c>
      <c r="V13" s="286">
        <v>0.8649199999999998</v>
      </c>
      <c r="W13" s="286">
        <v>407.92959000000042</v>
      </c>
      <c r="X13" s="302">
        <f t="shared" si="4"/>
        <v>72.815526182825593</v>
      </c>
      <c r="Y13" s="593"/>
      <c r="Z13" s="69"/>
    </row>
    <row r="14" spans="1:27" ht="30" customHeight="1" x14ac:dyDescent="0.25">
      <c r="A14" s="24">
        <v>1</v>
      </c>
      <c r="B14" s="24">
        <v>1</v>
      </c>
      <c r="C14" s="110" t="s">
        <v>66</v>
      </c>
      <c r="D14" s="304">
        <f>SUM(D15)</f>
        <v>6479</v>
      </c>
      <c r="E14" s="304">
        <f t="shared" ref="E14:S14" si="7">SUM(E15)</f>
        <v>540</v>
      </c>
      <c r="F14" s="304">
        <f>F15</f>
        <v>689</v>
      </c>
      <c r="G14" s="304">
        <f t="shared" si="6"/>
        <v>127.5925925925926</v>
      </c>
      <c r="H14" s="286">
        <f t="shared" ref="H14:N14" si="8">SUM(H15)</f>
        <v>7424.9340000000002</v>
      </c>
      <c r="I14" s="286">
        <f t="shared" si="8"/>
        <v>0</v>
      </c>
      <c r="J14" s="286">
        <f t="shared" si="8"/>
        <v>0</v>
      </c>
      <c r="K14" s="286">
        <f t="shared" si="8"/>
        <v>0</v>
      </c>
      <c r="L14" s="286">
        <f t="shared" si="8"/>
        <v>0</v>
      </c>
      <c r="M14" s="286">
        <f t="shared" si="8"/>
        <v>0</v>
      </c>
      <c r="N14" s="286">
        <f t="shared" si="8"/>
        <v>0</v>
      </c>
      <c r="O14" s="286">
        <f t="shared" si="7"/>
        <v>0</v>
      </c>
      <c r="P14" s="286">
        <f t="shared" si="7"/>
        <v>0</v>
      </c>
      <c r="Q14" s="286">
        <f t="shared" si="7"/>
        <v>0</v>
      </c>
      <c r="R14" s="286">
        <f t="shared" si="7"/>
        <v>0</v>
      </c>
      <c r="S14" s="606">
        <f t="shared" si="7"/>
        <v>618.74450000000002</v>
      </c>
      <c r="T14" s="286">
        <f>T15</f>
        <v>825.98350000000005</v>
      </c>
      <c r="U14" s="286">
        <f>U15</f>
        <v>207.23900000000003</v>
      </c>
      <c r="V14" s="286">
        <f>V15</f>
        <v>0</v>
      </c>
      <c r="W14" s="286">
        <f>W15</f>
        <v>825.98350000000005</v>
      </c>
      <c r="X14" s="302">
        <f t="shared" si="4"/>
        <v>133.49346943690006</v>
      </c>
      <c r="Y14" s="593"/>
      <c r="Z14" s="69"/>
    </row>
    <row r="15" spans="1:27" ht="30" customHeight="1" x14ac:dyDescent="0.25">
      <c r="A15" s="24">
        <v>1</v>
      </c>
      <c r="B15" s="24">
        <v>1</v>
      </c>
      <c r="C15" s="162" t="s">
        <v>62</v>
      </c>
      <c r="D15" s="304">
        <v>6479</v>
      </c>
      <c r="E15" s="608">
        <f t="shared" si="5"/>
        <v>540</v>
      </c>
      <c r="F15" s="302">
        <v>689</v>
      </c>
      <c r="G15" s="302">
        <f t="shared" si="6"/>
        <v>127.5925925925926</v>
      </c>
      <c r="H15" s="286">
        <v>7424.9340000000002</v>
      </c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606">
        <f t="shared" ref="S15" si="9">H15/12*$C$3</f>
        <v>618.74450000000002</v>
      </c>
      <c r="T15" s="286">
        <f>W15-V15</f>
        <v>825.98350000000005</v>
      </c>
      <c r="U15" s="286">
        <f t="shared" si="0"/>
        <v>207.23900000000003</v>
      </c>
      <c r="V15" s="286">
        <v>0</v>
      </c>
      <c r="W15" s="286">
        <v>825.98350000000005</v>
      </c>
      <c r="X15" s="302">
        <f t="shared" si="4"/>
        <v>133.49346943690006</v>
      </c>
      <c r="Y15" s="593"/>
      <c r="Z15" s="69"/>
    </row>
    <row r="16" spans="1:27" ht="32.25" customHeight="1" thickBot="1" x14ac:dyDescent="0.3">
      <c r="C16" s="625" t="s">
        <v>92</v>
      </c>
      <c r="D16" s="304"/>
      <c r="E16" s="610"/>
      <c r="F16" s="304"/>
      <c r="G16" s="304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606"/>
      <c r="T16" s="286"/>
      <c r="U16" s="286"/>
      <c r="V16" s="286"/>
      <c r="W16" s="286"/>
      <c r="X16" s="302"/>
      <c r="Y16" s="593"/>
      <c r="Z16" s="69"/>
    </row>
    <row r="17" spans="1:26" ht="15.75" thickBot="1" x14ac:dyDescent="0.3">
      <c r="A17" s="24">
        <v>1</v>
      </c>
      <c r="B17" s="24">
        <v>1</v>
      </c>
      <c r="C17" s="169" t="s">
        <v>155</v>
      </c>
      <c r="D17" s="305"/>
      <c r="E17" s="305"/>
      <c r="F17" s="305"/>
      <c r="G17" s="306"/>
      <c r="H17" s="307">
        <f>H11+H14</f>
        <v>52866.413440000004</v>
      </c>
      <c r="I17" s="307" t="e">
        <f>I11+I14+#REF!</f>
        <v>#REF!</v>
      </c>
      <c r="J17" s="307" t="e">
        <f>J11+J14+#REF!</f>
        <v>#REF!</v>
      </c>
      <c r="K17" s="307" t="e">
        <f>K11+K14+#REF!</f>
        <v>#REF!</v>
      </c>
      <c r="L17" s="307" t="e">
        <f>L11+L14+#REF!</f>
        <v>#REF!</v>
      </c>
      <c r="M17" s="307" t="e">
        <f>M11+M14+#REF!</f>
        <v>#REF!</v>
      </c>
      <c r="N17" s="307" t="e">
        <f>N11+N14+#REF!</f>
        <v>#REF!</v>
      </c>
      <c r="O17" s="307" t="e">
        <f>O11+O14+#REF!</f>
        <v>#REF!</v>
      </c>
      <c r="P17" s="307" t="e">
        <f>P11+P14+#REF!</f>
        <v>#REF!</v>
      </c>
      <c r="Q17" s="307" t="e">
        <f>Q11+Q14+#REF!</f>
        <v>#REF!</v>
      </c>
      <c r="R17" s="307" t="e">
        <f>R11+R14+#REF!</f>
        <v>#REF!</v>
      </c>
      <c r="S17" s="607">
        <f t="shared" ref="S17:W17" si="10">S11+S14</f>
        <v>4405.5344533333337</v>
      </c>
      <c r="T17" s="307">
        <f t="shared" si="10"/>
        <v>3432.4266700000007</v>
      </c>
      <c r="U17" s="308">
        <f t="shared" si="10"/>
        <v>-973.10778333333337</v>
      </c>
      <c r="V17" s="308">
        <f t="shared" si="10"/>
        <v>-1.8650400000000005</v>
      </c>
      <c r="W17" s="308">
        <f t="shared" si="10"/>
        <v>3430.5616300000002</v>
      </c>
      <c r="X17" s="309">
        <f t="shared" si="4"/>
        <v>77.911697351565238</v>
      </c>
      <c r="Y17" s="593"/>
      <c r="Z17" s="69"/>
    </row>
    <row r="18" spans="1:26" ht="15" customHeight="1" x14ac:dyDescent="0.25">
      <c r="A18" s="24">
        <v>1</v>
      </c>
      <c r="B18" s="24">
        <v>1</v>
      </c>
      <c r="C18" s="18"/>
      <c r="D18" s="310"/>
      <c r="E18" s="310"/>
      <c r="F18" s="310"/>
      <c r="G18" s="310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2"/>
      <c r="T18" s="312"/>
      <c r="U18" s="312">
        <f t="shared" si="0"/>
        <v>0</v>
      </c>
      <c r="V18" s="312"/>
      <c r="W18" s="312"/>
      <c r="X18" s="313"/>
      <c r="Y18" s="593"/>
      <c r="Z18" s="69"/>
    </row>
    <row r="19" spans="1:26" ht="43.5" x14ac:dyDescent="0.25">
      <c r="A19" s="24">
        <v>1</v>
      </c>
      <c r="B19" s="24">
        <v>1</v>
      </c>
      <c r="C19" s="47" t="s">
        <v>93</v>
      </c>
      <c r="D19" s="283"/>
      <c r="E19" s="283"/>
      <c r="F19" s="283"/>
      <c r="G19" s="283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>
        <f t="shared" si="0"/>
        <v>0</v>
      </c>
      <c r="V19" s="285"/>
      <c r="W19" s="285"/>
      <c r="X19" s="283"/>
      <c r="Y19" s="593"/>
      <c r="Z19" s="69"/>
    </row>
    <row r="20" spans="1:26" ht="30" customHeight="1" x14ac:dyDescent="0.25">
      <c r="A20" s="24">
        <v>1</v>
      </c>
      <c r="B20" s="24">
        <v>1</v>
      </c>
      <c r="C20" s="110" t="s">
        <v>74</v>
      </c>
      <c r="D20" s="302">
        <f>SUM(D21:D22)</f>
        <v>175</v>
      </c>
      <c r="E20" s="302">
        <f>SUM(E21:E22)</f>
        <v>15</v>
      </c>
      <c r="F20" s="302">
        <f>SUM(F21:F22)</f>
        <v>0</v>
      </c>
      <c r="G20" s="302">
        <f t="shared" ref="G20:G25" si="11">F20/E20*100</f>
        <v>0</v>
      </c>
      <c r="H20" s="286">
        <f>SUM(H21:H22)</f>
        <v>1124.3277499999999</v>
      </c>
      <c r="I20" s="286">
        <f>SUM(I21:I22)</f>
        <v>0</v>
      </c>
      <c r="J20" s="286">
        <f>SUM(J21:J22)</f>
        <v>0</v>
      </c>
      <c r="K20" s="286">
        <f>SUM(K21:K22)</f>
        <v>0</v>
      </c>
      <c r="L20" s="286">
        <f>SUM(L21:L22)</f>
        <v>0</v>
      </c>
      <c r="M20" s="286">
        <f t="shared" ref="M20:N20" si="12">SUM(M21:M22)</f>
        <v>0</v>
      </c>
      <c r="N20" s="286">
        <f t="shared" si="12"/>
        <v>0</v>
      </c>
      <c r="O20" s="286">
        <f t="shared" ref="O20:W20" si="13">SUM(O21:O22)</f>
        <v>0</v>
      </c>
      <c r="P20" s="286">
        <f t="shared" ref="P20:Q20" si="14">SUM(P21:P22)</f>
        <v>0</v>
      </c>
      <c r="Q20" s="286">
        <f t="shared" si="14"/>
        <v>0</v>
      </c>
      <c r="R20" s="286">
        <f t="shared" ref="R20" si="15">SUM(R21:R22)</f>
        <v>0</v>
      </c>
      <c r="S20" s="606">
        <f t="shared" si="13"/>
        <v>93.693979166666651</v>
      </c>
      <c r="T20" s="286">
        <f t="shared" si="13"/>
        <v>0</v>
      </c>
      <c r="U20" s="286">
        <f t="shared" si="13"/>
        <v>-93.693979166666651</v>
      </c>
      <c r="V20" s="286">
        <f t="shared" si="13"/>
        <v>0</v>
      </c>
      <c r="W20" s="286">
        <f t="shared" si="13"/>
        <v>0</v>
      </c>
      <c r="X20" s="302">
        <f t="shared" ref="X20:X26" si="16">T20/S20*100</f>
        <v>0</v>
      </c>
      <c r="Y20" s="593"/>
      <c r="Z20" s="69"/>
    </row>
    <row r="21" spans="1:26" ht="30" x14ac:dyDescent="0.25">
      <c r="A21" s="24">
        <v>1</v>
      </c>
      <c r="B21" s="24">
        <v>1</v>
      </c>
      <c r="C21" s="45" t="s">
        <v>68</v>
      </c>
      <c r="D21" s="302">
        <v>90</v>
      </c>
      <c r="E21" s="303">
        <f t="shared" ref="E21:E25" si="17">ROUND(D21/12*$C$3,0)</f>
        <v>8</v>
      </c>
      <c r="F21" s="302"/>
      <c r="G21" s="302">
        <f t="shared" si="11"/>
        <v>0</v>
      </c>
      <c r="H21" s="286">
        <v>578.22569999999996</v>
      </c>
      <c r="I21" s="286"/>
      <c r="J21" s="286"/>
      <c r="K21" s="286"/>
      <c r="L21" s="286"/>
      <c r="M21" s="286"/>
      <c r="N21" s="286"/>
      <c r="O21" s="286"/>
      <c r="P21" s="286"/>
      <c r="Q21" s="286"/>
      <c r="R21" s="286"/>
      <c r="S21" s="606">
        <f t="shared" ref="S21:S25" si="18">H21/12*$C$3</f>
        <v>48.185474999999997</v>
      </c>
      <c r="T21" s="286">
        <f>W21-V21</f>
        <v>0</v>
      </c>
      <c r="U21" s="286">
        <f t="shared" si="0"/>
        <v>-48.185474999999997</v>
      </c>
      <c r="V21" s="286"/>
      <c r="W21" s="286"/>
      <c r="X21" s="302">
        <f t="shared" si="16"/>
        <v>0</v>
      </c>
      <c r="Y21" s="593"/>
      <c r="Z21" s="69"/>
    </row>
    <row r="22" spans="1:26" ht="30" x14ac:dyDescent="0.25">
      <c r="A22" s="24">
        <v>1</v>
      </c>
      <c r="B22" s="24">
        <v>1</v>
      </c>
      <c r="C22" s="45" t="s">
        <v>69</v>
      </c>
      <c r="D22" s="302">
        <v>85</v>
      </c>
      <c r="E22" s="303">
        <f t="shared" si="17"/>
        <v>7</v>
      </c>
      <c r="F22" s="302"/>
      <c r="G22" s="302">
        <f t="shared" si="11"/>
        <v>0</v>
      </c>
      <c r="H22" s="286">
        <v>546.10204999999996</v>
      </c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606">
        <f t="shared" si="18"/>
        <v>45.508504166666661</v>
      </c>
      <c r="T22" s="286">
        <f>W22-V22</f>
        <v>0</v>
      </c>
      <c r="U22" s="286">
        <f t="shared" si="0"/>
        <v>-45.508504166666661</v>
      </c>
      <c r="V22" s="286"/>
      <c r="W22" s="286"/>
      <c r="X22" s="302">
        <f t="shared" si="16"/>
        <v>0</v>
      </c>
      <c r="Y22" s="593"/>
      <c r="Z22" s="69"/>
    </row>
    <row r="23" spans="1:26" ht="30" x14ac:dyDescent="0.25">
      <c r="A23" s="24">
        <v>1</v>
      </c>
      <c r="B23" s="24">
        <v>1</v>
      </c>
      <c r="C23" s="110" t="s">
        <v>66</v>
      </c>
      <c r="D23" s="302">
        <f>SUM(D24:D25)</f>
        <v>12095</v>
      </c>
      <c r="E23" s="302">
        <f>SUM(E24:E25)</f>
        <v>1008</v>
      </c>
      <c r="F23" s="302">
        <f>SUM(F24:F25)</f>
        <v>1059</v>
      </c>
      <c r="G23" s="302">
        <f t="shared" si="11"/>
        <v>105.05952380952381</v>
      </c>
      <c r="H23" s="286">
        <f>SUM(H24:H25)</f>
        <v>28805.987000000001</v>
      </c>
      <c r="I23" s="286">
        <f>SUM(I24:I25)</f>
        <v>0</v>
      </c>
      <c r="J23" s="286">
        <f>SUM(J24:J25)</f>
        <v>0</v>
      </c>
      <c r="K23" s="286">
        <f>SUM(K24:K25)</f>
        <v>0</v>
      </c>
      <c r="L23" s="286">
        <f>SUM(L24:L25)</f>
        <v>0</v>
      </c>
      <c r="M23" s="286">
        <f t="shared" ref="M23:N23" si="19">SUM(M24:M25)</f>
        <v>0</v>
      </c>
      <c r="N23" s="286">
        <f t="shared" si="19"/>
        <v>0</v>
      </c>
      <c r="O23" s="286">
        <f t="shared" ref="O23:W23" si="20">SUM(O24:O25)</f>
        <v>0</v>
      </c>
      <c r="P23" s="286">
        <f t="shared" ref="P23:Q23" si="21">SUM(P24:P25)</f>
        <v>0</v>
      </c>
      <c r="Q23" s="286">
        <f t="shared" si="21"/>
        <v>0</v>
      </c>
      <c r="R23" s="286">
        <f t="shared" ref="R23" si="22">SUM(R24:R25)</f>
        <v>0</v>
      </c>
      <c r="S23" s="606">
        <f t="shared" si="20"/>
        <v>2400.4989166666664</v>
      </c>
      <c r="T23" s="286">
        <f t="shared" si="20"/>
        <v>2021.3299500000001</v>
      </c>
      <c r="U23" s="286">
        <f t="shared" si="20"/>
        <v>-379.16896666666662</v>
      </c>
      <c r="V23" s="286">
        <f t="shared" si="20"/>
        <v>0</v>
      </c>
      <c r="W23" s="286">
        <f t="shared" si="20"/>
        <v>2021.3299500000001</v>
      </c>
      <c r="X23" s="302">
        <f t="shared" si="16"/>
        <v>84.204576638877199</v>
      </c>
      <c r="Y23" s="593"/>
      <c r="Z23" s="69"/>
    </row>
    <row r="24" spans="1:26" ht="60" x14ac:dyDescent="0.25">
      <c r="A24" s="24">
        <v>1</v>
      </c>
      <c r="B24" s="24">
        <v>1</v>
      </c>
      <c r="C24" s="45" t="s">
        <v>72</v>
      </c>
      <c r="D24" s="302">
        <v>9400</v>
      </c>
      <c r="E24" s="303">
        <f t="shared" si="17"/>
        <v>783</v>
      </c>
      <c r="F24" s="303">
        <v>790</v>
      </c>
      <c r="G24" s="302">
        <f t="shared" si="11"/>
        <v>100.89399744572158</v>
      </c>
      <c r="H24" s="286">
        <v>25662</v>
      </c>
      <c r="I24" s="286"/>
      <c r="J24" s="286"/>
      <c r="K24" s="286"/>
      <c r="L24" s="286"/>
      <c r="M24" s="286"/>
      <c r="N24" s="286"/>
      <c r="O24" s="286"/>
      <c r="P24" s="286"/>
      <c r="Q24" s="286"/>
      <c r="R24" s="286"/>
      <c r="S24" s="606">
        <f t="shared" si="18"/>
        <v>2138.5</v>
      </c>
      <c r="T24" s="286">
        <f>W24-V24</f>
        <v>1659.57188</v>
      </c>
      <c r="U24" s="286">
        <f t="shared" si="0"/>
        <v>-478.92812000000004</v>
      </c>
      <c r="V24" s="286"/>
      <c r="W24" s="286">
        <v>1659.57188</v>
      </c>
      <c r="X24" s="302">
        <f t="shared" si="16"/>
        <v>77.604483516483512</v>
      </c>
      <c r="Y24" s="593"/>
      <c r="Z24" s="69"/>
    </row>
    <row r="25" spans="1:26" ht="45.75" thickBot="1" x14ac:dyDescent="0.3">
      <c r="A25" s="24">
        <v>1</v>
      </c>
      <c r="B25" s="24">
        <v>1</v>
      </c>
      <c r="C25" s="45" t="s">
        <v>63</v>
      </c>
      <c r="D25" s="302">
        <v>2695</v>
      </c>
      <c r="E25" s="303">
        <f t="shared" si="17"/>
        <v>225</v>
      </c>
      <c r="F25" s="303">
        <v>269</v>
      </c>
      <c r="G25" s="302">
        <f t="shared" si="11"/>
        <v>119.55555555555554</v>
      </c>
      <c r="H25" s="286">
        <v>3143.9869999999996</v>
      </c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606">
        <f t="shared" si="18"/>
        <v>261.99891666666662</v>
      </c>
      <c r="T25" s="286">
        <f t="shared" ref="T25" si="23">W25-V25</f>
        <v>361.75807000000003</v>
      </c>
      <c r="U25" s="286">
        <f t="shared" si="0"/>
        <v>99.759153333333416</v>
      </c>
      <c r="V25" s="286"/>
      <c r="W25" s="286">
        <v>361.75807000000003</v>
      </c>
      <c r="X25" s="302">
        <f t="shared" si="16"/>
        <v>138.07617016228124</v>
      </c>
      <c r="Y25" s="593"/>
      <c r="Z25" s="69"/>
    </row>
    <row r="26" spans="1:26" ht="15.75" thickBot="1" x14ac:dyDescent="0.3">
      <c r="A26" s="24">
        <v>1</v>
      </c>
      <c r="B26" s="24">
        <v>1</v>
      </c>
      <c r="C26" s="78" t="s">
        <v>155</v>
      </c>
      <c r="D26" s="314"/>
      <c r="E26" s="309"/>
      <c r="F26" s="315"/>
      <c r="G26" s="316"/>
      <c r="H26" s="317">
        <f>H20+H23</f>
        <v>29930.314750000001</v>
      </c>
      <c r="I26" s="317" t="e">
        <f>I20+I23+#REF!</f>
        <v>#REF!</v>
      </c>
      <c r="J26" s="317" t="e">
        <f>J20+J23+#REF!</f>
        <v>#REF!</v>
      </c>
      <c r="K26" s="317" t="e">
        <f>K20+K23+#REF!</f>
        <v>#REF!</v>
      </c>
      <c r="L26" s="317" t="e">
        <f>L20+L23+#REF!</f>
        <v>#REF!</v>
      </c>
      <c r="M26" s="317" t="e">
        <f>M20+M23+#REF!</f>
        <v>#REF!</v>
      </c>
      <c r="N26" s="317" t="e">
        <f>N20+N23+#REF!</f>
        <v>#REF!</v>
      </c>
      <c r="O26" s="317" t="e">
        <f>O20+O23+#REF!</f>
        <v>#REF!</v>
      </c>
      <c r="P26" s="317" t="e">
        <f>P20+P23+#REF!</f>
        <v>#REF!</v>
      </c>
      <c r="Q26" s="317" t="e">
        <f>Q20+Q23+#REF!</f>
        <v>#REF!</v>
      </c>
      <c r="R26" s="317" t="e">
        <f>R20+R23+#REF!</f>
        <v>#REF!</v>
      </c>
      <c r="S26" s="317">
        <f t="shared" ref="S26:W26" si="24">S20+S23</f>
        <v>2494.1928958333333</v>
      </c>
      <c r="T26" s="317">
        <f t="shared" si="24"/>
        <v>2021.3299500000001</v>
      </c>
      <c r="U26" s="317">
        <f t="shared" si="24"/>
        <v>-472.86294583333324</v>
      </c>
      <c r="V26" s="317">
        <f t="shared" si="24"/>
        <v>0</v>
      </c>
      <c r="W26" s="317">
        <f t="shared" si="24"/>
        <v>2021.3299500000001</v>
      </c>
      <c r="X26" s="318">
        <f t="shared" si="16"/>
        <v>81.041444443881105</v>
      </c>
      <c r="Y26" s="593"/>
      <c r="Z26" s="69"/>
    </row>
    <row r="27" spans="1:26" ht="15" customHeight="1" x14ac:dyDescent="0.25">
      <c r="A27" s="24">
        <v>1</v>
      </c>
      <c r="B27" s="24">
        <v>1</v>
      </c>
      <c r="C27" s="53"/>
      <c r="D27" s="319"/>
      <c r="E27" s="319"/>
      <c r="F27" s="320"/>
      <c r="G27" s="319"/>
      <c r="H27" s="321"/>
      <c r="I27" s="321"/>
      <c r="J27" s="321"/>
      <c r="K27" s="321"/>
      <c r="L27" s="321"/>
      <c r="M27" s="321"/>
      <c r="N27" s="321"/>
      <c r="O27" s="321"/>
      <c r="P27" s="321"/>
      <c r="Q27" s="321"/>
      <c r="R27" s="321"/>
      <c r="S27" s="321"/>
      <c r="T27" s="322"/>
      <c r="U27" s="322">
        <f t="shared" si="0"/>
        <v>0</v>
      </c>
      <c r="V27" s="322"/>
      <c r="W27" s="322"/>
      <c r="X27" s="323"/>
      <c r="Y27" s="593"/>
      <c r="Z27" s="69"/>
    </row>
    <row r="28" spans="1:26" ht="29.25" customHeight="1" x14ac:dyDescent="0.25">
      <c r="A28" s="24">
        <v>1</v>
      </c>
      <c r="B28" s="24">
        <v>1</v>
      </c>
      <c r="C28" s="47" t="s">
        <v>94</v>
      </c>
      <c r="D28" s="283"/>
      <c r="E28" s="283"/>
      <c r="F28" s="283"/>
      <c r="G28" s="283"/>
      <c r="H28" s="324"/>
      <c r="I28" s="324"/>
      <c r="J28" s="324"/>
      <c r="K28" s="324"/>
      <c r="L28" s="324"/>
      <c r="M28" s="324"/>
      <c r="N28" s="324"/>
      <c r="O28" s="324"/>
      <c r="P28" s="324"/>
      <c r="Q28" s="324"/>
      <c r="R28" s="324"/>
      <c r="S28" s="324"/>
      <c r="T28" s="325"/>
      <c r="U28" s="325">
        <f t="shared" si="0"/>
        <v>0</v>
      </c>
      <c r="V28" s="325"/>
      <c r="W28" s="325"/>
      <c r="X28" s="326"/>
      <c r="Y28" s="593"/>
      <c r="Z28" s="69"/>
    </row>
    <row r="29" spans="1:26" ht="33.6" customHeight="1" x14ac:dyDescent="0.25">
      <c r="A29" s="24">
        <v>1</v>
      </c>
      <c r="B29" s="24">
        <v>1</v>
      </c>
      <c r="C29" s="110" t="s">
        <v>74</v>
      </c>
      <c r="D29" s="302">
        <f>SUM(D30:D31)</f>
        <v>342</v>
      </c>
      <c r="E29" s="302">
        <f>SUM(E30:E31)</f>
        <v>28</v>
      </c>
      <c r="F29" s="302">
        <f>SUM(F30:F31)</f>
        <v>101</v>
      </c>
      <c r="G29" s="302">
        <f t="shared" ref="G29:G34" si="25">F29/E29*100</f>
        <v>360.71428571428572</v>
      </c>
      <c r="H29" s="286">
        <f>SUM(H30:H31)</f>
        <v>2197.2576599999998</v>
      </c>
      <c r="I29" s="286">
        <f>SUM(I30:I31)</f>
        <v>0</v>
      </c>
      <c r="J29" s="286">
        <f>SUM(J30:J31)</f>
        <v>0</v>
      </c>
      <c r="K29" s="286">
        <f>SUM(K30:K31)</f>
        <v>0</v>
      </c>
      <c r="L29" s="286">
        <f>SUM(L30:L31)</f>
        <v>0</v>
      </c>
      <c r="M29" s="286">
        <f t="shared" ref="M29:N29" si="26">SUM(M30:M31)</f>
        <v>0</v>
      </c>
      <c r="N29" s="286">
        <f t="shared" si="26"/>
        <v>0</v>
      </c>
      <c r="O29" s="286">
        <f t="shared" ref="O29:W29" si="27">SUM(O30:O31)</f>
        <v>0</v>
      </c>
      <c r="P29" s="286">
        <f t="shared" ref="P29:Q29" si="28">SUM(P30:P31)</f>
        <v>0</v>
      </c>
      <c r="Q29" s="286">
        <f t="shared" si="28"/>
        <v>0</v>
      </c>
      <c r="R29" s="286">
        <f t="shared" ref="R29" si="29">SUM(R30:R31)</f>
        <v>0</v>
      </c>
      <c r="S29" s="606">
        <f t="shared" si="27"/>
        <v>183.104805</v>
      </c>
      <c r="T29" s="286">
        <f t="shared" si="27"/>
        <v>646.98506999999995</v>
      </c>
      <c r="U29" s="286">
        <f t="shared" si="27"/>
        <v>463.88026499999995</v>
      </c>
      <c r="V29" s="286">
        <f t="shared" si="27"/>
        <v>0</v>
      </c>
      <c r="W29" s="286">
        <f t="shared" si="27"/>
        <v>646.98506999999995</v>
      </c>
      <c r="X29" s="302">
        <f t="shared" ref="X29:X35" si="30">T29/S29*100</f>
        <v>353.34139374441867</v>
      </c>
      <c r="Y29" s="593"/>
      <c r="Z29" s="69"/>
    </row>
    <row r="30" spans="1:26" ht="30" customHeight="1" x14ac:dyDescent="0.25">
      <c r="A30" s="24">
        <v>1</v>
      </c>
      <c r="B30" s="24">
        <v>1</v>
      </c>
      <c r="C30" s="45" t="s">
        <v>68</v>
      </c>
      <c r="D30" s="302">
        <v>87</v>
      </c>
      <c r="E30" s="303">
        <f t="shared" ref="E30:E34" si="31">ROUND(D30/12*$C$3,0)</f>
        <v>7</v>
      </c>
      <c r="F30" s="303"/>
      <c r="G30" s="302">
        <f t="shared" si="25"/>
        <v>0</v>
      </c>
      <c r="H30" s="286">
        <v>558.95150999999998</v>
      </c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606">
        <f t="shared" ref="S30:S31" si="32">H30/12*$C$3</f>
        <v>46.579292500000001</v>
      </c>
      <c r="T30" s="286">
        <f t="shared" ref="T30:T34" si="33">W30-V30</f>
        <v>0</v>
      </c>
      <c r="U30" s="286">
        <f t="shared" si="0"/>
        <v>-46.579292500000001</v>
      </c>
      <c r="V30" s="286"/>
      <c r="W30" s="286"/>
      <c r="X30" s="302">
        <f t="shared" si="30"/>
        <v>0</v>
      </c>
      <c r="Y30" s="593"/>
      <c r="Z30" s="69"/>
    </row>
    <row r="31" spans="1:26" ht="36" customHeight="1" x14ac:dyDescent="0.25">
      <c r="A31" s="24">
        <v>1</v>
      </c>
      <c r="B31" s="24">
        <v>1</v>
      </c>
      <c r="C31" s="45" t="s">
        <v>69</v>
      </c>
      <c r="D31" s="302">
        <v>255</v>
      </c>
      <c r="E31" s="303">
        <f t="shared" si="31"/>
        <v>21</v>
      </c>
      <c r="F31" s="302">
        <v>101</v>
      </c>
      <c r="G31" s="302">
        <f t="shared" si="25"/>
        <v>480.95238095238091</v>
      </c>
      <c r="H31" s="286">
        <v>1638.3061499999999</v>
      </c>
      <c r="I31" s="286"/>
      <c r="J31" s="286"/>
      <c r="K31" s="286"/>
      <c r="L31" s="286"/>
      <c r="M31" s="286"/>
      <c r="N31" s="286"/>
      <c r="O31" s="286"/>
      <c r="P31" s="286"/>
      <c r="Q31" s="286"/>
      <c r="R31" s="286"/>
      <c r="S31" s="606">
        <f t="shared" si="32"/>
        <v>136.52551249999999</v>
      </c>
      <c r="T31" s="286">
        <f t="shared" si="33"/>
        <v>646.98506999999995</v>
      </c>
      <c r="U31" s="286">
        <f t="shared" si="0"/>
        <v>510.45955749999996</v>
      </c>
      <c r="V31" s="286"/>
      <c r="W31" s="286">
        <v>646.98506999999995</v>
      </c>
      <c r="X31" s="302">
        <f t="shared" si="30"/>
        <v>473.89316337486741</v>
      </c>
      <c r="Y31" s="593"/>
      <c r="Z31" s="69"/>
    </row>
    <row r="32" spans="1:26" ht="30" x14ac:dyDescent="0.25">
      <c r="A32" s="24">
        <v>1</v>
      </c>
      <c r="B32" s="24">
        <v>1</v>
      </c>
      <c r="C32" s="110" t="s">
        <v>66</v>
      </c>
      <c r="D32" s="302">
        <f>SUM(D33:D34)</f>
        <v>26705</v>
      </c>
      <c r="E32" s="302">
        <f>SUM(E33:E34)</f>
        <v>2225</v>
      </c>
      <c r="F32" s="302">
        <f>SUM(F33:F34)</f>
        <v>1568</v>
      </c>
      <c r="G32" s="302">
        <f t="shared" si="25"/>
        <v>70.471910112359552</v>
      </c>
      <c r="H32" s="286">
        <f>SUM(H33:H34)</f>
        <v>67120.070000000007</v>
      </c>
      <c r="I32" s="286">
        <f>SUM(I33:I34)</f>
        <v>0</v>
      </c>
      <c r="J32" s="286">
        <f>SUM(J33:J34)</f>
        <v>0</v>
      </c>
      <c r="K32" s="286">
        <f>SUM(K33:K34)</f>
        <v>0</v>
      </c>
      <c r="L32" s="286">
        <f>SUM(L33:L34)</f>
        <v>0</v>
      </c>
      <c r="M32" s="286">
        <f t="shared" ref="M32:N32" si="34">SUM(M33:M34)</f>
        <v>0</v>
      </c>
      <c r="N32" s="286">
        <f t="shared" si="34"/>
        <v>0</v>
      </c>
      <c r="O32" s="286">
        <f t="shared" ref="O32:W32" si="35">SUM(O33:O34)</f>
        <v>0</v>
      </c>
      <c r="P32" s="286">
        <f t="shared" ref="P32:Q32" si="36">SUM(P33:P34)</f>
        <v>0</v>
      </c>
      <c r="Q32" s="286">
        <f t="shared" si="36"/>
        <v>0</v>
      </c>
      <c r="R32" s="286">
        <f t="shared" ref="R32" si="37">SUM(R33:R34)</f>
        <v>0</v>
      </c>
      <c r="S32" s="606">
        <f t="shared" si="35"/>
        <v>5593.3391666666666</v>
      </c>
      <c r="T32" s="327">
        <f t="shared" si="35"/>
        <v>4650.7202599999928</v>
      </c>
      <c r="U32" s="327">
        <f t="shared" si="35"/>
        <v>-942.61890666667364</v>
      </c>
      <c r="V32" s="327">
        <f t="shared" si="35"/>
        <v>0</v>
      </c>
      <c r="W32" s="327">
        <f t="shared" si="35"/>
        <v>4650.7202599999928</v>
      </c>
      <c r="X32" s="302">
        <f t="shared" si="30"/>
        <v>83.14747454822367</v>
      </c>
      <c r="Y32" s="593"/>
      <c r="Z32" s="69"/>
    </row>
    <row r="33" spans="1:27" ht="60" x14ac:dyDescent="0.25">
      <c r="A33" s="24">
        <v>1</v>
      </c>
      <c r="B33" s="24">
        <v>1</v>
      </c>
      <c r="C33" s="45" t="s">
        <v>72</v>
      </c>
      <c r="D33" s="302">
        <v>23005</v>
      </c>
      <c r="E33" s="303">
        <f t="shared" si="31"/>
        <v>1917</v>
      </c>
      <c r="F33" s="303">
        <v>1254</v>
      </c>
      <c r="G33" s="302">
        <f t="shared" si="25"/>
        <v>65.414710485133014</v>
      </c>
      <c r="H33" s="286">
        <v>62803.65</v>
      </c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606">
        <f t="shared" ref="S33:S34" si="38">H33/12*$C$3</f>
        <v>5233.6374999999998</v>
      </c>
      <c r="T33" s="286">
        <f t="shared" si="33"/>
        <v>4278.721619999993</v>
      </c>
      <c r="U33" s="286">
        <f t="shared" si="0"/>
        <v>-954.91588000000684</v>
      </c>
      <c r="V33" s="286"/>
      <c r="W33" s="286">
        <v>4278.721619999993</v>
      </c>
      <c r="X33" s="302">
        <f t="shared" si="30"/>
        <v>81.754260206213999</v>
      </c>
      <c r="Y33" s="593"/>
      <c r="Z33" s="69"/>
    </row>
    <row r="34" spans="1:27" ht="45.75" thickBot="1" x14ac:dyDescent="0.3">
      <c r="A34" s="24">
        <v>1</v>
      </c>
      <c r="B34" s="24">
        <v>1</v>
      </c>
      <c r="C34" s="45" t="s">
        <v>63</v>
      </c>
      <c r="D34" s="302">
        <v>3700</v>
      </c>
      <c r="E34" s="303">
        <f t="shared" si="31"/>
        <v>308</v>
      </c>
      <c r="F34" s="303">
        <v>314</v>
      </c>
      <c r="G34" s="302">
        <f t="shared" si="25"/>
        <v>101.94805194805194</v>
      </c>
      <c r="H34" s="286">
        <v>4316.42</v>
      </c>
      <c r="I34" s="286"/>
      <c r="J34" s="286"/>
      <c r="K34" s="286"/>
      <c r="L34" s="286"/>
      <c r="M34" s="286"/>
      <c r="N34" s="286"/>
      <c r="O34" s="286"/>
      <c r="P34" s="286"/>
      <c r="Q34" s="286"/>
      <c r="R34" s="286"/>
      <c r="S34" s="606">
        <f t="shared" si="38"/>
        <v>359.70166666666665</v>
      </c>
      <c r="T34" s="286">
        <f t="shared" si="33"/>
        <v>371.99863999999991</v>
      </c>
      <c r="U34" s="286">
        <f t="shared" si="0"/>
        <v>12.296973333333256</v>
      </c>
      <c r="V34" s="286"/>
      <c r="W34" s="286">
        <v>371.99863999999991</v>
      </c>
      <c r="X34" s="302">
        <f t="shared" si="30"/>
        <v>103.41865898128539</v>
      </c>
      <c r="Y34" s="593"/>
      <c r="Z34" s="69"/>
    </row>
    <row r="35" spans="1:27" s="8" customFormat="1" ht="15" customHeight="1" thickBot="1" x14ac:dyDescent="0.3">
      <c r="A35" s="24">
        <v>1</v>
      </c>
      <c r="B35" s="24">
        <v>1</v>
      </c>
      <c r="C35" s="176" t="s">
        <v>155</v>
      </c>
      <c r="D35" s="305"/>
      <c r="E35" s="305"/>
      <c r="F35" s="305"/>
      <c r="G35" s="329"/>
      <c r="H35" s="307">
        <f>H32+H29</f>
        <v>69317.32766000001</v>
      </c>
      <c r="I35" s="307" t="e">
        <f>I32+I29+#REF!</f>
        <v>#REF!</v>
      </c>
      <c r="J35" s="307" t="e">
        <f>J32+J29+#REF!</f>
        <v>#REF!</v>
      </c>
      <c r="K35" s="307" t="e">
        <f>K32+K29+#REF!</f>
        <v>#REF!</v>
      </c>
      <c r="L35" s="307" t="e">
        <f>L32+L29+#REF!</f>
        <v>#REF!</v>
      </c>
      <c r="M35" s="307" t="e">
        <f>M32+M29+#REF!</f>
        <v>#REF!</v>
      </c>
      <c r="N35" s="307" t="e">
        <f>N32+N29+#REF!</f>
        <v>#REF!</v>
      </c>
      <c r="O35" s="307" t="e">
        <f>O32+O29+#REF!</f>
        <v>#REF!</v>
      </c>
      <c r="P35" s="307" t="e">
        <f>P32+P29+#REF!</f>
        <v>#REF!</v>
      </c>
      <c r="Q35" s="307" t="e">
        <f>Q32+Q29+#REF!</f>
        <v>#REF!</v>
      </c>
      <c r="R35" s="307" t="e">
        <f>R32+R29+#REF!</f>
        <v>#REF!</v>
      </c>
      <c r="S35" s="307">
        <f t="shared" ref="S35:W35" si="39">S32+S29</f>
        <v>5776.4439716666666</v>
      </c>
      <c r="T35" s="307">
        <f t="shared" si="39"/>
        <v>5297.7053299999925</v>
      </c>
      <c r="U35" s="308">
        <f t="shared" si="39"/>
        <v>-478.73864166667369</v>
      </c>
      <c r="V35" s="308">
        <f t="shared" si="39"/>
        <v>0</v>
      </c>
      <c r="W35" s="308">
        <f t="shared" si="39"/>
        <v>5297.7053299999925</v>
      </c>
      <c r="X35" s="330">
        <f t="shared" si="30"/>
        <v>91.712225652756658</v>
      </c>
      <c r="Y35" s="593"/>
      <c r="Z35" s="69"/>
      <c r="AA35" s="242"/>
    </row>
    <row r="36" spans="1:27" ht="15" customHeight="1" x14ac:dyDescent="0.25">
      <c r="A36" s="24">
        <v>1</v>
      </c>
      <c r="B36" s="24">
        <v>1</v>
      </c>
      <c r="C36" s="53"/>
      <c r="D36" s="323"/>
      <c r="E36" s="323"/>
      <c r="F36" s="323"/>
      <c r="G36" s="319"/>
      <c r="H36" s="321"/>
      <c r="I36" s="321"/>
      <c r="J36" s="321"/>
      <c r="K36" s="321"/>
      <c r="L36" s="321"/>
      <c r="M36" s="321"/>
      <c r="N36" s="321"/>
      <c r="O36" s="321"/>
      <c r="P36" s="321"/>
      <c r="Q36" s="321"/>
      <c r="R36" s="321"/>
      <c r="S36" s="321"/>
      <c r="T36" s="321"/>
      <c r="U36" s="321">
        <f t="shared" si="0"/>
        <v>0</v>
      </c>
      <c r="V36" s="321"/>
      <c r="W36" s="321"/>
      <c r="X36" s="323"/>
      <c r="Y36" s="593"/>
      <c r="Z36" s="69"/>
    </row>
    <row r="37" spans="1:27" ht="33" customHeight="1" x14ac:dyDescent="0.25">
      <c r="A37" s="24">
        <v>1</v>
      </c>
      <c r="B37" s="24">
        <v>1</v>
      </c>
      <c r="C37" s="17" t="s">
        <v>95</v>
      </c>
      <c r="D37" s="326"/>
      <c r="E37" s="326"/>
      <c r="F37" s="326"/>
      <c r="G37" s="283"/>
      <c r="H37" s="324"/>
      <c r="I37" s="324"/>
      <c r="J37" s="324"/>
      <c r="K37" s="324"/>
      <c r="L37" s="324"/>
      <c r="M37" s="324"/>
      <c r="N37" s="324"/>
      <c r="O37" s="324"/>
      <c r="P37" s="324"/>
      <c r="Q37" s="324"/>
      <c r="R37" s="324"/>
      <c r="S37" s="324"/>
      <c r="T37" s="324"/>
      <c r="U37" s="324">
        <f t="shared" si="0"/>
        <v>0</v>
      </c>
      <c r="V37" s="324"/>
      <c r="W37" s="324"/>
      <c r="X37" s="326"/>
      <c r="Y37" s="593"/>
      <c r="Z37" s="69"/>
    </row>
    <row r="38" spans="1:27" ht="30" x14ac:dyDescent="0.25">
      <c r="A38" s="24">
        <v>1</v>
      </c>
      <c r="B38" s="24">
        <v>1</v>
      </c>
      <c r="C38" s="110" t="s">
        <v>74</v>
      </c>
      <c r="D38" s="302">
        <f>SUM(D39:D40)</f>
        <v>20166</v>
      </c>
      <c r="E38" s="302">
        <f>SUM(E39:E40)</f>
        <v>1680</v>
      </c>
      <c r="F38" s="302">
        <f>SUM(F39:F40)</f>
        <v>1279</v>
      </c>
      <c r="G38" s="302">
        <f t="shared" ref="G38:G42" si="40">F38/E38*100</f>
        <v>76.13095238095238</v>
      </c>
      <c r="H38" s="286">
        <f>SUM(H39:H40)</f>
        <v>51338.186480000004</v>
      </c>
      <c r="I38" s="286">
        <f>SUM(I39:I40)</f>
        <v>0</v>
      </c>
      <c r="J38" s="286">
        <f>SUM(J39:J40)</f>
        <v>0</v>
      </c>
      <c r="K38" s="286">
        <f>SUM(K39:K40)</f>
        <v>0</v>
      </c>
      <c r="L38" s="286">
        <f>SUM(L39:L40)</f>
        <v>0</v>
      </c>
      <c r="M38" s="286">
        <f t="shared" ref="M38:N38" si="41">SUM(M39:M40)</f>
        <v>0</v>
      </c>
      <c r="N38" s="286">
        <f t="shared" si="41"/>
        <v>0</v>
      </c>
      <c r="O38" s="286">
        <f t="shared" ref="O38:W38" si="42">SUM(O39:O40)</f>
        <v>0</v>
      </c>
      <c r="P38" s="286">
        <f t="shared" ref="P38:Q38" si="43">SUM(P39:P40)</f>
        <v>0</v>
      </c>
      <c r="Q38" s="286">
        <f t="shared" si="43"/>
        <v>0</v>
      </c>
      <c r="R38" s="286">
        <f t="shared" ref="R38" si="44">SUM(R39:R40)</f>
        <v>0</v>
      </c>
      <c r="S38" s="606">
        <f t="shared" si="42"/>
        <v>4278.1822066666673</v>
      </c>
      <c r="T38" s="286">
        <f t="shared" si="42"/>
        <v>3337.5444300000013</v>
      </c>
      <c r="U38" s="286">
        <f t="shared" si="42"/>
        <v>-940.63777666666556</v>
      </c>
      <c r="V38" s="286">
        <f t="shared" si="42"/>
        <v>0</v>
      </c>
      <c r="W38" s="286">
        <f t="shared" si="42"/>
        <v>3337.5444300000013</v>
      </c>
      <c r="X38" s="302">
        <f t="shared" ref="X38:X44" si="45">T38/S38*100</f>
        <v>78.013143638415499</v>
      </c>
      <c r="Y38" s="593"/>
      <c r="Z38" s="69"/>
    </row>
    <row r="39" spans="1:27" ht="30" customHeight="1" x14ac:dyDescent="0.25">
      <c r="A39" s="24">
        <v>1</v>
      </c>
      <c r="B39" s="24">
        <v>1</v>
      </c>
      <c r="C39" s="45" t="s">
        <v>43</v>
      </c>
      <c r="D39" s="302">
        <v>16000</v>
      </c>
      <c r="E39" s="608">
        <f t="shared" ref="E39" si="46">ROUND(D39/12*$C$3,0)</f>
        <v>1333</v>
      </c>
      <c r="F39" s="302">
        <v>950</v>
      </c>
      <c r="G39" s="302">
        <f t="shared" si="40"/>
        <v>71.267816954238555</v>
      </c>
      <c r="H39" s="286">
        <v>44629.760000000002</v>
      </c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606">
        <f t="shared" ref="S39:S42" si="47">H39/12*$C$3</f>
        <v>3719.146666666667</v>
      </c>
      <c r="T39" s="286">
        <f t="shared" ref="T39:T42" si="48">W39-V39</f>
        <v>2794.29925</v>
      </c>
      <c r="U39" s="286">
        <f t="shared" si="0"/>
        <v>-924.84741666666696</v>
      </c>
      <c r="V39" s="286"/>
      <c r="W39" s="286">
        <v>2794.29925</v>
      </c>
      <c r="X39" s="302">
        <f t="shared" si="45"/>
        <v>75.132806002093673</v>
      </c>
      <c r="Y39" s="593"/>
      <c r="Z39" s="69"/>
    </row>
    <row r="40" spans="1:27" ht="28.5" customHeight="1" x14ac:dyDescent="0.25">
      <c r="A40" s="24">
        <v>1</v>
      </c>
      <c r="B40" s="24">
        <v>1</v>
      </c>
      <c r="C40" s="45" t="s">
        <v>44</v>
      </c>
      <c r="D40" s="302">
        <v>4166</v>
      </c>
      <c r="E40" s="303">
        <f>ROUND(D40/12*$C$3,0)</f>
        <v>347</v>
      </c>
      <c r="F40" s="302">
        <v>329</v>
      </c>
      <c r="G40" s="304">
        <f t="shared" si="40"/>
        <v>94.812680115273778</v>
      </c>
      <c r="H40" s="286">
        <v>6708.4264799999992</v>
      </c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606">
        <f t="shared" si="47"/>
        <v>559.03553999999997</v>
      </c>
      <c r="T40" s="286">
        <f t="shared" si="48"/>
        <v>543.24518000000137</v>
      </c>
      <c r="U40" s="286">
        <f t="shared" si="0"/>
        <v>-15.7903599999986</v>
      </c>
      <c r="V40" s="286"/>
      <c r="W40" s="286">
        <v>543.24518000000137</v>
      </c>
      <c r="X40" s="302">
        <f t="shared" si="45"/>
        <v>97.175428238426747</v>
      </c>
      <c r="Y40" s="593"/>
      <c r="Z40" s="69"/>
    </row>
    <row r="41" spans="1:27" ht="28.5" customHeight="1" x14ac:dyDescent="0.25">
      <c r="A41" s="24">
        <v>1</v>
      </c>
      <c r="B41" s="24">
        <v>1</v>
      </c>
      <c r="C41" s="110" t="s">
        <v>66</v>
      </c>
      <c r="D41" s="304">
        <f>SUM(D42)</f>
        <v>5764</v>
      </c>
      <c r="E41" s="304">
        <f t="shared" ref="E41:W41" si="49">SUM(E42)</f>
        <v>480</v>
      </c>
      <c r="F41" s="304">
        <f t="shared" si="49"/>
        <v>674</v>
      </c>
      <c r="G41" s="304">
        <f t="shared" si="40"/>
        <v>140.41666666666666</v>
      </c>
      <c r="H41" s="286">
        <f t="shared" ref="H41:N41" si="50">SUM(H42)</f>
        <v>6605.5439999999999</v>
      </c>
      <c r="I41" s="286">
        <f t="shared" si="50"/>
        <v>0</v>
      </c>
      <c r="J41" s="286">
        <f t="shared" si="50"/>
        <v>0</v>
      </c>
      <c r="K41" s="286">
        <f t="shared" si="50"/>
        <v>0</v>
      </c>
      <c r="L41" s="286">
        <f t="shared" si="50"/>
        <v>0</v>
      </c>
      <c r="M41" s="286">
        <f t="shared" si="50"/>
        <v>0</v>
      </c>
      <c r="N41" s="286">
        <f t="shared" si="50"/>
        <v>0</v>
      </c>
      <c r="O41" s="286">
        <f t="shared" si="49"/>
        <v>0</v>
      </c>
      <c r="P41" s="286">
        <f t="shared" si="49"/>
        <v>0</v>
      </c>
      <c r="Q41" s="286">
        <f t="shared" si="49"/>
        <v>0</v>
      </c>
      <c r="R41" s="286">
        <f t="shared" si="49"/>
        <v>0</v>
      </c>
      <c r="S41" s="606">
        <f t="shared" si="49"/>
        <v>550.46199999999999</v>
      </c>
      <c r="T41" s="286">
        <f t="shared" si="49"/>
        <v>834.97479999999996</v>
      </c>
      <c r="U41" s="286">
        <f t="shared" si="49"/>
        <v>284.51279999999997</v>
      </c>
      <c r="V41" s="286">
        <f t="shared" si="49"/>
        <v>0</v>
      </c>
      <c r="W41" s="286">
        <f t="shared" si="49"/>
        <v>834.97479999999996</v>
      </c>
      <c r="X41" s="302">
        <f t="shared" si="45"/>
        <v>151.68618360577116</v>
      </c>
      <c r="Y41" s="593"/>
      <c r="Z41" s="69"/>
    </row>
    <row r="42" spans="1:27" ht="28.5" customHeight="1" x14ac:dyDescent="0.25">
      <c r="A42" s="24">
        <v>1</v>
      </c>
      <c r="B42" s="24">
        <v>1</v>
      </c>
      <c r="C42" s="162" t="s">
        <v>62</v>
      </c>
      <c r="D42" s="304">
        <v>5764</v>
      </c>
      <c r="E42" s="609">
        <f t="shared" ref="E42" si="51">ROUND(D42/12*$C$3,0)</f>
        <v>480</v>
      </c>
      <c r="F42" s="304">
        <f>536+F43</f>
        <v>674</v>
      </c>
      <c r="G42" s="304">
        <f t="shared" si="40"/>
        <v>140.41666666666666</v>
      </c>
      <c r="H42" s="286">
        <v>6605.5439999999999</v>
      </c>
      <c r="I42" s="286"/>
      <c r="J42" s="286"/>
      <c r="K42" s="286"/>
      <c r="L42" s="286"/>
      <c r="M42" s="286"/>
      <c r="N42" s="286"/>
      <c r="O42" s="286"/>
      <c r="P42" s="286"/>
      <c r="Q42" s="286"/>
      <c r="R42" s="286"/>
      <c r="S42" s="606">
        <f t="shared" si="47"/>
        <v>550.46199999999999</v>
      </c>
      <c r="T42" s="286">
        <f t="shared" si="48"/>
        <v>834.97479999999996</v>
      </c>
      <c r="U42" s="287">
        <f t="shared" si="0"/>
        <v>284.51279999999997</v>
      </c>
      <c r="V42" s="287"/>
      <c r="W42" s="287">
        <f>667.30357+W43</f>
        <v>834.97479999999996</v>
      </c>
      <c r="X42" s="304">
        <f t="shared" si="45"/>
        <v>151.68618360577116</v>
      </c>
      <c r="Y42" s="593"/>
      <c r="Z42" s="69"/>
    </row>
    <row r="43" spans="1:27" ht="28.5" customHeight="1" thickBot="1" x14ac:dyDescent="0.3">
      <c r="C43" s="625" t="s">
        <v>92</v>
      </c>
      <c r="D43" s="304"/>
      <c r="E43" s="609"/>
      <c r="F43" s="304">
        <v>138</v>
      </c>
      <c r="G43" s="304"/>
      <c r="H43" s="286"/>
      <c r="I43" s="286"/>
      <c r="J43" s="286"/>
      <c r="K43" s="286"/>
      <c r="L43" s="286"/>
      <c r="M43" s="286"/>
      <c r="N43" s="286"/>
      <c r="O43" s="286"/>
      <c r="P43" s="286"/>
      <c r="Q43" s="286"/>
      <c r="R43" s="286"/>
      <c r="S43" s="606"/>
      <c r="T43" s="286"/>
      <c r="U43" s="287"/>
      <c r="V43" s="287"/>
      <c r="W43" s="287">
        <v>167.67122999999995</v>
      </c>
      <c r="X43" s="304"/>
      <c r="Y43" s="593"/>
      <c r="Z43" s="69"/>
    </row>
    <row r="44" spans="1:27" ht="15.75" customHeight="1" thickBot="1" x14ac:dyDescent="0.3">
      <c r="A44" s="24">
        <v>1</v>
      </c>
      <c r="B44" s="24">
        <v>1</v>
      </c>
      <c r="C44" s="169" t="s">
        <v>155</v>
      </c>
      <c r="D44" s="305"/>
      <c r="E44" s="305"/>
      <c r="F44" s="305"/>
      <c r="G44" s="329"/>
      <c r="H44" s="307">
        <f>H41+H38</f>
        <v>57943.730480000006</v>
      </c>
      <c r="I44" s="307" t="e">
        <f>I41+I38+#REF!</f>
        <v>#REF!</v>
      </c>
      <c r="J44" s="307" t="e">
        <f>J41+J38+#REF!</f>
        <v>#REF!</v>
      </c>
      <c r="K44" s="307" t="e">
        <f>K41+K38+#REF!</f>
        <v>#REF!</v>
      </c>
      <c r="L44" s="307" t="e">
        <f>L41+L38+#REF!</f>
        <v>#REF!</v>
      </c>
      <c r="M44" s="307" t="e">
        <f>M41+M38+#REF!</f>
        <v>#REF!</v>
      </c>
      <c r="N44" s="307" t="e">
        <f>N41+N38+#REF!</f>
        <v>#REF!</v>
      </c>
      <c r="O44" s="307" t="e">
        <f>O41+O38+#REF!</f>
        <v>#REF!</v>
      </c>
      <c r="P44" s="307" t="e">
        <f>P41+P38+#REF!</f>
        <v>#REF!</v>
      </c>
      <c r="Q44" s="307" t="e">
        <f>Q41+Q38+#REF!</f>
        <v>#REF!</v>
      </c>
      <c r="R44" s="307" t="e">
        <f>R41+R38+#REF!</f>
        <v>#REF!</v>
      </c>
      <c r="S44" s="307">
        <f t="shared" ref="S44:W44" si="52">S41+S38</f>
        <v>4828.6442066666677</v>
      </c>
      <c r="T44" s="307">
        <f t="shared" si="52"/>
        <v>4172.5192300000017</v>
      </c>
      <c r="U44" s="308">
        <f t="shared" si="52"/>
        <v>-656.12497666666559</v>
      </c>
      <c r="V44" s="308">
        <f t="shared" si="52"/>
        <v>0</v>
      </c>
      <c r="W44" s="308">
        <f t="shared" si="52"/>
        <v>4172.5192300000017</v>
      </c>
      <c r="X44" s="330">
        <f t="shared" si="45"/>
        <v>86.411817715606659</v>
      </c>
      <c r="Y44" s="593"/>
      <c r="Z44" s="69"/>
    </row>
    <row r="45" spans="1:27" x14ac:dyDescent="0.25">
      <c r="A45" s="24">
        <v>1</v>
      </c>
      <c r="B45" s="24">
        <v>1</v>
      </c>
      <c r="C45" s="20"/>
      <c r="D45" s="323"/>
      <c r="E45" s="323"/>
      <c r="F45" s="323"/>
      <c r="G45" s="319"/>
      <c r="H45" s="321"/>
      <c r="I45" s="321"/>
      <c r="J45" s="321"/>
      <c r="K45" s="321"/>
      <c r="L45" s="321"/>
      <c r="M45" s="321"/>
      <c r="N45" s="321"/>
      <c r="O45" s="321"/>
      <c r="P45" s="321"/>
      <c r="Q45" s="321"/>
      <c r="R45" s="321"/>
      <c r="S45" s="321"/>
      <c r="T45" s="321"/>
      <c r="U45" s="321">
        <f t="shared" si="0"/>
        <v>0</v>
      </c>
      <c r="V45" s="321"/>
      <c r="W45" s="321"/>
      <c r="X45" s="323"/>
      <c r="Y45" s="593"/>
      <c r="Z45" s="69"/>
    </row>
    <row r="46" spans="1:27" ht="29.25" x14ac:dyDescent="0.25">
      <c r="A46" s="24">
        <v>1</v>
      </c>
      <c r="B46" s="24">
        <v>1</v>
      </c>
      <c r="C46" s="17" t="s">
        <v>96</v>
      </c>
      <c r="D46" s="326"/>
      <c r="E46" s="326"/>
      <c r="F46" s="326"/>
      <c r="G46" s="283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324"/>
      <c r="S46" s="324"/>
      <c r="T46" s="324"/>
      <c r="U46" s="324">
        <f t="shared" si="0"/>
        <v>0</v>
      </c>
      <c r="V46" s="324"/>
      <c r="W46" s="324"/>
      <c r="X46" s="326"/>
      <c r="Y46" s="593"/>
      <c r="Z46" s="69"/>
    </row>
    <row r="47" spans="1:27" ht="44.25" customHeight="1" x14ac:dyDescent="0.25">
      <c r="A47" s="24">
        <v>1</v>
      </c>
      <c r="B47" s="24">
        <v>1</v>
      </c>
      <c r="C47" s="110" t="s">
        <v>74</v>
      </c>
      <c r="D47" s="302">
        <f>SUM(D48:D49)</f>
        <v>13260</v>
      </c>
      <c r="E47" s="302">
        <f>SUM(E48:E49)</f>
        <v>1105</v>
      </c>
      <c r="F47" s="302">
        <f>SUM(F48:F49)</f>
        <v>1057</v>
      </c>
      <c r="G47" s="302">
        <f t="shared" ref="G47:G51" si="53">F47/E47*100</f>
        <v>95.656108597285069</v>
      </c>
      <c r="H47" s="286">
        <f>SUM(H48:H49)</f>
        <v>33378.928800000002</v>
      </c>
      <c r="I47" s="286">
        <f>SUM(I48:I49)</f>
        <v>0</v>
      </c>
      <c r="J47" s="286">
        <f>SUM(J48:J49)</f>
        <v>0</v>
      </c>
      <c r="K47" s="286">
        <f>SUM(K48:K49)</f>
        <v>0</v>
      </c>
      <c r="L47" s="286">
        <f>SUM(L48:L49)</f>
        <v>0</v>
      </c>
      <c r="M47" s="286">
        <f t="shared" ref="M47:N47" si="54">SUM(M48:M49)</f>
        <v>0</v>
      </c>
      <c r="N47" s="286">
        <f t="shared" si="54"/>
        <v>0</v>
      </c>
      <c r="O47" s="286">
        <f t="shared" ref="O47:W47" si="55">SUM(O48:O49)</f>
        <v>0</v>
      </c>
      <c r="P47" s="286">
        <f t="shared" ref="P47:Q47" si="56">SUM(P48:P49)</f>
        <v>0</v>
      </c>
      <c r="Q47" s="286">
        <f t="shared" si="56"/>
        <v>0</v>
      </c>
      <c r="R47" s="286">
        <f t="shared" ref="R47" si="57">SUM(R48:R49)</f>
        <v>0</v>
      </c>
      <c r="S47" s="606">
        <f t="shared" si="55"/>
        <v>2781.5774000000001</v>
      </c>
      <c r="T47" s="286">
        <f t="shared" si="55"/>
        <v>2605.0309999999999</v>
      </c>
      <c r="U47" s="286">
        <f t="shared" si="55"/>
        <v>-176.54640000000012</v>
      </c>
      <c r="V47" s="286">
        <f t="shared" si="55"/>
        <v>-3.0030000000000001</v>
      </c>
      <c r="W47" s="286">
        <f t="shared" si="55"/>
        <v>2602.0279999999998</v>
      </c>
      <c r="X47" s="302">
        <f t="shared" ref="X47:X53" si="58">T47/S47*100</f>
        <v>93.653011417190839</v>
      </c>
      <c r="Y47" s="593"/>
      <c r="Z47" s="69"/>
    </row>
    <row r="48" spans="1:27" ht="29.25" customHeight="1" x14ac:dyDescent="0.25">
      <c r="A48" s="24">
        <v>1</v>
      </c>
      <c r="B48" s="24">
        <v>1</v>
      </c>
      <c r="C48" s="45" t="s">
        <v>43</v>
      </c>
      <c r="D48" s="302">
        <v>10200</v>
      </c>
      <c r="E48" s="608">
        <f t="shared" ref="E48" si="59">ROUND(D48/12*$C$3,0)</f>
        <v>850</v>
      </c>
      <c r="F48" s="302">
        <v>838</v>
      </c>
      <c r="G48" s="302">
        <f t="shared" si="53"/>
        <v>98.588235294117638</v>
      </c>
      <c r="H48" s="286">
        <v>28451.472000000002</v>
      </c>
      <c r="I48" s="286"/>
      <c r="J48" s="286"/>
      <c r="K48" s="286"/>
      <c r="L48" s="286"/>
      <c r="M48" s="286"/>
      <c r="N48" s="286"/>
      <c r="O48" s="286"/>
      <c r="P48" s="286"/>
      <c r="Q48" s="286"/>
      <c r="R48" s="286"/>
      <c r="S48" s="606">
        <f t="shared" ref="S48:S49" si="60">H48/12*$C$3</f>
        <v>2370.9560000000001</v>
      </c>
      <c r="T48" s="286">
        <f t="shared" ref="T48:T51" si="61">W48-V48</f>
        <v>2252.17128</v>
      </c>
      <c r="U48" s="286">
        <f t="shared" si="0"/>
        <v>-118.78472000000011</v>
      </c>
      <c r="V48" s="286">
        <v>-3.0030000000000001</v>
      </c>
      <c r="W48" s="286">
        <v>2249.1682799999999</v>
      </c>
      <c r="X48" s="302">
        <f t="shared" si="58"/>
        <v>94.990007406295177</v>
      </c>
      <c r="Y48" s="593"/>
      <c r="Z48" s="69"/>
    </row>
    <row r="49" spans="1:26" ht="30" x14ac:dyDescent="0.25">
      <c r="A49" s="24">
        <v>1</v>
      </c>
      <c r="B49" s="24">
        <v>1</v>
      </c>
      <c r="C49" s="45" t="s">
        <v>44</v>
      </c>
      <c r="D49" s="304">
        <v>3060</v>
      </c>
      <c r="E49" s="328">
        <f>ROUND(D49/12*$C$3,0)</f>
        <v>255</v>
      </c>
      <c r="F49" s="304">
        <v>219</v>
      </c>
      <c r="G49" s="304">
        <f t="shared" si="53"/>
        <v>85.882352941176464</v>
      </c>
      <c r="H49" s="286">
        <v>4927.4567999999999</v>
      </c>
      <c r="I49" s="286"/>
      <c r="J49" s="286"/>
      <c r="K49" s="286"/>
      <c r="L49" s="286"/>
      <c r="M49" s="286"/>
      <c r="N49" s="286"/>
      <c r="O49" s="286"/>
      <c r="P49" s="286"/>
      <c r="Q49" s="286"/>
      <c r="R49" s="286"/>
      <c r="S49" s="606">
        <f t="shared" si="60"/>
        <v>410.62139999999999</v>
      </c>
      <c r="T49" s="286">
        <f t="shared" si="61"/>
        <v>352.85971999999998</v>
      </c>
      <c r="U49" s="287">
        <f t="shared" si="0"/>
        <v>-57.761680000000013</v>
      </c>
      <c r="V49" s="287">
        <v>0</v>
      </c>
      <c r="W49" s="287">
        <v>352.85971999999998</v>
      </c>
      <c r="X49" s="304">
        <f t="shared" si="58"/>
        <v>85.933105288716078</v>
      </c>
      <c r="Y49" s="593"/>
      <c r="Z49" s="69"/>
    </row>
    <row r="50" spans="1:26" ht="30" x14ac:dyDescent="0.25">
      <c r="A50" s="24">
        <v>1</v>
      </c>
      <c r="B50" s="24">
        <v>1</v>
      </c>
      <c r="C50" s="110" t="s">
        <v>66</v>
      </c>
      <c r="D50" s="302">
        <f>SUM(D51)</f>
        <v>3200</v>
      </c>
      <c r="E50" s="302">
        <f t="shared" ref="E50:W50" si="62">SUM(E51)</f>
        <v>267</v>
      </c>
      <c r="F50" s="302">
        <f t="shared" si="62"/>
        <v>306</v>
      </c>
      <c r="G50" s="302">
        <f t="shared" si="53"/>
        <v>114.6067415730337</v>
      </c>
      <c r="H50" s="286">
        <f t="shared" ref="H50:N50" si="63">SUM(H51)</f>
        <v>3667.2</v>
      </c>
      <c r="I50" s="286">
        <f t="shared" si="63"/>
        <v>0</v>
      </c>
      <c r="J50" s="286">
        <f t="shared" si="63"/>
        <v>0</v>
      </c>
      <c r="K50" s="286">
        <f t="shared" si="63"/>
        <v>0</v>
      </c>
      <c r="L50" s="286">
        <f t="shared" si="63"/>
        <v>0</v>
      </c>
      <c r="M50" s="286">
        <f t="shared" si="63"/>
        <v>0</v>
      </c>
      <c r="N50" s="286">
        <f t="shared" si="63"/>
        <v>0</v>
      </c>
      <c r="O50" s="286">
        <f t="shared" si="62"/>
        <v>0</v>
      </c>
      <c r="P50" s="286">
        <f t="shared" si="62"/>
        <v>0</v>
      </c>
      <c r="Q50" s="286">
        <f t="shared" si="62"/>
        <v>0</v>
      </c>
      <c r="R50" s="286">
        <f t="shared" si="62"/>
        <v>0</v>
      </c>
      <c r="S50" s="606">
        <f t="shared" si="62"/>
        <v>305.59999999999997</v>
      </c>
      <c r="T50" s="286">
        <f t="shared" si="62"/>
        <v>370.59998999999999</v>
      </c>
      <c r="U50" s="287">
        <f t="shared" si="62"/>
        <v>64.999990000000025</v>
      </c>
      <c r="V50" s="287">
        <f t="shared" si="62"/>
        <v>0</v>
      </c>
      <c r="W50" s="287">
        <f t="shared" si="62"/>
        <v>370.59998999999999</v>
      </c>
      <c r="X50" s="304">
        <f t="shared" si="58"/>
        <v>121.26963023560211</v>
      </c>
      <c r="Y50" s="593"/>
      <c r="Z50" s="69"/>
    </row>
    <row r="51" spans="1:26" ht="30" x14ac:dyDescent="0.25">
      <c r="A51" s="24">
        <v>1</v>
      </c>
      <c r="B51" s="24">
        <v>1</v>
      </c>
      <c r="C51" s="162" t="s">
        <v>62</v>
      </c>
      <c r="D51" s="302">
        <v>3200</v>
      </c>
      <c r="E51" s="608">
        <f t="shared" ref="E51" si="64">ROUND(D51/12*$C$3,0)</f>
        <v>267</v>
      </c>
      <c r="F51" s="302">
        <v>306</v>
      </c>
      <c r="G51" s="302">
        <f t="shared" si="53"/>
        <v>114.6067415730337</v>
      </c>
      <c r="H51" s="286">
        <v>3667.2</v>
      </c>
      <c r="I51" s="286"/>
      <c r="J51" s="286"/>
      <c r="K51" s="286"/>
      <c r="L51" s="286"/>
      <c r="M51" s="286"/>
      <c r="N51" s="286"/>
      <c r="O51" s="286"/>
      <c r="P51" s="286"/>
      <c r="Q51" s="286"/>
      <c r="R51" s="286"/>
      <c r="S51" s="606">
        <f t="shared" ref="S51" si="65">H51/12*$C$3</f>
        <v>305.59999999999997</v>
      </c>
      <c r="T51" s="286">
        <f t="shared" si="61"/>
        <v>370.59998999999999</v>
      </c>
      <c r="U51" s="287">
        <f t="shared" si="0"/>
        <v>64.999990000000025</v>
      </c>
      <c r="V51" s="287"/>
      <c r="W51" s="287">
        <v>370.59998999999999</v>
      </c>
      <c r="X51" s="304">
        <f t="shared" si="58"/>
        <v>121.26963023560211</v>
      </c>
      <c r="Y51" s="593"/>
      <c r="Z51" s="69"/>
    </row>
    <row r="52" spans="1:26" ht="30.75" customHeight="1" thickBot="1" x14ac:dyDescent="0.3">
      <c r="C52" s="625" t="s">
        <v>92</v>
      </c>
      <c r="D52" s="304"/>
      <c r="E52" s="610"/>
      <c r="F52" s="304"/>
      <c r="G52" s="304"/>
      <c r="H52" s="286"/>
      <c r="I52" s="286"/>
      <c r="J52" s="286"/>
      <c r="K52" s="286"/>
      <c r="L52" s="286"/>
      <c r="M52" s="286"/>
      <c r="N52" s="286"/>
      <c r="O52" s="286"/>
      <c r="P52" s="286"/>
      <c r="Q52" s="286"/>
      <c r="R52" s="286"/>
      <c r="S52" s="606"/>
      <c r="T52" s="286"/>
      <c r="U52" s="287"/>
      <c r="V52" s="287"/>
      <c r="W52" s="287"/>
      <c r="X52" s="304"/>
      <c r="Y52" s="593"/>
      <c r="Z52" s="69"/>
    </row>
    <row r="53" spans="1:26" ht="15" customHeight="1" thickBot="1" x14ac:dyDescent="0.3">
      <c r="A53" s="24">
        <v>1</v>
      </c>
      <c r="B53" s="24">
        <v>1</v>
      </c>
      <c r="C53" s="73" t="s">
        <v>155</v>
      </c>
      <c r="D53" s="315"/>
      <c r="E53" s="305"/>
      <c r="F53" s="305"/>
      <c r="G53" s="306"/>
      <c r="H53" s="307">
        <f>H50+H47</f>
        <v>37046.128799999999</v>
      </c>
      <c r="I53" s="307" t="e">
        <f>I50+I47+#REF!</f>
        <v>#REF!</v>
      </c>
      <c r="J53" s="307" t="e">
        <f>J50+J47+#REF!</f>
        <v>#REF!</v>
      </c>
      <c r="K53" s="307" t="e">
        <f>K50+K47+#REF!</f>
        <v>#REF!</v>
      </c>
      <c r="L53" s="307" t="e">
        <f>L50+L47+#REF!</f>
        <v>#REF!</v>
      </c>
      <c r="M53" s="307" t="e">
        <f>M50+M47+#REF!</f>
        <v>#REF!</v>
      </c>
      <c r="N53" s="307" t="e">
        <f>N50+N47+#REF!</f>
        <v>#REF!</v>
      </c>
      <c r="O53" s="307" t="e">
        <f>O50+O47+#REF!</f>
        <v>#REF!</v>
      </c>
      <c r="P53" s="307" t="e">
        <f>P50+P47+#REF!</f>
        <v>#REF!</v>
      </c>
      <c r="Q53" s="307" t="e">
        <f>Q50+Q47+#REF!</f>
        <v>#REF!</v>
      </c>
      <c r="R53" s="307" t="e">
        <f>R50+R47+#REF!</f>
        <v>#REF!</v>
      </c>
      <c r="S53" s="307">
        <f t="shared" ref="S53:W53" si="66">S50+S47</f>
        <v>3087.1774</v>
      </c>
      <c r="T53" s="307">
        <f t="shared" si="66"/>
        <v>2975.6309900000001</v>
      </c>
      <c r="U53" s="308">
        <f t="shared" si="66"/>
        <v>-111.54641000000009</v>
      </c>
      <c r="V53" s="308">
        <f t="shared" si="66"/>
        <v>-3.0030000000000001</v>
      </c>
      <c r="W53" s="308">
        <f t="shared" si="66"/>
        <v>2972.62799</v>
      </c>
      <c r="X53" s="318">
        <f t="shared" si="58"/>
        <v>96.386783279768764</v>
      </c>
      <c r="Y53" s="593"/>
      <c r="Z53" s="69"/>
    </row>
    <row r="54" spans="1:26" x14ac:dyDescent="0.25">
      <c r="A54" s="24">
        <v>1</v>
      </c>
      <c r="B54" s="24">
        <v>1</v>
      </c>
      <c r="C54" s="20"/>
      <c r="D54" s="323"/>
      <c r="E54" s="323"/>
      <c r="F54" s="323"/>
      <c r="G54" s="319"/>
      <c r="H54" s="321"/>
      <c r="I54" s="321"/>
      <c r="J54" s="321"/>
      <c r="K54" s="321"/>
      <c r="L54" s="321"/>
      <c r="M54" s="321"/>
      <c r="N54" s="321"/>
      <c r="O54" s="321"/>
      <c r="P54" s="321"/>
      <c r="Q54" s="321"/>
      <c r="R54" s="321"/>
      <c r="S54" s="321"/>
      <c r="T54" s="321"/>
      <c r="U54" s="321">
        <f t="shared" ref="U54:U117" si="67">T54-S54</f>
        <v>0</v>
      </c>
      <c r="V54" s="321"/>
      <c r="W54" s="321"/>
      <c r="X54" s="323"/>
      <c r="Y54" s="593"/>
      <c r="Z54" s="69"/>
    </row>
    <row r="55" spans="1:26" ht="29.25" x14ac:dyDescent="0.25">
      <c r="A55" s="24">
        <v>1</v>
      </c>
      <c r="B55" s="24">
        <v>1</v>
      </c>
      <c r="C55" s="47" t="s">
        <v>97</v>
      </c>
      <c r="D55" s="326"/>
      <c r="E55" s="326"/>
      <c r="F55" s="326"/>
      <c r="G55" s="283"/>
      <c r="H55" s="324"/>
      <c r="I55" s="324"/>
      <c r="J55" s="324"/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>
        <f t="shared" si="67"/>
        <v>0</v>
      </c>
      <c r="V55" s="324"/>
      <c r="W55" s="324"/>
      <c r="X55" s="326"/>
      <c r="Y55" s="593"/>
      <c r="Z55" s="69"/>
    </row>
    <row r="56" spans="1:26" ht="30" x14ac:dyDescent="0.25">
      <c r="A56" s="24">
        <v>1</v>
      </c>
      <c r="B56" s="24">
        <v>1</v>
      </c>
      <c r="C56" s="110" t="s">
        <v>74</v>
      </c>
      <c r="D56" s="302">
        <f>SUM(D57:D58)</f>
        <v>22100</v>
      </c>
      <c r="E56" s="302">
        <f>SUM(E57:E58)</f>
        <v>1842</v>
      </c>
      <c r="F56" s="302">
        <f>SUM(F57:F58)</f>
        <v>1608</v>
      </c>
      <c r="G56" s="302">
        <f t="shared" ref="G56:G60" si="68">F56/E56*100</f>
        <v>87.296416938110752</v>
      </c>
      <c r="H56" s="286">
        <f>SUM(H57:H58)</f>
        <v>55631.548000000003</v>
      </c>
      <c r="I56" s="286">
        <f>SUM(I57:I58)</f>
        <v>0</v>
      </c>
      <c r="J56" s="286">
        <f>SUM(J57:J58)</f>
        <v>0</v>
      </c>
      <c r="K56" s="286">
        <f>SUM(K57:K58)</f>
        <v>0</v>
      </c>
      <c r="L56" s="286">
        <f>SUM(L57:L58)</f>
        <v>0</v>
      </c>
      <c r="M56" s="286">
        <f t="shared" ref="M56:N56" si="69">SUM(M57:M58)</f>
        <v>0</v>
      </c>
      <c r="N56" s="286">
        <f t="shared" si="69"/>
        <v>0</v>
      </c>
      <c r="O56" s="286">
        <f t="shared" ref="O56:W56" si="70">SUM(O57:O58)</f>
        <v>0</v>
      </c>
      <c r="P56" s="286">
        <f t="shared" ref="P56:Q56" si="71">SUM(P57:P58)</f>
        <v>0</v>
      </c>
      <c r="Q56" s="286">
        <f t="shared" si="71"/>
        <v>0</v>
      </c>
      <c r="R56" s="286">
        <f t="shared" ref="R56" si="72">SUM(R57:R58)</f>
        <v>0</v>
      </c>
      <c r="S56" s="606">
        <f t="shared" si="70"/>
        <v>4635.9623333333338</v>
      </c>
      <c r="T56" s="286">
        <f t="shared" si="70"/>
        <v>3138.6751599999998</v>
      </c>
      <c r="U56" s="286">
        <f t="shared" si="70"/>
        <v>-1497.2871733333341</v>
      </c>
      <c r="V56" s="286">
        <f t="shared" si="70"/>
        <v>0</v>
      </c>
      <c r="W56" s="286">
        <f t="shared" si="70"/>
        <v>3138.6751599999998</v>
      </c>
      <c r="X56" s="302">
        <f t="shared" ref="X56:X62" si="73">T56/S56*100</f>
        <v>67.702775267012143</v>
      </c>
      <c r="Y56" s="593"/>
      <c r="Z56" s="69"/>
    </row>
    <row r="57" spans="1:26" ht="30" x14ac:dyDescent="0.25">
      <c r="A57" s="24">
        <v>1</v>
      </c>
      <c r="B57" s="24">
        <v>1</v>
      </c>
      <c r="C57" s="45" t="s">
        <v>43</v>
      </c>
      <c r="D57" s="302">
        <v>17000</v>
      </c>
      <c r="E57" s="608">
        <f t="shared" ref="E57" si="74">ROUND(D57/12*$C$3,0)</f>
        <v>1417</v>
      </c>
      <c r="F57" s="302">
        <v>1246</v>
      </c>
      <c r="G57" s="302">
        <f t="shared" si="68"/>
        <v>87.932251235003534</v>
      </c>
      <c r="H57" s="286">
        <v>47419.12</v>
      </c>
      <c r="I57" s="286"/>
      <c r="J57" s="286"/>
      <c r="K57" s="286"/>
      <c r="L57" s="286"/>
      <c r="M57" s="286"/>
      <c r="N57" s="286"/>
      <c r="O57" s="286"/>
      <c r="P57" s="286"/>
      <c r="Q57" s="286"/>
      <c r="R57" s="286"/>
      <c r="S57" s="606">
        <f>H57/12*$C$3</f>
        <v>3951.5933333333337</v>
      </c>
      <c r="T57" s="286">
        <f t="shared" ref="T57" si="75">W57-V57</f>
        <v>2549.7173199999997</v>
      </c>
      <c r="U57" s="286">
        <f t="shared" si="67"/>
        <v>-1401.876013333334</v>
      </c>
      <c r="V57" s="286"/>
      <c r="W57" s="286">
        <v>2549.7173199999997</v>
      </c>
      <c r="X57" s="302">
        <f t="shared" si="73"/>
        <v>64.523778256534484</v>
      </c>
      <c r="Y57" s="593"/>
      <c r="Z57" s="69"/>
    </row>
    <row r="58" spans="1:26" ht="30" x14ac:dyDescent="0.25">
      <c r="A58" s="24">
        <v>1</v>
      </c>
      <c r="B58" s="24">
        <v>1</v>
      </c>
      <c r="C58" s="45" t="s">
        <v>44</v>
      </c>
      <c r="D58" s="302">
        <v>5100</v>
      </c>
      <c r="E58" s="303">
        <f>ROUND(D58/12*$C$3,0)</f>
        <v>425</v>
      </c>
      <c r="F58" s="302">
        <v>362</v>
      </c>
      <c r="G58" s="304">
        <f t="shared" si="68"/>
        <v>85.176470588235304</v>
      </c>
      <c r="H58" s="286">
        <v>8212.4279999999999</v>
      </c>
      <c r="I58" s="286"/>
      <c r="J58" s="286"/>
      <c r="K58" s="286"/>
      <c r="L58" s="286"/>
      <c r="M58" s="286"/>
      <c r="N58" s="286"/>
      <c r="O58" s="286"/>
      <c r="P58" s="286"/>
      <c r="Q58" s="286"/>
      <c r="R58" s="286"/>
      <c r="S58" s="606">
        <f>H58/12*$C$3</f>
        <v>684.36900000000003</v>
      </c>
      <c r="T58" s="286">
        <f>W58-V58</f>
        <v>588.95783999999992</v>
      </c>
      <c r="U58" s="286">
        <f t="shared" si="67"/>
        <v>-95.411160000000109</v>
      </c>
      <c r="V58" s="286"/>
      <c r="W58" s="286">
        <v>588.95783999999992</v>
      </c>
      <c r="X58" s="302">
        <f t="shared" si="73"/>
        <v>86.058521061006545</v>
      </c>
      <c r="Y58" s="593"/>
      <c r="Z58" s="69"/>
    </row>
    <row r="59" spans="1:26" ht="30" x14ac:dyDescent="0.25">
      <c r="A59" s="24">
        <v>1</v>
      </c>
      <c r="B59" s="24">
        <v>1</v>
      </c>
      <c r="C59" s="110" t="s">
        <v>66</v>
      </c>
      <c r="D59" s="302">
        <f>SUM(D60)</f>
        <v>5400</v>
      </c>
      <c r="E59" s="302">
        <f t="shared" ref="E59:W59" si="76">SUM(E60)</f>
        <v>450</v>
      </c>
      <c r="F59" s="302">
        <f t="shared" si="76"/>
        <v>901</v>
      </c>
      <c r="G59" s="304">
        <f t="shared" si="68"/>
        <v>200.2222222222222</v>
      </c>
      <c r="H59" s="286">
        <f t="shared" ref="H59:N59" si="77">SUM(H60)</f>
        <v>6188.4</v>
      </c>
      <c r="I59" s="286">
        <f t="shared" si="77"/>
        <v>0</v>
      </c>
      <c r="J59" s="286">
        <f t="shared" si="77"/>
        <v>0</v>
      </c>
      <c r="K59" s="286">
        <f t="shared" si="77"/>
        <v>0</v>
      </c>
      <c r="L59" s="286">
        <f t="shared" si="77"/>
        <v>0</v>
      </c>
      <c r="M59" s="286">
        <f t="shared" si="77"/>
        <v>0</v>
      </c>
      <c r="N59" s="286">
        <f t="shared" si="77"/>
        <v>0</v>
      </c>
      <c r="O59" s="286">
        <f t="shared" si="76"/>
        <v>0</v>
      </c>
      <c r="P59" s="286">
        <f t="shared" si="76"/>
        <v>0</v>
      </c>
      <c r="Q59" s="286">
        <f t="shared" si="76"/>
        <v>0</v>
      </c>
      <c r="R59" s="286">
        <f t="shared" si="76"/>
        <v>0</v>
      </c>
      <c r="S59" s="606">
        <f t="shared" si="76"/>
        <v>515.69999999999993</v>
      </c>
      <c r="T59" s="286">
        <f t="shared" si="76"/>
        <v>1125.04124</v>
      </c>
      <c r="U59" s="286">
        <f t="shared" si="76"/>
        <v>609.34124000000008</v>
      </c>
      <c r="V59" s="286">
        <f t="shared" si="76"/>
        <v>0</v>
      </c>
      <c r="W59" s="286">
        <f t="shared" si="76"/>
        <v>1125.04124</v>
      </c>
      <c r="X59" s="302">
        <f t="shared" si="73"/>
        <v>218.15808415745593</v>
      </c>
      <c r="Y59" s="593"/>
      <c r="Z59" s="69"/>
    </row>
    <row r="60" spans="1:26" ht="30" x14ac:dyDescent="0.25">
      <c r="A60" s="24">
        <v>1</v>
      </c>
      <c r="B60" s="24">
        <v>1</v>
      </c>
      <c r="C60" s="162" t="s">
        <v>62</v>
      </c>
      <c r="D60" s="304">
        <v>5400</v>
      </c>
      <c r="E60" s="610">
        <f t="shared" ref="E60" si="78">ROUND(D60/12*$C$3,0)</f>
        <v>450</v>
      </c>
      <c r="F60" s="334">
        <f>842+F61</f>
        <v>901</v>
      </c>
      <c r="G60" s="304">
        <f t="shared" si="68"/>
        <v>200.2222222222222</v>
      </c>
      <c r="H60" s="286">
        <v>6188.4</v>
      </c>
      <c r="I60" s="286"/>
      <c r="J60" s="286"/>
      <c r="K60" s="286"/>
      <c r="L60" s="286"/>
      <c r="M60" s="286"/>
      <c r="N60" s="286"/>
      <c r="O60" s="286"/>
      <c r="P60" s="286"/>
      <c r="Q60" s="286"/>
      <c r="R60" s="286"/>
      <c r="S60" s="606">
        <f t="shared" ref="S60" si="79">H60/12*$C$3</f>
        <v>515.69999999999993</v>
      </c>
      <c r="T60" s="286">
        <f t="shared" ref="T60" si="80">W60-V60</f>
        <v>1125.04124</v>
      </c>
      <c r="U60" s="287">
        <f t="shared" si="67"/>
        <v>609.34124000000008</v>
      </c>
      <c r="V60" s="287"/>
      <c r="W60" s="287">
        <f>1053.83557+W61</f>
        <v>1125.04124</v>
      </c>
      <c r="X60" s="304">
        <f t="shared" si="73"/>
        <v>218.15808415745593</v>
      </c>
      <c r="Y60" s="593"/>
      <c r="Z60" s="69"/>
    </row>
    <row r="61" spans="1:26" ht="45.75" thickBot="1" x14ac:dyDescent="0.3">
      <c r="C61" s="625" t="s">
        <v>92</v>
      </c>
      <c r="D61" s="304"/>
      <c r="E61" s="610"/>
      <c r="F61" s="334">
        <v>59</v>
      </c>
      <c r="G61" s="304"/>
      <c r="H61" s="286"/>
      <c r="I61" s="286"/>
      <c r="J61" s="286"/>
      <c r="K61" s="286"/>
      <c r="L61" s="286"/>
      <c r="M61" s="286"/>
      <c r="N61" s="286"/>
      <c r="O61" s="286"/>
      <c r="P61" s="286"/>
      <c r="Q61" s="286"/>
      <c r="R61" s="286"/>
      <c r="S61" s="606"/>
      <c r="T61" s="286"/>
      <c r="U61" s="287"/>
      <c r="V61" s="287"/>
      <c r="W61" s="287">
        <v>71.205669999999998</v>
      </c>
      <c r="X61" s="304"/>
      <c r="Y61" s="593"/>
      <c r="Z61" s="69"/>
    </row>
    <row r="62" spans="1:26" ht="15" customHeight="1" thickBot="1" x14ac:dyDescent="0.3">
      <c r="A62" s="24">
        <v>1</v>
      </c>
      <c r="B62" s="24">
        <v>1</v>
      </c>
      <c r="C62" s="73" t="s">
        <v>155</v>
      </c>
      <c r="D62" s="309"/>
      <c r="E62" s="309"/>
      <c r="F62" s="309"/>
      <c r="G62" s="316"/>
      <c r="H62" s="335">
        <f>H59+H56</f>
        <v>61819.948000000004</v>
      </c>
      <c r="I62" s="335" t="e">
        <f>I59+I56+#REF!</f>
        <v>#REF!</v>
      </c>
      <c r="J62" s="335" t="e">
        <f>J59+J56+#REF!</f>
        <v>#REF!</v>
      </c>
      <c r="K62" s="335" t="e">
        <f>K59+K56+#REF!</f>
        <v>#REF!</v>
      </c>
      <c r="L62" s="335" t="e">
        <f>L59+L56+#REF!</f>
        <v>#REF!</v>
      </c>
      <c r="M62" s="335" t="e">
        <f>M59+M56+#REF!</f>
        <v>#REF!</v>
      </c>
      <c r="N62" s="335" t="e">
        <f>N59+N56+#REF!</f>
        <v>#REF!</v>
      </c>
      <c r="O62" s="335" t="e">
        <f>O59+O56+#REF!</f>
        <v>#REF!</v>
      </c>
      <c r="P62" s="335" t="e">
        <f>P59+P56+#REF!</f>
        <v>#REF!</v>
      </c>
      <c r="Q62" s="335" t="e">
        <f>Q59+Q56+#REF!</f>
        <v>#REF!</v>
      </c>
      <c r="R62" s="335" t="e">
        <f>R59+R56+#REF!</f>
        <v>#REF!</v>
      </c>
      <c r="S62" s="335">
        <f t="shared" ref="S62:W62" si="81">S59+S56</f>
        <v>5151.6623333333337</v>
      </c>
      <c r="T62" s="335">
        <f t="shared" si="81"/>
        <v>4263.7163999999993</v>
      </c>
      <c r="U62" s="335">
        <f t="shared" si="81"/>
        <v>-887.94593333333398</v>
      </c>
      <c r="V62" s="335">
        <f t="shared" si="81"/>
        <v>0</v>
      </c>
      <c r="W62" s="335">
        <f t="shared" si="81"/>
        <v>4263.7163999999993</v>
      </c>
      <c r="X62" s="318">
        <f t="shared" si="73"/>
        <v>82.763894916249342</v>
      </c>
      <c r="Y62" s="593"/>
      <c r="Z62" s="69"/>
    </row>
    <row r="63" spans="1:26" x14ac:dyDescent="0.25">
      <c r="A63" s="24">
        <v>1</v>
      </c>
      <c r="B63" s="24">
        <v>1</v>
      </c>
      <c r="C63" s="20"/>
      <c r="D63" s="319"/>
      <c r="E63" s="319"/>
      <c r="F63" s="319"/>
      <c r="G63" s="319"/>
      <c r="H63" s="321"/>
      <c r="I63" s="321"/>
      <c r="J63" s="321"/>
      <c r="K63" s="321"/>
      <c r="L63" s="321"/>
      <c r="M63" s="321"/>
      <c r="N63" s="321"/>
      <c r="O63" s="321"/>
      <c r="P63" s="321"/>
      <c r="Q63" s="321"/>
      <c r="R63" s="321"/>
      <c r="S63" s="321"/>
      <c r="T63" s="321"/>
      <c r="U63" s="321">
        <f t="shared" si="67"/>
        <v>0</v>
      </c>
      <c r="V63" s="321"/>
      <c r="W63" s="321"/>
      <c r="X63" s="323"/>
      <c r="Y63" s="593"/>
      <c r="Z63" s="69"/>
    </row>
    <row r="64" spans="1:26" ht="29.25" x14ac:dyDescent="0.25">
      <c r="A64" s="24">
        <v>1</v>
      </c>
      <c r="B64" s="24">
        <v>1</v>
      </c>
      <c r="C64" s="17" t="s">
        <v>98</v>
      </c>
      <c r="D64" s="283"/>
      <c r="E64" s="283"/>
      <c r="F64" s="283"/>
      <c r="G64" s="283"/>
      <c r="H64" s="286"/>
      <c r="I64" s="286"/>
      <c r="J64" s="286"/>
      <c r="K64" s="286"/>
      <c r="L64" s="286"/>
      <c r="M64" s="286"/>
      <c r="N64" s="286"/>
      <c r="O64" s="286"/>
      <c r="P64" s="286"/>
      <c r="Q64" s="286"/>
      <c r="R64" s="286"/>
      <c r="S64" s="283"/>
      <c r="T64" s="286"/>
      <c r="U64" s="286"/>
      <c r="V64" s="286"/>
      <c r="W64" s="283"/>
      <c r="X64" s="333"/>
      <c r="Y64" s="593"/>
      <c r="Z64" s="69"/>
    </row>
    <row r="65" spans="1:27" ht="30" x14ac:dyDescent="0.25">
      <c r="A65" s="24">
        <v>1</v>
      </c>
      <c r="B65" s="24">
        <v>1</v>
      </c>
      <c r="C65" s="110" t="s">
        <v>74</v>
      </c>
      <c r="D65" s="302">
        <f>SUM(D66:D69)</f>
        <v>9891</v>
      </c>
      <c r="E65" s="302">
        <f>SUM(E66:E69)</f>
        <v>824</v>
      </c>
      <c r="F65" s="302">
        <f>SUM(F66:F69)</f>
        <v>1206</v>
      </c>
      <c r="G65" s="611">
        <f t="shared" ref="G65:G74" si="82">F65/E65*100</f>
        <v>146.35922330097085</v>
      </c>
      <c r="H65" s="286">
        <f>SUM(H66:H69)</f>
        <v>25464.93749</v>
      </c>
      <c r="I65" s="286">
        <f>SUM(I66:I69)</f>
        <v>0</v>
      </c>
      <c r="J65" s="286">
        <f>SUM(J66:J69)</f>
        <v>0</v>
      </c>
      <c r="K65" s="286">
        <f>SUM(K66:K69)</f>
        <v>0</v>
      </c>
      <c r="L65" s="286">
        <f>SUM(L66:L69)</f>
        <v>0</v>
      </c>
      <c r="M65" s="286">
        <f t="shared" ref="M65:N65" si="83">SUM(M66:M69)</f>
        <v>0</v>
      </c>
      <c r="N65" s="286">
        <f t="shared" si="83"/>
        <v>0</v>
      </c>
      <c r="O65" s="286">
        <f t="shared" ref="O65:W65" si="84">SUM(O66:O69)</f>
        <v>0</v>
      </c>
      <c r="P65" s="286">
        <f t="shared" ref="P65:Q65" si="85">SUM(P66:P69)</f>
        <v>0</v>
      </c>
      <c r="Q65" s="286">
        <f t="shared" si="85"/>
        <v>0</v>
      </c>
      <c r="R65" s="286">
        <f t="shared" ref="R65" si="86">SUM(R66:R69)</f>
        <v>0</v>
      </c>
      <c r="S65" s="606">
        <f t="shared" si="84"/>
        <v>2122.0781241666664</v>
      </c>
      <c r="T65" s="286">
        <f t="shared" si="84"/>
        <v>2993.4174300000004</v>
      </c>
      <c r="U65" s="286">
        <f t="shared" si="84"/>
        <v>871.33930583333336</v>
      </c>
      <c r="V65" s="286">
        <f t="shared" si="84"/>
        <v>-12.292</v>
      </c>
      <c r="W65" s="286">
        <f t="shared" si="84"/>
        <v>2981.1254300000001</v>
      </c>
      <c r="X65" s="302">
        <f t="shared" ref="X65:X75" si="87">T65/S65*100</f>
        <v>141.06066105250045</v>
      </c>
      <c r="Y65" s="593"/>
      <c r="Z65" s="69"/>
    </row>
    <row r="66" spans="1:27" ht="29.25" customHeight="1" x14ac:dyDescent="0.25">
      <c r="A66" s="24">
        <v>1</v>
      </c>
      <c r="B66" s="24">
        <v>1</v>
      </c>
      <c r="C66" s="45" t="s">
        <v>43</v>
      </c>
      <c r="D66" s="302">
        <v>7497</v>
      </c>
      <c r="E66" s="608">
        <f t="shared" ref="E66" si="88">ROUND(D66/12*$C$3,0)</f>
        <v>625</v>
      </c>
      <c r="F66" s="303">
        <v>551</v>
      </c>
      <c r="G66" s="611">
        <f t="shared" si="82"/>
        <v>88.160000000000011</v>
      </c>
      <c r="H66" s="286">
        <v>20911.831920000001</v>
      </c>
      <c r="I66" s="286"/>
      <c r="J66" s="286"/>
      <c r="K66" s="286"/>
      <c r="L66" s="286"/>
      <c r="M66" s="286"/>
      <c r="N66" s="286"/>
      <c r="O66" s="286"/>
      <c r="P66" s="286"/>
      <c r="Q66" s="286"/>
      <c r="R66" s="286"/>
      <c r="S66" s="606">
        <f t="shared" ref="S66:S74" si="89">H66/12*$C$3</f>
        <v>1742.65266</v>
      </c>
      <c r="T66" s="286">
        <f t="shared" ref="T66:T69" si="90">W66-V66</f>
        <v>1682.30899</v>
      </c>
      <c r="U66" s="286">
        <f t="shared" si="67"/>
        <v>-60.343669999999975</v>
      </c>
      <c r="V66" s="286">
        <v>-12.292</v>
      </c>
      <c r="W66" s="286">
        <v>1670.0169900000001</v>
      </c>
      <c r="X66" s="302">
        <f t="shared" si="87"/>
        <v>96.537252007522838</v>
      </c>
      <c r="Y66" s="593"/>
      <c r="Z66" s="69"/>
    </row>
    <row r="67" spans="1:27" ht="26.25" customHeight="1" x14ac:dyDescent="0.25">
      <c r="A67" s="24">
        <v>1</v>
      </c>
      <c r="B67" s="24">
        <v>1</v>
      </c>
      <c r="C67" s="45" t="s">
        <v>44</v>
      </c>
      <c r="D67" s="302">
        <v>2249</v>
      </c>
      <c r="E67" s="303">
        <f t="shared" ref="E67:E74" si="91">ROUND(D67/12*$C$3,0)</f>
        <v>187</v>
      </c>
      <c r="F67" s="303">
        <v>599</v>
      </c>
      <c r="G67" s="611">
        <f t="shared" si="82"/>
        <v>320.32085561497325</v>
      </c>
      <c r="H67" s="286">
        <v>3621.5197199999998</v>
      </c>
      <c r="I67" s="286"/>
      <c r="J67" s="286"/>
      <c r="K67" s="286"/>
      <c r="L67" s="286"/>
      <c r="M67" s="286"/>
      <c r="N67" s="286"/>
      <c r="O67" s="286"/>
      <c r="P67" s="286"/>
      <c r="Q67" s="286"/>
      <c r="R67" s="286"/>
      <c r="S67" s="606">
        <f t="shared" si="89"/>
        <v>301.79330999999996</v>
      </c>
      <c r="T67" s="286">
        <f t="shared" si="90"/>
        <v>951.32356000000004</v>
      </c>
      <c r="U67" s="286">
        <f t="shared" si="67"/>
        <v>649.53025000000002</v>
      </c>
      <c r="V67" s="286">
        <v>0</v>
      </c>
      <c r="W67" s="286">
        <v>951.32356000000004</v>
      </c>
      <c r="X67" s="302">
        <f t="shared" si="87"/>
        <v>315.22354156889702</v>
      </c>
      <c r="Y67" s="593"/>
      <c r="Z67" s="69"/>
    </row>
    <row r="68" spans="1:27" ht="27.75" customHeight="1" x14ac:dyDescent="0.25">
      <c r="A68" s="24">
        <v>1</v>
      </c>
      <c r="B68" s="24">
        <v>1</v>
      </c>
      <c r="C68" s="45" t="s">
        <v>68</v>
      </c>
      <c r="D68" s="302">
        <v>89</v>
      </c>
      <c r="E68" s="303">
        <f t="shared" si="91"/>
        <v>7</v>
      </c>
      <c r="F68" s="303">
        <v>56</v>
      </c>
      <c r="G68" s="611">
        <f t="shared" si="82"/>
        <v>800</v>
      </c>
      <c r="H68" s="286">
        <v>571.80097000000001</v>
      </c>
      <c r="I68" s="286"/>
      <c r="J68" s="286"/>
      <c r="K68" s="286"/>
      <c r="L68" s="286"/>
      <c r="M68" s="286"/>
      <c r="N68" s="286"/>
      <c r="O68" s="286"/>
      <c r="P68" s="286"/>
      <c r="Q68" s="286"/>
      <c r="R68" s="286"/>
      <c r="S68" s="606">
        <f t="shared" si="89"/>
        <v>47.650080833333334</v>
      </c>
      <c r="T68" s="286">
        <f t="shared" si="90"/>
        <v>359.78487999999999</v>
      </c>
      <c r="U68" s="286">
        <f t="shared" si="67"/>
        <v>312.13479916666665</v>
      </c>
      <c r="V68" s="286">
        <v>0</v>
      </c>
      <c r="W68" s="286">
        <v>359.78487999999999</v>
      </c>
      <c r="X68" s="302">
        <f t="shared" si="87"/>
        <v>755.05617977528084</v>
      </c>
      <c r="Y68" s="593"/>
      <c r="Z68" s="69"/>
    </row>
    <row r="69" spans="1:27" ht="27.75" customHeight="1" x14ac:dyDescent="0.25">
      <c r="A69" s="24">
        <v>1</v>
      </c>
      <c r="B69" s="24">
        <v>1</v>
      </c>
      <c r="C69" s="45" t="s">
        <v>69</v>
      </c>
      <c r="D69" s="302">
        <v>56</v>
      </c>
      <c r="E69" s="303">
        <f t="shared" si="91"/>
        <v>5</v>
      </c>
      <c r="F69" s="303">
        <v>0</v>
      </c>
      <c r="G69" s="611">
        <f t="shared" si="82"/>
        <v>0</v>
      </c>
      <c r="H69" s="286">
        <v>359.78487999999999</v>
      </c>
      <c r="I69" s="286"/>
      <c r="J69" s="286"/>
      <c r="K69" s="286"/>
      <c r="L69" s="286"/>
      <c r="M69" s="286"/>
      <c r="N69" s="286"/>
      <c r="O69" s="286"/>
      <c r="P69" s="286"/>
      <c r="Q69" s="286"/>
      <c r="R69" s="286"/>
      <c r="S69" s="606">
        <f t="shared" si="89"/>
        <v>29.982073333333332</v>
      </c>
      <c r="T69" s="286">
        <f t="shared" si="90"/>
        <v>0</v>
      </c>
      <c r="U69" s="286">
        <f t="shared" si="67"/>
        <v>-29.982073333333332</v>
      </c>
      <c r="V69" s="286">
        <v>0</v>
      </c>
      <c r="W69" s="286">
        <v>0</v>
      </c>
      <c r="X69" s="302">
        <f t="shared" si="87"/>
        <v>0</v>
      </c>
      <c r="Y69" s="593"/>
      <c r="Z69" s="69"/>
    </row>
    <row r="70" spans="1:27" ht="45.75" customHeight="1" x14ac:dyDescent="0.25">
      <c r="A70" s="24">
        <v>1</v>
      </c>
      <c r="B70" s="24">
        <v>1</v>
      </c>
      <c r="C70" s="131" t="s">
        <v>66</v>
      </c>
      <c r="D70" s="302">
        <f>SUM(D71:D74)</f>
        <v>7830</v>
      </c>
      <c r="E70" s="302">
        <f>SUM(E71:E74)</f>
        <v>653</v>
      </c>
      <c r="F70" s="302">
        <f>F71+F73+F74</f>
        <v>536</v>
      </c>
      <c r="G70" s="611">
        <f t="shared" si="82"/>
        <v>82.08269525267994</v>
      </c>
      <c r="H70" s="286">
        <f t="shared" ref="H70:S70" si="92">SUM(H71:H74)</f>
        <v>14554.878000000001</v>
      </c>
      <c r="I70" s="286">
        <f t="shared" si="92"/>
        <v>0</v>
      </c>
      <c r="J70" s="286">
        <f t="shared" si="92"/>
        <v>0</v>
      </c>
      <c r="K70" s="286">
        <f t="shared" si="92"/>
        <v>0</v>
      </c>
      <c r="L70" s="286">
        <f t="shared" si="92"/>
        <v>0</v>
      </c>
      <c r="M70" s="286">
        <f t="shared" si="92"/>
        <v>0</v>
      </c>
      <c r="N70" s="286">
        <f t="shared" si="92"/>
        <v>0</v>
      </c>
      <c r="O70" s="286">
        <f t="shared" si="92"/>
        <v>0</v>
      </c>
      <c r="P70" s="286">
        <f t="shared" si="92"/>
        <v>0</v>
      </c>
      <c r="Q70" s="286">
        <f t="shared" si="92"/>
        <v>0</v>
      </c>
      <c r="R70" s="286">
        <f t="shared" si="92"/>
        <v>0</v>
      </c>
      <c r="S70" s="606">
        <f t="shared" si="92"/>
        <v>1212.9065000000001</v>
      </c>
      <c r="T70" s="286">
        <f>T71+T73+T74</f>
        <v>1066.7936500000001</v>
      </c>
      <c r="U70" s="286">
        <f t="shared" ref="U70:W70" si="93">U71+U73+U74</f>
        <v>-146.11284999999992</v>
      </c>
      <c r="V70" s="286">
        <f t="shared" si="93"/>
        <v>-1.09449</v>
      </c>
      <c r="W70" s="286">
        <f t="shared" si="93"/>
        <v>1065.6991600000001</v>
      </c>
      <c r="X70" s="302">
        <f t="shared" si="87"/>
        <v>87.95349435426391</v>
      </c>
      <c r="Y70" s="593"/>
      <c r="Z70" s="69"/>
    </row>
    <row r="71" spans="1:27" ht="30" x14ac:dyDescent="0.25">
      <c r="A71" s="24">
        <v>1</v>
      </c>
      <c r="B71" s="24">
        <v>1</v>
      </c>
      <c r="C71" s="45" t="s">
        <v>62</v>
      </c>
      <c r="D71" s="302">
        <v>2500</v>
      </c>
      <c r="E71" s="608">
        <f t="shared" ref="E71" si="94">ROUND(D71/12*$C$3,0)</f>
        <v>208</v>
      </c>
      <c r="F71" s="302"/>
      <c r="G71" s="611">
        <f t="shared" si="82"/>
        <v>0</v>
      </c>
      <c r="H71" s="286">
        <v>2865</v>
      </c>
      <c r="I71" s="286"/>
      <c r="J71" s="286"/>
      <c r="K71" s="286"/>
      <c r="L71" s="286"/>
      <c r="M71" s="286"/>
      <c r="N71" s="286"/>
      <c r="O71" s="286"/>
      <c r="P71" s="286"/>
      <c r="Q71" s="286"/>
      <c r="R71" s="286"/>
      <c r="S71" s="606">
        <f t="shared" si="89"/>
        <v>238.75</v>
      </c>
      <c r="T71" s="286">
        <f t="shared" ref="T71:T74" si="95">W71-V71</f>
        <v>0</v>
      </c>
      <c r="U71" s="286">
        <f t="shared" si="67"/>
        <v>-238.75</v>
      </c>
      <c r="V71" s="286">
        <v>-1.09449</v>
      </c>
      <c r="W71" s="286">
        <v>-1.09449</v>
      </c>
      <c r="X71" s="302">
        <f t="shared" si="87"/>
        <v>0</v>
      </c>
      <c r="Y71" s="593"/>
      <c r="Z71" s="69"/>
    </row>
    <row r="72" spans="1:27" ht="45" x14ac:dyDescent="0.25">
      <c r="C72" s="625" t="s">
        <v>92</v>
      </c>
      <c r="D72" s="302"/>
      <c r="E72" s="608"/>
      <c r="F72" s="302"/>
      <c r="G72" s="611"/>
      <c r="H72" s="286"/>
      <c r="I72" s="286"/>
      <c r="J72" s="286"/>
      <c r="K72" s="286"/>
      <c r="L72" s="286"/>
      <c r="M72" s="286"/>
      <c r="N72" s="286"/>
      <c r="O72" s="286"/>
      <c r="P72" s="286"/>
      <c r="Q72" s="286"/>
      <c r="R72" s="286"/>
      <c r="S72" s="606"/>
      <c r="T72" s="286"/>
      <c r="U72" s="286"/>
      <c r="V72" s="286"/>
      <c r="W72" s="286"/>
      <c r="X72" s="302"/>
      <c r="Y72" s="593"/>
      <c r="Z72" s="69"/>
    </row>
    <row r="73" spans="1:27" ht="57" customHeight="1" x14ac:dyDescent="0.25">
      <c r="A73" s="24">
        <v>1</v>
      </c>
      <c r="B73" s="24">
        <v>1</v>
      </c>
      <c r="C73" s="45" t="s">
        <v>72</v>
      </c>
      <c r="D73" s="302">
        <v>3500</v>
      </c>
      <c r="E73" s="303">
        <f t="shared" si="91"/>
        <v>292</v>
      </c>
      <c r="F73" s="303">
        <v>343</v>
      </c>
      <c r="G73" s="611">
        <f t="shared" si="82"/>
        <v>117.46575342465752</v>
      </c>
      <c r="H73" s="286">
        <v>9555</v>
      </c>
      <c r="I73" s="286"/>
      <c r="J73" s="286"/>
      <c r="K73" s="286"/>
      <c r="L73" s="286"/>
      <c r="M73" s="286"/>
      <c r="N73" s="286"/>
      <c r="O73" s="286"/>
      <c r="P73" s="286"/>
      <c r="Q73" s="286"/>
      <c r="R73" s="286"/>
      <c r="S73" s="606">
        <f t="shared" si="89"/>
        <v>796.25</v>
      </c>
      <c r="T73" s="286">
        <f t="shared" si="95"/>
        <v>829.91729000000009</v>
      </c>
      <c r="U73" s="286">
        <f t="shared" si="67"/>
        <v>33.667290000000094</v>
      </c>
      <c r="V73" s="286">
        <v>0</v>
      </c>
      <c r="W73" s="286">
        <v>829.91729000000009</v>
      </c>
      <c r="X73" s="302">
        <f t="shared" si="87"/>
        <v>104.22823108320252</v>
      </c>
      <c r="Y73" s="593"/>
      <c r="Z73" s="69"/>
    </row>
    <row r="74" spans="1:27" ht="43.5" customHeight="1" thickBot="1" x14ac:dyDescent="0.3">
      <c r="A74" s="24">
        <v>1</v>
      </c>
      <c r="B74" s="24">
        <v>1</v>
      </c>
      <c r="C74" s="45" t="s">
        <v>63</v>
      </c>
      <c r="D74" s="302">
        <v>1830</v>
      </c>
      <c r="E74" s="303">
        <f t="shared" si="91"/>
        <v>153</v>
      </c>
      <c r="F74" s="303">
        <v>193</v>
      </c>
      <c r="G74" s="611">
        <f t="shared" si="82"/>
        <v>126.14379084967319</v>
      </c>
      <c r="H74" s="286">
        <v>2134.8780000000002</v>
      </c>
      <c r="I74" s="286"/>
      <c r="J74" s="286"/>
      <c r="K74" s="286"/>
      <c r="L74" s="286"/>
      <c r="M74" s="286"/>
      <c r="N74" s="286"/>
      <c r="O74" s="286"/>
      <c r="P74" s="286"/>
      <c r="Q74" s="286"/>
      <c r="R74" s="286"/>
      <c r="S74" s="606">
        <f t="shared" si="89"/>
        <v>177.90650000000002</v>
      </c>
      <c r="T74" s="286">
        <f t="shared" si="95"/>
        <v>236.87636000000001</v>
      </c>
      <c r="U74" s="286">
        <f t="shared" si="67"/>
        <v>58.969859999999983</v>
      </c>
      <c r="V74" s="286">
        <v>0</v>
      </c>
      <c r="W74" s="286">
        <v>236.87636000000001</v>
      </c>
      <c r="X74" s="302">
        <f t="shared" si="87"/>
        <v>133.14654607897967</v>
      </c>
      <c r="Y74" s="593"/>
      <c r="Z74" s="69"/>
    </row>
    <row r="75" spans="1:27" s="22" customFormat="1" ht="15.75" thickBot="1" x14ac:dyDescent="0.3">
      <c r="A75" s="24">
        <v>1</v>
      </c>
      <c r="B75" s="24">
        <v>1</v>
      </c>
      <c r="C75" s="78" t="s">
        <v>155</v>
      </c>
      <c r="D75" s="309"/>
      <c r="E75" s="309"/>
      <c r="F75" s="309"/>
      <c r="G75" s="336"/>
      <c r="H75" s="335">
        <f>H70+H65</f>
        <v>40019.815490000001</v>
      </c>
      <c r="I75" s="335" t="e">
        <f>I70+I65+#REF!</f>
        <v>#REF!</v>
      </c>
      <c r="J75" s="335" t="e">
        <f>J70+J65+#REF!</f>
        <v>#REF!</v>
      </c>
      <c r="K75" s="335" t="e">
        <f>K70+K65+#REF!</f>
        <v>#REF!</v>
      </c>
      <c r="L75" s="335" t="e">
        <f>L70+L65+#REF!</f>
        <v>#REF!</v>
      </c>
      <c r="M75" s="335" t="e">
        <f>M70+M65+#REF!</f>
        <v>#REF!</v>
      </c>
      <c r="N75" s="335" t="e">
        <f>N70+N65+#REF!</f>
        <v>#REF!</v>
      </c>
      <c r="O75" s="335" t="e">
        <f>O70+O65+#REF!</f>
        <v>#REF!</v>
      </c>
      <c r="P75" s="335" t="e">
        <f>P70+P65+#REF!</f>
        <v>#REF!</v>
      </c>
      <c r="Q75" s="335" t="e">
        <f>Q70+Q65+#REF!</f>
        <v>#REF!</v>
      </c>
      <c r="R75" s="335" t="e">
        <f>R70+R65+#REF!</f>
        <v>#REF!</v>
      </c>
      <c r="S75" s="335">
        <f t="shared" ref="S75:W75" si="96">S70+S65</f>
        <v>3334.9846241666664</v>
      </c>
      <c r="T75" s="335">
        <f t="shared" si="96"/>
        <v>4060.2110800000005</v>
      </c>
      <c r="U75" s="335">
        <f t="shared" si="96"/>
        <v>725.22645583333338</v>
      </c>
      <c r="V75" s="335">
        <f t="shared" si="96"/>
        <v>-13.38649</v>
      </c>
      <c r="W75" s="335">
        <f t="shared" si="96"/>
        <v>4046.8245900000002</v>
      </c>
      <c r="X75" s="318">
        <f t="shared" si="87"/>
        <v>121.74602097347153</v>
      </c>
      <c r="Y75" s="593"/>
      <c r="Z75" s="69"/>
      <c r="AA75" s="242"/>
    </row>
    <row r="76" spans="1:27" ht="15" customHeight="1" x14ac:dyDescent="0.25">
      <c r="A76" s="24">
        <v>1</v>
      </c>
      <c r="B76" s="24">
        <v>1</v>
      </c>
      <c r="C76" s="20"/>
      <c r="D76" s="323"/>
      <c r="E76" s="323"/>
      <c r="F76" s="323"/>
      <c r="G76" s="319"/>
      <c r="H76" s="321"/>
      <c r="I76" s="321"/>
      <c r="J76" s="321"/>
      <c r="K76" s="321"/>
      <c r="L76" s="321"/>
      <c r="M76" s="321"/>
      <c r="N76" s="321"/>
      <c r="O76" s="321"/>
      <c r="P76" s="321"/>
      <c r="Q76" s="321"/>
      <c r="R76" s="321"/>
      <c r="S76" s="321"/>
      <c r="T76" s="321"/>
      <c r="U76" s="321">
        <f t="shared" si="67"/>
        <v>0</v>
      </c>
      <c r="V76" s="321"/>
      <c r="W76" s="321"/>
      <c r="X76" s="323"/>
      <c r="Y76" s="593"/>
      <c r="Z76" s="69"/>
    </row>
    <row r="77" spans="1:27" ht="29.25" x14ac:dyDescent="0.25">
      <c r="A77" s="24">
        <v>1</v>
      </c>
      <c r="B77" s="24">
        <v>1</v>
      </c>
      <c r="C77" s="17" t="s">
        <v>99</v>
      </c>
      <c r="D77" s="326"/>
      <c r="E77" s="326"/>
      <c r="F77" s="326"/>
      <c r="G77" s="283"/>
      <c r="H77" s="324"/>
      <c r="I77" s="324"/>
      <c r="J77" s="324"/>
      <c r="K77" s="324"/>
      <c r="L77" s="324"/>
      <c r="M77" s="324"/>
      <c r="N77" s="324"/>
      <c r="O77" s="324"/>
      <c r="P77" s="324"/>
      <c r="Q77" s="324"/>
      <c r="R77" s="324"/>
      <c r="S77" s="324"/>
      <c r="T77" s="285"/>
      <c r="U77" s="285">
        <f t="shared" si="67"/>
        <v>0</v>
      </c>
      <c r="V77" s="285"/>
      <c r="W77" s="285"/>
      <c r="X77" s="326"/>
      <c r="Y77" s="593"/>
      <c r="Z77" s="69"/>
    </row>
    <row r="78" spans="1:27" ht="42" customHeight="1" x14ac:dyDescent="0.25">
      <c r="A78" s="24">
        <v>1</v>
      </c>
      <c r="B78" s="24">
        <v>1</v>
      </c>
      <c r="C78" s="110" t="s">
        <v>74</v>
      </c>
      <c r="D78" s="302">
        <f>SUM(D79:D82)</f>
        <v>6634</v>
      </c>
      <c r="E78" s="303">
        <f>SUM(E79:E82)</f>
        <v>554</v>
      </c>
      <c r="F78" s="302">
        <f>SUM(F79:F82)</f>
        <v>580</v>
      </c>
      <c r="G78" s="302">
        <f t="shared" ref="G78:G87" si="97">F78/E78*100</f>
        <v>104.69314079422382</v>
      </c>
      <c r="H78" s="286">
        <f>SUM(H79:H82)</f>
        <v>17223.133819999999</v>
      </c>
      <c r="I78" s="286">
        <f>SUM(I79:I82)</f>
        <v>0</v>
      </c>
      <c r="J78" s="286">
        <f>SUM(J79:J82)</f>
        <v>0</v>
      </c>
      <c r="K78" s="286">
        <f>SUM(K79:K82)</f>
        <v>0</v>
      </c>
      <c r="L78" s="286">
        <f>SUM(L79:L82)</f>
        <v>0</v>
      </c>
      <c r="M78" s="286">
        <f t="shared" ref="M78:N78" si="98">SUM(M79:M82)</f>
        <v>0</v>
      </c>
      <c r="N78" s="286">
        <f t="shared" si="98"/>
        <v>0</v>
      </c>
      <c r="O78" s="286">
        <f t="shared" ref="O78:W78" si="99">SUM(O79:O82)</f>
        <v>0</v>
      </c>
      <c r="P78" s="286">
        <f t="shared" ref="P78:Q78" si="100">SUM(P79:P82)</f>
        <v>0</v>
      </c>
      <c r="Q78" s="286">
        <f t="shared" si="100"/>
        <v>0</v>
      </c>
      <c r="R78" s="286">
        <f t="shared" ref="R78" si="101">SUM(R79:R82)</f>
        <v>0</v>
      </c>
      <c r="S78" s="606">
        <f t="shared" si="99"/>
        <v>1435.2611516666668</v>
      </c>
      <c r="T78" s="286">
        <f t="shared" si="99"/>
        <v>1516.02637</v>
      </c>
      <c r="U78" s="286">
        <f t="shared" si="99"/>
        <v>80.765218333333394</v>
      </c>
      <c r="V78" s="286">
        <f t="shared" si="99"/>
        <v>0</v>
      </c>
      <c r="W78" s="286">
        <f t="shared" si="99"/>
        <v>1516.02637</v>
      </c>
      <c r="X78" s="302">
        <f t="shared" ref="X78:X88" si="102">T78/S78*100</f>
        <v>105.62721413030278</v>
      </c>
      <c r="Y78" s="593"/>
      <c r="Z78" s="69"/>
    </row>
    <row r="79" spans="1:27" ht="35.25" customHeight="1" x14ac:dyDescent="0.25">
      <c r="A79" s="24">
        <v>1</v>
      </c>
      <c r="B79" s="24">
        <v>1</v>
      </c>
      <c r="C79" s="45" t="s">
        <v>43</v>
      </c>
      <c r="D79" s="302">
        <v>5000</v>
      </c>
      <c r="E79" s="608">
        <f t="shared" ref="E79" si="103">ROUND(D79/12*$C$3,0)</f>
        <v>417</v>
      </c>
      <c r="F79" s="302">
        <v>448</v>
      </c>
      <c r="G79" s="302">
        <f t="shared" si="97"/>
        <v>107.43405275779376</v>
      </c>
      <c r="H79" s="286">
        <v>13946.8</v>
      </c>
      <c r="I79" s="286"/>
      <c r="J79" s="286"/>
      <c r="K79" s="286"/>
      <c r="L79" s="286"/>
      <c r="M79" s="286"/>
      <c r="N79" s="286"/>
      <c r="O79" s="286"/>
      <c r="P79" s="286"/>
      <c r="Q79" s="286"/>
      <c r="R79" s="286"/>
      <c r="S79" s="606">
        <f t="shared" ref="S79:S82" si="104">H79/12*$C$3</f>
        <v>1162.2333333333333</v>
      </c>
      <c r="T79" s="286">
        <f t="shared" ref="T79:T82" si="105">W79-V79</f>
        <v>1296.6760300000001</v>
      </c>
      <c r="U79" s="286">
        <f t="shared" si="67"/>
        <v>134.44269666666673</v>
      </c>
      <c r="V79" s="286"/>
      <c r="W79" s="286">
        <v>1296.6760300000001</v>
      </c>
      <c r="X79" s="302">
        <f t="shared" si="102"/>
        <v>111.56761665758455</v>
      </c>
      <c r="Y79" s="593"/>
      <c r="Z79" s="69"/>
    </row>
    <row r="80" spans="1:27" ht="31.5" customHeight="1" x14ac:dyDescent="0.25">
      <c r="A80" s="24">
        <v>1</v>
      </c>
      <c r="B80" s="24">
        <v>1</v>
      </c>
      <c r="C80" s="45" t="s">
        <v>44</v>
      </c>
      <c r="D80" s="302">
        <v>1500</v>
      </c>
      <c r="E80" s="303">
        <f t="shared" ref="E80:E87" si="106">ROUND(D80/12*$C$3,0)</f>
        <v>125</v>
      </c>
      <c r="F80" s="302">
        <v>132</v>
      </c>
      <c r="G80" s="302">
        <f t="shared" si="97"/>
        <v>105.60000000000001</v>
      </c>
      <c r="H80" s="286">
        <v>2415.42</v>
      </c>
      <c r="I80" s="286"/>
      <c r="J80" s="286"/>
      <c r="K80" s="286"/>
      <c r="L80" s="286"/>
      <c r="M80" s="286"/>
      <c r="N80" s="286"/>
      <c r="O80" s="286"/>
      <c r="P80" s="286"/>
      <c r="Q80" s="286"/>
      <c r="R80" s="286"/>
      <c r="S80" s="606">
        <f t="shared" si="104"/>
        <v>201.285</v>
      </c>
      <c r="T80" s="286">
        <f t="shared" si="105"/>
        <v>219.35033999999999</v>
      </c>
      <c r="U80" s="286">
        <f t="shared" si="67"/>
        <v>18.065339999999992</v>
      </c>
      <c r="V80" s="286"/>
      <c r="W80" s="286">
        <v>219.35033999999999</v>
      </c>
      <c r="X80" s="302">
        <f t="shared" si="102"/>
        <v>108.9750055890901</v>
      </c>
      <c r="Y80" s="593"/>
      <c r="Z80" s="69"/>
    </row>
    <row r="81" spans="1:26" ht="28.5" customHeight="1" x14ac:dyDescent="0.25">
      <c r="A81" s="24">
        <v>1</v>
      </c>
      <c r="B81" s="24">
        <v>1</v>
      </c>
      <c r="C81" s="45" t="s">
        <v>68</v>
      </c>
      <c r="D81" s="302">
        <v>90</v>
      </c>
      <c r="E81" s="303">
        <f t="shared" si="106"/>
        <v>8</v>
      </c>
      <c r="F81" s="302"/>
      <c r="G81" s="302">
        <f t="shared" si="97"/>
        <v>0</v>
      </c>
      <c r="H81" s="286">
        <v>578.22569999999996</v>
      </c>
      <c r="I81" s="286"/>
      <c r="J81" s="286"/>
      <c r="K81" s="286"/>
      <c r="L81" s="286"/>
      <c r="M81" s="286"/>
      <c r="N81" s="286"/>
      <c r="O81" s="286"/>
      <c r="P81" s="286"/>
      <c r="Q81" s="286"/>
      <c r="R81" s="286"/>
      <c r="S81" s="606">
        <f t="shared" si="104"/>
        <v>48.185474999999997</v>
      </c>
      <c r="T81" s="286">
        <f t="shared" si="105"/>
        <v>0</v>
      </c>
      <c r="U81" s="286">
        <f t="shared" si="67"/>
        <v>-48.185474999999997</v>
      </c>
      <c r="V81" s="286"/>
      <c r="W81" s="286"/>
      <c r="X81" s="302">
        <f t="shared" si="102"/>
        <v>0</v>
      </c>
      <c r="Y81" s="593"/>
      <c r="Z81" s="69"/>
    </row>
    <row r="82" spans="1:26" ht="27.75" customHeight="1" x14ac:dyDescent="0.25">
      <c r="A82" s="24">
        <v>1</v>
      </c>
      <c r="B82" s="24">
        <v>1</v>
      </c>
      <c r="C82" s="45" t="s">
        <v>69</v>
      </c>
      <c r="D82" s="302">
        <v>44</v>
      </c>
      <c r="E82" s="303">
        <f t="shared" si="106"/>
        <v>4</v>
      </c>
      <c r="F82" s="302"/>
      <c r="G82" s="302">
        <f t="shared" si="97"/>
        <v>0</v>
      </c>
      <c r="H82" s="286">
        <v>282.68811999999997</v>
      </c>
      <c r="I82" s="286"/>
      <c r="J82" s="286"/>
      <c r="K82" s="286"/>
      <c r="L82" s="286"/>
      <c r="M82" s="286"/>
      <c r="N82" s="286"/>
      <c r="O82" s="286"/>
      <c r="P82" s="286"/>
      <c r="Q82" s="286"/>
      <c r="R82" s="286"/>
      <c r="S82" s="606">
        <f t="shared" si="104"/>
        <v>23.557343333333332</v>
      </c>
      <c r="T82" s="286">
        <f t="shared" si="105"/>
        <v>0</v>
      </c>
      <c r="U82" s="286">
        <f t="shared" si="67"/>
        <v>-23.557343333333332</v>
      </c>
      <c r="V82" s="286"/>
      <c r="W82" s="286"/>
      <c r="X82" s="302">
        <f t="shared" si="102"/>
        <v>0</v>
      </c>
      <c r="Y82" s="593"/>
      <c r="Z82" s="69"/>
    </row>
    <row r="83" spans="1:26" ht="43.5" customHeight="1" x14ac:dyDescent="0.25">
      <c r="A83" s="24">
        <v>1</v>
      </c>
      <c r="B83" s="24">
        <v>1</v>
      </c>
      <c r="C83" s="131" t="s">
        <v>66</v>
      </c>
      <c r="D83" s="302">
        <f>SUM(D84:D87)</f>
        <v>6262</v>
      </c>
      <c r="E83" s="302">
        <f>SUM(E84:E87)</f>
        <v>522</v>
      </c>
      <c r="F83" s="302">
        <f>F84+F86+F87</f>
        <v>657</v>
      </c>
      <c r="G83" s="302">
        <f t="shared" si="97"/>
        <v>125.86206896551724</v>
      </c>
      <c r="H83" s="286">
        <f t="shared" ref="H83:W83" si="107">H84+H86+H87</f>
        <v>13363.369199999999</v>
      </c>
      <c r="I83" s="286">
        <f t="shared" si="107"/>
        <v>0</v>
      </c>
      <c r="J83" s="286">
        <f t="shared" si="107"/>
        <v>0</v>
      </c>
      <c r="K83" s="286">
        <f t="shared" si="107"/>
        <v>0</v>
      </c>
      <c r="L83" s="286">
        <f t="shared" si="107"/>
        <v>0</v>
      </c>
      <c r="M83" s="286">
        <f t="shared" si="107"/>
        <v>0</v>
      </c>
      <c r="N83" s="286">
        <f t="shared" si="107"/>
        <v>0</v>
      </c>
      <c r="O83" s="286">
        <f t="shared" si="107"/>
        <v>0</v>
      </c>
      <c r="P83" s="286">
        <f t="shared" si="107"/>
        <v>0</v>
      </c>
      <c r="Q83" s="286">
        <f t="shared" si="107"/>
        <v>0</v>
      </c>
      <c r="R83" s="286">
        <f t="shared" si="107"/>
        <v>0</v>
      </c>
      <c r="S83" s="606">
        <f t="shared" si="107"/>
        <v>1113.6141</v>
      </c>
      <c r="T83" s="286">
        <f t="shared" si="107"/>
        <v>854.33113000000003</v>
      </c>
      <c r="U83" s="286">
        <f t="shared" si="107"/>
        <v>-259.28297000000003</v>
      </c>
      <c r="V83" s="286">
        <f t="shared" si="107"/>
        <v>0</v>
      </c>
      <c r="W83" s="286">
        <f t="shared" si="107"/>
        <v>854.33113000000003</v>
      </c>
      <c r="X83" s="302">
        <f t="shared" si="102"/>
        <v>76.716982121544618</v>
      </c>
      <c r="Y83" s="593"/>
      <c r="Z83" s="69"/>
    </row>
    <row r="84" spans="1:26" ht="43.5" customHeight="1" x14ac:dyDescent="0.25">
      <c r="A84" s="24">
        <v>1</v>
      </c>
      <c r="B84" s="24">
        <v>1</v>
      </c>
      <c r="C84" s="45" t="s">
        <v>62</v>
      </c>
      <c r="D84" s="302">
        <v>1900</v>
      </c>
      <c r="E84" s="608">
        <f t="shared" ref="E84" si="108">ROUND(D84/12*$C$3,0)</f>
        <v>158</v>
      </c>
      <c r="F84" s="302">
        <f>151+F85</f>
        <v>251</v>
      </c>
      <c r="G84" s="302">
        <f t="shared" si="97"/>
        <v>158.86075949367088</v>
      </c>
      <c r="H84" s="286">
        <v>2177.4</v>
      </c>
      <c r="I84" s="286"/>
      <c r="J84" s="286"/>
      <c r="K84" s="286"/>
      <c r="L84" s="286"/>
      <c r="M84" s="286"/>
      <c r="N84" s="286"/>
      <c r="O84" s="286"/>
      <c r="P84" s="286"/>
      <c r="Q84" s="286"/>
      <c r="R84" s="286"/>
      <c r="S84" s="606">
        <f t="shared" ref="S84:S87" si="109">H84/12*$C$3</f>
        <v>181.45000000000002</v>
      </c>
      <c r="T84" s="286">
        <f t="shared" ref="T84:T87" si="110">W84-V84</f>
        <v>303.62504000000001</v>
      </c>
      <c r="U84" s="286">
        <f t="shared" si="67"/>
        <v>122.17504</v>
      </c>
      <c r="V84" s="286"/>
      <c r="W84" s="286">
        <f>175.80348+W85</f>
        <v>303.62504000000001</v>
      </c>
      <c r="X84" s="302">
        <f t="shared" si="102"/>
        <v>167.33262055662718</v>
      </c>
      <c r="Y84" s="593"/>
      <c r="Z84" s="69"/>
    </row>
    <row r="85" spans="1:26" ht="43.5" customHeight="1" x14ac:dyDescent="0.25">
      <c r="C85" s="625" t="s">
        <v>92</v>
      </c>
      <c r="D85" s="302"/>
      <c r="E85" s="608"/>
      <c r="F85" s="302">
        <v>100</v>
      </c>
      <c r="G85" s="302"/>
      <c r="H85" s="286"/>
      <c r="I85" s="286"/>
      <c r="J85" s="286"/>
      <c r="K85" s="286"/>
      <c r="L85" s="286"/>
      <c r="M85" s="286"/>
      <c r="N85" s="286"/>
      <c r="O85" s="286"/>
      <c r="P85" s="286"/>
      <c r="Q85" s="286"/>
      <c r="R85" s="286"/>
      <c r="S85" s="606"/>
      <c r="T85" s="286"/>
      <c r="U85" s="286"/>
      <c r="V85" s="286"/>
      <c r="W85" s="286">
        <v>127.82155999999999</v>
      </c>
      <c r="X85" s="302"/>
      <c r="Y85" s="593"/>
      <c r="Z85" s="69"/>
    </row>
    <row r="86" spans="1:26" ht="59.25" customHeight="1" x14ac:dyDescent="0.25">
      <c r="A86" s="24">
        <v>1</v>
      </c>
      <c r="B86" s="24">
        <v>1</v>
      </c>
      <c r="C86" s="45" t="s">
        <v>72</v>
      </c>
      <c r="D86" s="302">
        <v>3900</v>
      </c>
      <c r="E86" s="303">
        <f t="shared" si="106"/>
        <v>325</v>
      </c>
      <c r="F86" s="302">
        <v>362</v>
      </c>
      <c r="G86" s="302">
        <f t="shared" si="97"/>
        <v>111.38461538461539</v>
      </c>
      <c r="H86" s="286">
        <v>10647</v>
      </c>
      <c r="I86" s="286"/>
      <c r="J86" s="286"/>
      <c r="K86" s="286"/>
      <c r="L86" s="286"/>
      <c r="M86" s="286"/>
      <c r="N86" s="286"/>
      <c r="O86" s="286"/>
      <c r="P86" s="286"/>
      <c r="Q86" s="286"/>
      <c r="R86" s="286"/>
      <c r="S86" s="606">
        <f t="shared" si="109"/>
        <v>887.25</v>
      </c>
      <c r="T86" s="286">
        <f t="shared" si="110"/>
        <v>505.13909000000001</v>
      </c>
      <c r="U86" s="286">
        <f t="shared" si="67"/>
        <v>-382.11090999999999</v>
      </c>
      <c r="V86" s="286"/>
      <c r="W86" s="286">
        <v>505.13909000000001</v>
      </c>
      <c r="X86" s="302">
        <f t="shared" si="102"/>
        <v>56.933118061425759</v>
      </c>
      <c r="Y86" s="593"/>
      <c r="Z86" s="69"/>
    </row>
    <row r="87" spans="1:26" ht="45.75" thickBot="1" x14ac:dyDescent="0.3">
      <c r="A87" s="24">
        <v>1</v>
      </c>
      <c r="B87" s="24">
        <v>1</v>
      </c>
      <c r="C87" s="45" t="s">
        <v>63</v>
      </c>
      <c r="D87" s="302">
        <v>462</v>
      </c>
      <c r="E87" s="303">
        <f t="shared" si="106"/>
        <v>39</v>
      </c>
      <c r="F87" s="302">
        <v>44</v>
      </c>
      <c r="G87" s="302">
        <f t="shared" si="97"/>
        <v>112.82051282051282</v>
      </c>
      <c r="H87" s="286">
        <v>538.9692</v>
      </c>
      <c r="I87" s="286"/>
      <c r="J87" s="286"/>
      <c r="K87" s="286"/>
      <c r="L87" s="286"/>
      <c r="M87" s="286"/>
      <c r="N87" s="286"/>
      <c r="O87" s="286"/>
      <c r="P87" s="286"/>
      <c r="Q87" s="286"/>
      <c r="R87" s="286"/>
      <c r="S87" s="606">
        <f t="shared" si="109"/>
        <v>44.914099999999998</v>
      </c>
      <c r="T87" s="286">
        <f t="shared" si="110"/>
        <v>45.567</v>
      </c>
      <c r="U87" s="286">
        <f t="shared" si="67"/>
        <v>0.65290000000000248</v>
      </c>
      <c r="V87" s="286"/>
      <c r="W87" s="286">
        <v>45.567</v>
      </c>
      <c r="X87" s="302">
        <f t="shared" si="102"/>
        <v>101.45366377151051</v>
      </c>
      <c r="Y87" s="593"/>
      <c r="Z87" s="69"/>
    </row>
    <row r="88" spans="1:26" ht="15.75" thickBot="1" x14ac:dyDescent="0.3">
      <c r="A88" s="24">
        <v>1</v>
      </c>
      <c r="B88" s="24">
        <v>1</v>
      </c>
      <c r="C88" s="170" t="s">
        <v>155</v>
      </c>
      <c r="D88" s="305"/>
      <c r="E88" s="305"/>
      <c r="F88" s="305"/>
      <c r="G88" s="306"/>
      <c r="H88" s="337">
        <f>H83+H78</f>
        <v>30586.503019999996</v>
      </c>
      <c r="I88" s="337" t="e">
        <f>I83+I78+#REF!</f>
        <v>#REF!</v>
      </c>
      <c r="J88" s="337" t="e">
        <f>J83+J78+#REF!</f>
        <v>#REF!</v>
      </c>
      <c r="K88" s="337" t="e">
        <f>K83+K78+#REF!</f>
        <v>#REF!</v>
      </c>
      <c r="L88" s="337" t="e">
        <f>L83+L78+#REF!</f>
        <v>#REF!</v>
      </c>
      <c r="M88" s="337" t="e">
        <f>M83+M78+#REF!</f>
        <v>#REF!</v>
      </c>
      <c r="N88" s="337" t="e">
        <f>N83+N78+#REF!</f>
        <v>#REF!</v>
      </c>
      <c r="O88" s="337" t="e">
        <f>O83+O78+#REF!</f>
        <v>#REF!</v>
      </c>
      <c r="P88" s="337" t="e">
        <f>P83+P78+#REF!</f>
        <v>#REF!</v>
      </c>
      <c r="Q88" s="337" t="e">
        <f>Q83+Q78+#REF!</f>
        <v>#REF!</v>
      </c>
      <c r="R88" s="337" t="e">
        <f>R83+R78+#REF!</f>
        <v>#REF!</v>
      </c>
      <c r="S88" s="337">
        <f t="shared" ref="S88:W88" si="111">S83+S78</f>
        <v>2548.8752516666668</v>
      </c>
      <c r="T88" s="337">
        <f t="shared" si="111"/>
        <v>2370.3575000000001</v>
      </c>
      <c r="U88" s="337">
        <f t="shared" si="111"/>
        <v>-178.51775166666664</v>
      </c>
      <c r="V88" s="337">
        <f t="shared" si="111"/>
        <v>0</v>
      </c>
      <c r="W88" s="337">
        <f t="shared" si="111"/>
        <v>2370.3575000000001</v>
      </c>
      <c r="X88" s="309">
        <f t="shared" si="102"/>
        <v>92.996214642127455</v>
      </c>
      <c r="Y88" s="593"/>
      <c r="Z88" s="69"/>
    </row>
    <row r="89" spans="1:26" x14ac:dyDescent="0.25">
      <c r="A89" s="24">
        <v>1</v>
      </c>
      <c r="B89" s="24">
        <v>1</v>
      </c>
      <c r="C89" s="20"/>
      <c r="D89" s="323"/>
      <c r="E89" s="323"/>
      <c r="F89" s="323"/>
      <c r="G89" s="319"/>
      <c r="H89" s="321"/>
      <c r="I89" s="321"/>
      <c r="J89" s="321"/>
      <c r="K89" s="321"/>
      <c r="L89" s="321"/>
      <c r="M89" s="321"/>
      <c r="N89" s="321"/>
      <c r="O89" s="321"/>
      <c r="P89" s="321"/>
      <c r="Q89" s="321"/>
      <c r="R89" s="321"/>
      <c r="S89" s="321"/>
      <c r="T89" s="321"/>
      <c r="U89" s="321">
        <f t="shared" si="67"/>
        <v>0</v>
      </c>
      <c r="V89" s="321"/>
      <c r="W89" s="321"/>
      <c r="X89" s="323"/>
      <c r="Y89" s="593"/>
      <c r="Z89" s="69"/>
    </row>
    <row r="90" spans="1:26" ht="29.25" x14ac:dyDescent="0.25">
      <c r="A90" s="24">
        <v>1</v>
      </c>
      <c r="B90" s="24">
        <v>1</v>
      </c>
      <c r="C90" s="17" t="s">
        <v>100</v>
      </c>
      <c r="D90" s="326"/>
      <c r="E90" s="326"/>
      <c r="F90" s="326"/>
      <c r="G90" s="283"/>
      <c r="H90" s="324"/>
      <c r="I90" s="324"/>
      <c r="J90" s="324"/>
      <c r="K90" s="324"/>
      <c r="L90" s="324"/>
      <c r="M90" s="324"/>
      <c r="N90" s="324"/>
      <c r="O90" s="324"/>
      <c r="P90" s="324"/>
      <c r="Q90" s="324"/>
      <c r="R90" s="324"/>
      <c r="S90" s="324"/>
      <c r="T90" s="324"/>
      <c r="U90" s="324">
        <f t="shared" si="67"/>
        <v>0</v>
      </c>
      <c r="V90" s="324"/>
      <c r="W90" s="324"/>
      <c r="X90" s="326"/>
      <c r="Y90" s="593"/>
      <c r="Z90" s="69"/>
    </row>
    <row r="91" spans="1:26" ht="30" x14ac:dyDescent="0.25">
      <c r="A91" s="24">
        <v>1</v>
      </c>
      <c r="B91" s="24">
        <v>1</v>
      </c>
      <c r="C91" s="110" t="s">
        <v>74</v>
      </c>
      <c r="D91" s="302">
        <f>SUM(D92:D93)</f>
        <v>32500</v>
      </c>
      <c r="E91" s="302">
        <f>SUM(E92:E93)</f>
        <v>2708</v>
      </c>
      <c r="F91" s="302">
        <f>SUM(F92:F93)</f>
        <v>2557</v>
      </c>
      <c r="G91" s="302">
        <f t="shared" ref="G91:G95" si="112">F91/E91*100</f>
        <v>94.423929098966028</v>
      </c>
      <c r="H91" s="286">
        <f>SUM(H92:H93)</f>
        <v>81811.100000000006</v>
      </c>
      <c r="I91" s="286">
        <f>SUM(I92:I93)</f>
        <v>0</v>
      </c>
      <c r="J91" s="286">
        <f>SUM(J92:J93)</f>
        <v>0</v>
      </c>
      <c r="K91" s="286">
        <f>SUM(K92:K93)</f>
        <v>0</v>
      </c>
      <c r="L91" s="286">
        <f>SUM(L92:L93)</f>
        <v>0</v>
      </c>
      <c r="M91" s="286">
        <f t="shared" ref="M91:N91" si="113">SUM(M92:M93)</f>
        <v>0</v>
      </c>
      <c r="N91" s="286">
        <f t="shared" si="113"/>
        <v>0</v>
      </c>
      <c r="O91" s="286">
        <f t="shared" ref="O91:W91" si="114">SUM(O92:O93)</f>
        <v>0</v>
      </c>
      <c r="P91" s="286">
        <f t="shared" ref="P91:Q91" si="115">SUM(P92:P93)</f>
        <v>0</v>
      </c>
      <c r="Q91" s="286">
        <f t="shared" si="115"/>
        <v>0</v>
      </c>
      <c r="R91" s="286">
        <f t="shared" ref="R91" si="116">SUM(R92:R93)</f>
        <v>0</v>
      </c>
      <c r="S91" s="606">
        <f t="shared" si="114"/>
        <v>6817.5916666666672</v>
      </c>
      <c r="T91" s="286">
        <f t="shared" si="114"/>
        <v>6230.8855899999799</v>
      </c>
      <c r="U91" s="286">
        <f t="shared" si="114"/>
        <v>-586.70607666668764</v>
      </c>
      <c r="V91" s="286">
        <f t="shared" si="114"/>
        <v>-10.39358</v>
      </c>
      <c r="W91" s="286">
        <f t="shared" si="114"/>
        <v>6220.4920099999799</v>
      </c>
      <c r="X91" s="302">
        <f t="shared" ref="X91:X97" si="117">T91/S91*100</f>
        <v>91.394232665249277</v>
      </c>
      <c r="Y91" s="593"/>
      <c r="Z91" s="69"/>
    </row>
    <row r="92" spans="1:26" ht="37.5" customHeight="1" x14ac:dyDescent="0.25">
      <c r="A92" s="24">
        <v>1</v>
      </c>
      <c r="B92" s="24">
        <v>1</v>
      </c>
      <c r="C92" s="45" t="s">
        <v>43</v>
      </c>
      <c r="D92" s="302">
        <v>25000</v>
      </c>
      <c r="E92" s="608">
        <f t="shared" ref="E92" si="118">ROUND(D92/12*$C$3,0)</f>
        <v>2083</v>
      </c>
      <c r="F92" s="302">
        <v>1543</v>
      </c>
      <c r="G92" s="302">
        <f t="shared" si="112"/>
        <v>74.075852136341808</v>
      </c>
      <c r="H92" s="286">
        <v>69734</v>
      </c>
      <c r="I92" s="286"/>
      <c r="J92" s="286"/>
      <c r="K92" s="286"/>
      <c r="L92" s="286"/>
      <c r="M92" s="286"/>
      <c r="N92" s="286"/>
      <c r="O92" s="286"/>
      <c r="P92" s="286"/>
      <c r="Q92" s="286"/>
      <c r="R92" s="286"/>
      <c r="S92" s="606">
        <f t="shared" ref="S92:S93" si="119">H92/12*$C$3</f>
        <v>5811.166666666667</v>
      </c>
      <c r="T92" s="286">
        <f t="shared" ref="T92:T93" si="120">W92-V92</f>
        <v>4565.6734199999955</v>
      </c>
      <c r="U92" s="286">
        <f t="shared" si="67"/>
        <v>-1245.4932466666714</v>
      </c>
      <c r="V92" s="286">
        <v>-10.39358</v>
      </c>
      <c r="W92" s="286">
        <v>4555.2798399999956</v>
      </c>
      <c r="X92" s="302">
        <f t="shared" si="117"/>
        <v>78.56724272234483</v>
      </c>
      <c r="Y92" s="593"/>
      <c r="Z92" s="69"/>
    </row>
    <row r="93" spans="1:26" ht="27.75" customHeight="1" x14ac:dyDescent="0.25">
      <c r="A93" s="24">
        <v>1</v>
      </c>
      <c r="B93" s="24">
        <v>1</v>
      </c>
      <c r="C93" s="45" t="s">
        <v>44</v>
      </c>
      <c r="D93" s="302">
        <v>7500</v>
      </c>
      <c r="E93" s="303">
        <f>ROUND(D93/12*$C$3,0)</f>
        <v>625</v>
      </c>
      <c r="F93" s="302">
        <v>1014</v>
      </c>
      <c r="G93" s="302">
        <f t="shared" si="112"/>
        <v>162.24</v>
      </c>
      <c r="H93" s="286">
        <v>12077.1</v>
      </c>
      <c r="I93" s="286"/>
      <c r="J93" s="286"/>
      <c r="K93" s="286"/>
      <c r="L93" s="286"/>
      <c r="M93" s="286"/>
      <c r="N93" s="286"/>
      <c r="O93" s="286"/>
      <c r="P93" s="286"/>
      <c r="Q93" s="286"/>
      <c r="R93" s="286"/>
      <c r="S93" s="606">
        <f t="shared" si="119"/>
        <v>1006.4250000000001</v>
      </c>
      <c r="T93" s="286">
        <f t="shared" si="120"/>
        <v>1665.2121699999839</v>
      </c>
      <c r="U93" s="286">
        <f t="shared" si="67"/>
        <v>658.7871699999838</v>
      </c>
      <c r="V93" s="286">
        <v>0</v>
      </c>
      <c r="W93" s="286">
        <v>1665.2121699999839</v>
      </c>
      <c r="X93" s="302">
        <f t="shared" si="117"/>
        <v>165.45814839655054</v>
      </c>
      <c r="Y93" s="593"/>
      <c r="Z93" s="69"/>
    </row>
    <row r="94" spans="1:26" ht="27.75" customHeight="1" x14ac:dyDescent="0.25">
      <c r="A94" s="24">
        <v>1</v>
      </c>
      <c r="B94" s="24">
        <v>1</v>
      </c>
      <c r="C94" s="110" t="s">
        <v>66</v>
      </c>
      <c r="D94" s="302">
        <f>SUM(D95)</f>
        <v>9300</v>
      </c>
      <c r="E94" s="302">
        <f t="shared" ref="E94:W94" si="121">SUM(E95)</f>
        <v>775</v>
      </c>
      <c r="F94" s="302">
        <f t="shared" si="121"/>
        <v>447</v>
      </c>
      <c r="G94" s="302">
        <f t="shared" si="112"/>
        <v>57.677419354838712</v>
      </c>
      <c r="H94" s="286">
        <f t="shared" ref="H94:N94" si="122">SUM(H95)</f>
        <v>10657.8</v>
      </c>
      <c r="I94" s="286">
        <f t="shared" si="122"/>
        <v>0</v>
      </c>
      <c r="J94" s="286">
        <f t="shared" si="122"/>
        <v>0</v>
      </c>
      <c r="K94" s="286">
        <f t="shared" si="122"/>
        <v>0</v>
      </c>
      <c r="L94" s="286">
        <f t="shared" si="122"/>
        <v>0</v>
      </c>
      <c r="M94" s="286">
        <f t="shared" si="122"/>
        <v>0</v>
      </c>
      <c r="N94" s="286">
        <f t="shared" si="122"/>
        <v>0</v>
      </c>
      <c r="O94" s="286">
        <f t="shared" si="121"/>
        <v>0</v>
      </c>
      <c r="P94" s="286">
        <f t="shared" si="121"/>
        <v>0</v>
      </c>
      <c r="Q94" s="286">
        <f t="shared" si="121"/>
        <v>0</v>
      </c>
      <c r="R94" s="286">
        <f t="shared" si="121"/>
        <v>0</v>
      </c>
      <c r="S94" s="606">
        <f t="shared" si="121"/>
        <v>888.15</v>
      </c>
      <c r="T94" s="286">
        <f t="shared" si="121"/>
        <v>579.33436000000017</v>
      </c>
      <c r="U94" s="286">
        <f t="shared" si="67"/>
        <v>-308.8156399999998</v>
      </c>
      <c r="V94" s="286">
        <f t="shared" si="121"/>
        <v>0</v>
      </c>
      <c r="W94" s="286">
        <f t="shared" si="121"/>
        <v>579.33436000000017</v>
      </c>
      <c r="X94" s="302">
        <f t="shared" si="117"/>
        <v>65.22933738670271</v>
      </c>
      <c r="Y94" s="593"/>
      <c r="Z94" s="69"/>
    </row>
    <row r="95" spans="1:26" ht="27.75" customHeight="1" x14ac:dyDescent="0.25">
      <c r="A95" s="24">
        <v>1</v>
      </c>
      <c r="B95" s="24">
        <v>1</v>
      </c>
      <c r="C95" s="162" t="s">
        <v>62</v>
      </c>
      <c r="D95" s="304">
        <v>9300</v>
      </c>
      <c r="E95" s="610">
        <f t="shared" ref="E95" si="123">ROUND(D95/12*$C$3,0)</f>
        <v>775</v>
      </c>
      <c r="F95" s="334">
        <v>447</v>
      </c>
      <c r="G95" s="304">
        <f t="shared" si="112"/>
        <v>57.677419354838712</v>
      </c>
      <c r="H95" s="286">
        <v>10657.8</v>
      </c>
      <c r="I95" s="286"/>
      <c r="J95" s="286"/>
      <c r="K95" s="286"/>
      <c r="L95" s="286"/>
      <c r="M95" s="286"/>
      <c r="N95" s="286"/>
      <c r="O95" s="286"/>
      <c r="P95" s="286"/>
      <c r="Q95" s="286"/>
      <c r="R95" s="286"/>
      <c r="S95" s="606">
        <f t="shared" ref="S95" si="124">H95/12*$C$3</f>
        <v>888.15</v>
      </c>
      <c r="T95" s="286">
        <f t="shared" ref="T95" si="125">W95-V95</f>
        <v>579.33436000000017</v>
      </c>
      <c r="U95" s="287">
        <f t="shared" si="67"/>
        <v>-308.8156399999998</v>
      </c>
      <c r="V95" s="287"/>
      <c r="W95" s="287">
        <v>579.33436000000017</v>
      </c>
      <c r="X95" s="304">
        <f t="shared" si="117"/>
        <v>65.22933738670271</v>
      </c>
      <c r="Y95" s="593"/>
      <c r="Z95" s="69"/>
    </row>
    <row r="96" spans="1:26" ht="27.75" customHeight="1" thickBot="1" x14ac:dyDescent="0.3">
      <c r="C96" s="625" t="s">
        <v>92</v>
      </c>
      <c r="D96" s="304"/>
      <c r="E96" s="610"/>
      <c r="F96" s="334"/>
      <c r="G96" s="304"/>
      <c r="H96" s="286"/>
      <c r="I96" s="286"/>
      <c r="J96" s="286"/>
      <c r="K96" s="286"/>
      <c r="L96" s="286"/>
      <c r="M96" s="286"/>
      <c r="N96" s="286"/>
      <c r="O96" s="286"/>
      <c r="P96" s="286"/>
      <c r="Q96" s="286"/>
      <c r="R96" s="286"/>
      <c r="S96" s="606"/>
      <c r="T96" s="286"/>
      <c r="U96" s="287"/>
      <c r="V96" s="287"/>
      <c r="W96" s="287"/>
      <c r="X96" s="304"/>
      <c r="Y96" s="593"/>
      <c r="Z96" s="69"/>
    </row>
    <row r="97" spans="1:26" ht="15.75" thickBot="1" x14ac:dyDescent="0.3">
      <c r="A97" s="24">
        <v>1</v>
      </c>
      <c r="B97" s="24">
        <v>1</v>
      </c>
      <c r="C97" s="78" t="s">
        <v>155</v>
      </c>
      <c r="D97" s="309"/>
      <c r="E97" s="309"/>
      <c r="F97" s="309"/>
      <c r="G97" s="306"/>
      <c r="H97" s="335">
        <f>H91+H94</f>
        <v>92468.900000000009</v>
      </c>
      <c r="I97" s="335" t="e">
        <f>I91+I94+#REF!</f>
        <v>#REF!</v>
      </c>
      <c r="J97" s="335" t="e">
        <f>J91+J94+#REF!</f>
        <v>#REF!</v>
      </c>
      <c r="K97" s="335" t="e">
        <f>K91+K94+#REF!</f>
        <v>#REF!</v>
      </c>
      <c r="L97" s="335" t="e">
        <f>L91+L94+#REF!</f>
        <v>#REF!</v>
      </c>
      <c r="M97" s="335" t="e">
        <f>M91+M94+#REF!</f>
        <v>#REF!</v>
      </c>
      <c r="N97" s="335" t="e">
        <f>N91+N94+#REF!</f>
        <v>#REF!</v>
      </c>
      <c r="O97" s="335" t="e">
        <f>O91+O94+#REF!</f>
        <v>#REF!</v>
      </c>
      <c r="P97" s="335" t="e">
        <f>P91+P94+#REF!</f>
        <v>#REF!</v>
      </c>
      <c r="Q97" s="335" t="e">
        <f>Q91+Q94+#REF!</f>
        <v>#REF!</v>
      </c>
      <c r="R97" s="335" t="e">
        <f>R91+R94+#REF!</f>
        <v>#REF!</v>
      </c>
      <c r="S97" s="335">
        <f t="shared" ref="S97:W97" si="126">S91+S94</f>
        <v>7705.7416666666668</v>
      </c>
      <c r="T97" s="335">
        <f t="shared" si="126"/>
        <v>6810.2199499999797</v>
      </c>
      <c r="U97" s="335">
        <f t="shared" si="126"/>
        <v>-895.52171666668744</v>
      </c>
      <c r="V97" s="335">
        <f t="shared" si="126"/>
        <v>-10.39358</v>
      </c>
      <c r="W97" s="335">
        <f t="shared" si="126"/>
        <v>6799.8263699999798</v>
      </c>
      <c r="X97" s="309">
        <f t="shared" si="117"/>
        <v>88.378513640802211</v>
      </c>
      <c r="Y97" s="593"/>
      <c r="Z97" s="69"/>
    </row>
    <row r="98" spans="1:26" ht="15" customHeight="1" x14ac:dyDescent="0.25">
      <c r="A98" s="24">
        <v>1</v>
      </c>
      <c r="B98" s="24">
        <v>1</v>
      </c>
      <c r="C98" s="20"/>
      <c r="D98" s="323"/>
      <c r="E98" s="323"/>
      <c r="F98" s="323"/>
      <c r="G98" s="319"/>
      <c r="H98" s="321"/>
      <c r="I98" s="321"/>
      <c r="J98" s="321"/>
      <c r="K98" s="321"/>
      <c r="L98" s="321"/>
      <c r="M98" s="321"/>
      <c r="N98" s="321"/>
      <c r="O98" s="321"/>
      <c r="P98" s="321"/>
      <c r="Q98" s="321"/>
      <c r="R98" s="321"/>
      <c r="S98" s="321"/>
      <c r="T98" s="321"/>
      <c r="U98" s="321">
        <f t="shared" si="67"/>
        <v>0</v>
      </c>
      <c r="V98" s="321"/>
      <c r="W98" s="321"/>
      <c r="X98" s="323"/>
      <c r="Y98" s="593"/>
      <c r="Z98" s="69"/>
    </row>
    <row r="99" spans="1:26" ht="29.25" x14ac:dyDescent="0.25">
      <c r="A99" s="24">
        <v>1</v>
      </c>
      <c r="B99" s="24">
        <v>1</v>
      </c>
      <c r="C99" s="17" t="s">
        <v>101</v>
      </c>
      <c r="D99" s="326"/>
      <c r="E99" s="326"/>
      <c r="F99" s="326"/>
      <c r="G99" s="283"/>
      <c r="H99" s="324"/>
      <c r="I99" s="324"/>
      <c r="J99" s="324"/>
      <c r="K99" s="324"/>
      <c r="L99" s="324"/>
      <c r="M99" s="324"/>
      <c r="N99" s="324"/>
      <c r="O99" s="324"/>
      <c r="P99" s="324"/>
      <c r="Q99" s="324"/>
      <c r="R99" s="324"/>
      <c r="S99" s="324"/>
      <c r="T99" s="324"/>
      <c r="U99" s="324">
        <f t="shared" si="67"/>
        <v>0</v>
      </c>
      <c r="V99" s="324"/>
      <c r="W99" s="324"/>
      <c r="X99" s="326"/>
      <c r="Y99" s="593"/>
      <c r="Z99" s="69"/>
    </row>
    <row r="100" spans="1:26" ht="36" customHeight="1" x14ac:dyDescent="0.25">
      <c r="A100" s="24">
        <v>1</v>
      </c>
      <c r="B100" s="24">
        <v>1</v>
      </c>
      <c r="C100" s="110" t="s">
        <v>74</v>
      </c>
      <c r="D100" s="302">
        <f>SUM(D101:D104)</f>
        <v>7200</v>
      </c>
      <c r="E100" s="303">
        <f>SUM(E101:E104)</f>
        <v>600</v>
      </c>
      <c r="F100" s="302">
        <f>SUM(F101:F104)</f>
        <v>511</v>
      </c>
      <c r="G100" s="302">
        <f>F100/E100*100</f>
        <v>85.166666666666671</v>
      </c>
      <c r="H100" s="286">
        <f>SUM(H101:H104)</f>
        <v>18319.678499999998</v>
      </c>
      <c r="I100" s="286">
        <f>SUM(I101:I104)</f>
        <v>0</v>
      </c>
      <c r="J100" s="286">
        <f>SUM(J101:J104)</f>
        <v>0</v>
      </c>
      <c r="K100" s="286">
        <f>SUM(K101:K104)</f>
        <v>0</v>
      </c>
      <c r="L100" s="286">
        <f>SUM(L101:L104)</f>
        <v>0</v>
      </c>
      <c r="M100" s="286">
        <f t="shared" ref="M100:N100" si="127">SUM(M101:M104)</f>
        <v>0</v>
      </c>
      <c r="N100" s="286">
        <f t="shared" si="127"/>
        <v>0</v>
      </c>
      <c r="O100" s="286">
        <f t="shared" ref="O100:W100" si="128">SUM(O101:O104)</f>
        <v>0</v>
      </c>
      <c r="P100" s="286">
        <f t="shared" ref="P100:Q100" si="129">SUM(P101:P104)</f>
        <v>0</v>
      </c>
      <c r="Q100" s="286">
        <f t="shared" si="129"/>
        <v>0</v>
      </c>
      <c r="R100" s="286">
        <f t="shared" ref="R100" si="130">SUM(R101:R104)</f>
        <v>0</v>
      </c>
      <c r="S100" s="606">
        <f t="shared" si="128"/>
        <v>1526.6398749999998</v>
      </c>
      <c r="T100" s="286">
        <f t="shared" si="128"/>
        <v>1393.9685700000002</v>
      </c>
      <c r="U100" s="286">
        <f t="shared" si="128"/>
        <v>-132.67130499999979</v>
      </c>
      <c r="V100" s="286">
        <f t="shared" si="128"/>
        <v>-5.8340999999999994</v>
      </c>
      <c r="W100" s="286">
        <f t="shared" si="128"/>
        <v>1388.1344700000002</v>
      </c>
      <c r="X100" s="302">
        <f>T100/S100*100</f>
        <v>91.309587338009251</v>
      </c>
      <c r="Y100" s="593"/>
      <c r="Z100" s="69"/>
    </row>
    <row r="101" spans="1:26" ht="36" customHeight="1" x14ac:dyDescent="0.25">
      <c r="A101" s="24">
        <v>1</v>
      </c>
      <c r="B101" s="24">
        <v>1</v>
      </c>
      <c r="C101" s="45" t="s">
        <v>43</v>
      </c>
      <c r="D101" s="302">
        <v>5500</v>
      </c>
      <c r="E101" s="608">
        <f t="shared" ref="E101" si="131">ROUND(D101/12*$C$3,0)</f>
        <v>458</v>
      </c>
      <c r="F101" s="302">
        <v>455</v>
      </c>
      <c r="G101" s="302">
        <f>F101/E101*100</f>
        <v>99.344978165938869</v>
      </c>
      <c r="H101" s="286">
        <v>15341.48</v>
      </c>
      <c r="I101" s="286"/>
      <c r="J101" s="286"/>
      <c r="K101" s="286"/>
      <c r="L101" s="286"/>
      <c r="M101" s="286"/>
      <c r="N101" s="286"/>
      <c r="O101" s="286"/>
      <c r="P101" s="286"/>
      <c r="Q101" s="286"/>
      <c r="R101" s="286"/>
      <c r="S101" s="606">
        <f t="shared" ref="S101:S104" si="132">H101/12*$C$3</f>
        <v>1278.4566666666667</v>
      </c>
      <c r="T101" s="286">
        <f t="shared" ref="T101:T104" si="133">W101-V101</f>
        <v>1298.4143500000002</v>
      </c>
      <c r="U101" s="286">
        <f t="shared" si="67"/>
        <v>19.957683333333534</v>
      </c>
      <c r="V101" s="286">
        <v>-5.2347399999999995</v>
      </c>
      <c r="W101" s="286">
        <v>1293.1796100000001</v>
      </c>
      <c r="X101" s="302">
        <f>T101/S101*100</f>
        <v>101.56107624557737</v>
      </c>
      <c r="Y101" s="593"/>
      <c r="Z101" s="69"/>
    </row>
    <row r="102" spans="1:26" ht="33.75" customHeight="1" x14ac:dyDescent="0.25">
      <c r="A102" s="24">
        <v>1</v>
      </c>
      <c r="B102" s="24">
        <v>1</v>
      </c>
      <c r="C102" s="45" t="s">
        <v>44</v>
      </c>
      <c r="D102" s="302">
        <v>1650</v>
      </c>
      <c r="E102" s="303">
        <f t="shared" ref="E102:E109" si="134">ROUND(D102/12*$C$3,0)</f>
        <v>138</v>
      </c>
      <c r="F102" s="302">
        <v>56</v>
      </c>
      <c r="G102" s="302">
        <f>F102/E102*100</f>
        <v>40.579710144927539</v>
      </c>
      <c r="H102" s="286">
        <v>2656.962</v>
      </c>
      <c r="I102" s="286"/>
      <c r="J102" s="286"/>
      <c r="K102" s="286"/>
      <c r="L102" s="286"/>
      <c r="M102" s="286"/>
      <c r="N102" s="286"/>
      <c r="O102" s="286"/>
      <c r="P102" s="286"/>
      <c r="Q102" s="286"/>
      <c r="R102" s="286"/>
      <c r="S102" s="606">
        <f t="shared" si="132"/>
        <v>221.4135</v>
      </c>
      <c r="T102" s="286">
        <f t="shared" si="133"/>
        <v>95.554220000000001</v>
      </c>
      <c r="U102" s="286">
        <f t="shared" si="67"/>
        <v>-125.85928</v>
      </c>
      <c r="V102" s="286">
        <v>-0.59936</v>
      </c>
      <c r="W102" s="286">
        <v>94.954859999999996</v>
      </c>
      <c r="X102" s="302">
        <f>T102/S102*100</f>
        <v>43.156456132981958</v>
      </c>
      <c r="Y102" s="593"/>
      <c r="Z102" s="69"/>
    </row>
    <row r="103" spans="1:26" ht="30" x14ac:dyDescent="0.25">
      <c r="A103" s="24">
        <v>1</v>
      </c>
      <c r="B103" s="24">
        <v>1</v>
      </c>
      <c r="C103" s="45" t="s">
        <v>68</v>
      </c>
      <c r="D103" s="302"/>
      <c r="E103" s="303">
        <f t="shared" si="134"/>
        <v>0</v>
      </c>
      <c r="F103" s="302"/>
      <c r="G103" s="302"/>
      <c r="H103" s="286"/>
      <c r="I103" s="286"/>
      <c r="J103" s="286"/>
      <c r="K103" s="286"/>
      <c r="L103" s="286"/>
      <c r="M103" s="286"/>
      <c r="N103" s="286"/>
      <c r="O103" s="286"/>
      <c r="P103" s="286"/>
      <c r="Q103" s="286"/>
      <c r="R103" s="286"/>
      <c r="S103" s="606">
        <f t="shared" si="132"/>
        <v>0</v>
      </c>
      <c r="T103" s="286">
        <f t="shared" si="133"/>
        <v>0</v>
      </c>
      <c r="U103" s="286">
        <f t="shared" si="67"/>
        <v>0</v>
      </c>
      <c r="V103" s="286"/>
      <c r="W103" s="286"/>
      <c r="X103" s="302"/>
      <c r="Y103" s="593"/>
      <c r="Z103" s="69"/>
    </row>
    <row r="104" spans="1:26" ht="30" x14ac:dyDescent="0.25">
      <c r="A104" s="24">
        <v>1</v>
      </c>
      <c r="B104" s="24">
        <v>1</v>
      </c>
      <c r="C104" s="45" t="s">
        <v>69</v>
      </c>
      <c r="D104" s="302">
        <v>50</v>
      </c>
      <c r="E104" s="303">
        <f t="shared" si="134"/>
        <v>4</v>
      </c>
      <c r="F104" s="302"/>
      <c r="G104" s="302">
        <f t="shared" ref="G104:G109" si="135">F104/E104*100</f>
        <v>0</v>
      </c>
      <c r="H104" s="286">
        <v>321.23649999999998</v>
      </c>
      <c r="I104" s="286"/>
      <c r="J104" s="286"/>
      <c r="K104" s="286"/>
      <c r="L104" s="286"/>
      <c r="M104" s="286"/>
      <c r="N104" s="286"/>
      <c r="O104" s="286"/>
      <c r="P104" s="286"/>
      <c r="Q104" s="286"/>
      <c r="R104" s="286"/>
      <c r="S104" s="606">
        <f t="shared" si="132"/>
        <v>26.76970833333333</v>
      </c>
      <c r="T104" s="286">
        <f t="shared" si="133"/>
        <v>0</v>
      </c>
      <c r="U104" s="286">
        <f t="shared" si="67"/>
        <v>-26.76970833333333</v>
      </c>
      <c r="V104" s="286"/>
      <c r="W104" s="286"/>
      <c r="X104" s="302">
        <f t="shared" ref="X104:X110" si="136">T104/S104*100</f>
        <v>0</v>
      </c>
      <c r="Y104" s="593"/>
      <c r="Z104" s="69"/>
    </row>
    <row r="105" spans="1:26" ht="30" x14ac:dyDescent="0.25">
      <c r="A105" s="24">
        <v>1</v>
      </c>
      <c r="B105" s="24">
        <v>1</v>
      </c>
      <c r="C105" s="131" t="s">
        <v>66</v>
      </c>
      <c r="D105" s="302">
        <f t="shared" ref="D105:E105" si="137">D106+D108+D109</f>
        <v>7542</v>
      </c>
      <c r="E105" s="302">
        <f t="shared" si="137"/>
        <v>628</v>
      </c>
      <c r="F105" s="302">
        <f>F106+F108+F109</f>
        <v>603</v>
      </c>
      <c r="G105" s="302">
        <f t="shared" si="135"/>
        <v>96.01910828025477</v>
      </c>
      <c r="H105" s="286">
        <f t="shared" ref="H105:W105" si="138">H106+H108+H109</f>
        <v>14214.059799999999</v>
      </c>
      <c r="I105" s="286">
        <f t="shared" si="138"/>
        <v>0</v>
      </c>
      <c r="J105" s="286">
        <f t="shared" si="138"/>
        <v>0</v>
      </c>
      <c r="K105" s="286">
        <f t="shared" si="138"/>
        <v>0</v>
      </c>
      <c r="L105" s="286">
        <f t="shared" si="138"/>
        <v>0</v>
      </c>
      <c r="M105" s="286">
        <f t="shared" si="138"/>
        <v>0</v>
      </c>
      <c r="N105" s="286">
        <f t="shared" si="138"/>
        <v>0</v>
      </c>
      <c r="O105" s="286">
        <f t="shared" si="138"/>
        <v>0</v>
      </c>
      <c r="P105" s="286">
        <f t="shared" si="138"/>
        <v>0</v>
      </c>
      <c r="Q105" s="286">
        <f t="shared" si="138"/>
        <v>0</v>
      </c>
      <c r="R105" s="286">
        <f t="shared" si="138"/>
        <v>0</v>
      </c>
      <c r="S105" s="606">
        <f t="shared" si="138"/>
        <v>1184.5049833333333</v>
      </c>
      <c r="T105" s="286">
        <f t="shared" si="138"/>
        <v>1821.5933</v>
      </c>
      <c r="U105" s="286">
        <f t="shared" si="138"/>
        <v>637.08831666666651</v>
      </c>
      <c r="V105" s="286">
        <f t="shared" si="138"/>
        <v>0</v>
      </c>
      <c r="W105" s="286">
        <f t="shared" si="138"/>
        <v>1821.5933</v>
      </c>
      <c r="X105" s="302">
        <f t="shared" si="136"/>
        <v>153.78519513474961</v>
      </c>
      <c r="Y105" s="593"/>
      <c r="Z105" s="69"/>
    </row>
    <row r="106" spans="1:26" ht="35.450000000000003" customHeight="1" x14ac:dyDescent="0.25">
      <c r="A106" s="24">
        <v>1</v>
      </c>
      <c r="B106" s="24">
        <v>1</v>
      </c>
      <c r="C106" s="45" t="s">
        <v>62</v>
      </c>
      <c r="D106" s="302">
        <v>1900</v>
      </c>
      <c r="E106" s="608">
        <f t="shared" ref="E106" si="139">ROUND(D106/12*$C$3,0)</f>
        <v>158</v>
      </c>
      <c r="F106" s="302">
        <v>194</v>
      </c>
      <c r="G106" s="302">
        <f t="shared" si="135"/>
        <v>122.78481012658229</v>
      </c>
      <c r="H106" s="286">
        <v>2177.4</v>
      </c>
      <c r="I106" s="286"/>
      <c r="J106" s="286"/>
      <c r="K106" s="286"/>
      <c r="L106" s="286"/>
      <c r="M106" s="286"/>
      <c r="N106" s="286"/>
      <c r="O106" s="286"/>
      <c r="P106" s="286"/>
      <c r="Q106" s="286"/>
      <c r="R106" s="286"/>
      <c r="S106" s="606">
        <f t="shared" ref="S106:S109" si="140">H106/12*$C$3</f>
        <v>181.45000000000002</v>
      </c>
      <c r="T106" s="286">
        <f t="shared" ref="T106:T109" si="141">W106-V106</f>
        <v>231.00995</v>
      </c>
      <c r="U106" s="286">
        <f t="shared" si="67"/>
        <v>49.559949999999986</v>
      </c>
      <c r="V106" s="286"/>
      <c r="W106" s="286">
        <v>231.00995</v>
      </c>
      <c r="X106" s="302">
        <f t="shared" si="136"/>
        <v>127.31328189583905</v>
      </c>
      <c r="Y106" s="593"/>
      <c r="Z106" s="69"/>
    </row>
    <row r="107" spans="1:26" ht="35.450000000000003" customHeight="1" x14ac:dyDescent="0.25">
      <c r="C107" s="625" t="s">
        <v>92</v>
      </c>
      <c r="D107" s="302"/>
      <c r="E107" s="608"/>
      <c r="F107" s="302"/>
      <c r="G107" s="302"/>
      <c r="H107" s="286"/>
      <c r="I107" s="286"/>
      <c r="J107" s="286"/>
      <c r="K107" s="286"/>
      <c r="L107" s="286"/>
      <c r="M107" s="286"/>
      <c r="N107" s="286"/>
      <c r="O107" s="286"/>
      <c r="P107" s="286"/>
      <c r="Q107" s="286"/>
      <c r="R107" s="286"/>
      <c r="S107" s="606"/>
      <c r="T107" s="286"/>
      <c r="U107" s="286"/>
      <c r="V107" s="286"/>
      <c r="W107" s="286"/>
      <c r="X107" s="302"/>
      <c r="Y107" s="593"/>
      <c r="Z107" s="69"/>
    </row>
    <row r="108" spans="1:26" ht="54" customHeight="1" x14ac:dyDescent="0.25">
      <c r="A108" s="24">
        <v>1</v>
      </c>
      <c r="B108" s="24">
        <v>1</v>
      </c>
      <c r="C108" s="45" t="s">
        <v>72</v>
      </c>
      <c r="D108" s="302">
        <v>3489</v>
      </c>
      <c r="E108" s="303">
        <f t="shared" si="134"/>
        <v>291</v>
      </c>
      <c r="F108" s="302">
        <v>313</v>
      </c>
      <c r="G108" s="302">
        <f t="shared" si="135"/>
        <v>107.56013745704468</v>
      </c>
      <c r="H108" s="286">
        <v>9524.9699999999993</v>
      </c>
      <c r="I108" s="286"/>
      <c r="J108" s="286"/>
      <c r="K108" s="286"/>
      <c r="L108" s="286"/>
      <c r="M108" s="286"/>
      <c r="N108" s="286"/>
      <c r="O108" s="286"/>
      <c r="P108" s="286"/>
      <c r="Q108" s="286"/>
      <c r="R108" s="286"/>
      <c r="S108" s="606">
        <f t="shared" si="140"/>
        <v>793.74749999999995</v>
      </c>
      <c r="T108" s="286">
        <f t="shared" si="141"/>
        <v>1463.4673699999998</v>
      </c>
      <c r="U108" s="286">
        <f t="shared" si="67"/>
        <v>669.7198699999999</v>
      </c>
      <c r="V108" s="286"/>
      <c r="W108" s="286">
        <v>1463.4673699999998</v>
      </c>
      <c r="X108" s="302">
        <f t="shared" si="136"/>
        <v>184.37442259660659</v>
      </c>
      <c r="Y108" s="593"/>
      <c r="Z108" s="69"/>
    </row>
    <row r="109" spans="1:26" ht="45" customHeight="1" thickBot="1" x14ac:dyDescent="0.3">
      <c r="A109" s="24">
        <v>1</v>
      </c>
      <c r="B109" s="24">
        <v>1</v>
      </c>
      <c r="C109" s="45" t="s">
        <v>63</v>
      </c>
      <c r="D109" s="302">
        <v>2153</v>
      </c>
      <c r="E109" s="303">
        <f t="shared" si="134"/>
        <v>179</v>
      </c>
      <c r="F109" s="302">
        <v>96</v>
      </c>
      <c r="G109" s="302">
        <f t="shared" si="135"/>
        <v>53.631284916201118</v>
      </c>
      <c r="H109" s="286">
        <v>2511.6897999999997</v>
      </c>
      <c r="I109" s="286"/>
      <c r="J109" s="286"/>
      <c r="K109" s="286"/>
      <c r="L109" s="286"/>
      <c r="M109" s="286"/>
      <c r="N109" s="286"/>
      <c r="O109" s="286"/>
      <c r="P109" s="286"/>
      <c r="Q109" s="286"/>
      <c r="R109" s="286"/>
      <c r="S109" s="606">
        <f t="shared" si="140"/>
        <v>209.30748333333329</v>
      </c>
      <c r="T109" s="286">
        <f t="shared" si="141"/>
        <v>127.11597999999999</v>
      </c>
      <c r="U109" s="286">
        <f t="shared" si="67"/>
        <v>-82.191503333333301</v>
      </c>
      <c r="V109" s="286"/>
      <c r="W109" s="286">
        <v>127.11597999999999</v>
      </c>
      <c r="X109" s="302">
        <f t="shared" si="136"/>
        <v>60.731693858055245</v>
      </c>
      <c r="Y109" s="593"/>
      <c r="Z109" s="69"/>
    </row>
    <row r="110" spans="1:26" ht="15.75" thickBot="1" x14ac:dyDescent="0.3">
      <c r="A110" s="24">
        <v>1</v>
      </c>
      <c r="B110" s="24">
        <v>1</v>
      </c>
      <c r="C110" s="120" t="s">
        <v>155</v>
      </c>
      <c r="D110" s="305"/>
      <c r="E110" s="305"/>
      <c r="F110" s="305"/>
      <c r="G110" s="306"/>
      <c r="H110" s="337">
        <f>H105+H100</f>
        <v>32533.738299999997</v>
      </c>
      <c r="I110" s="337" t="e">
        <f>I105+I100+#REF!</f>
        <v>#REF!</v>
      </c>
      <c r="J110" s="337" t="e">
        <f>J105+J100+#REF!</f>
        <v>#REF!</v>
      </c>
      <c r="K110" s="337" t="e">
        <f>K105+K100+#REF!</f>
        <v>#REF!</v>
      </c>
      <c r="L110" s="337" t="e">
        <f>L105+L100+#REF!</f>
        <v>#REF!</v>
      </c>
      <c r="M110" s="337" t="e">
        <f>M105+M100+#REF!</f>
        <v>#REF!</v>
      </c>
      <c r="N110" s="337" t="e">
        <f>N105+N100+#REF!</f>
        <v>#REF!</v>
      </c>
      <c r="O110" s="337" t="e">
        <f>O105+O100+#REF!</f>
        <v>#REF!</v>
      </c>
      <c r="P110" s="337" t="e">
        <f>P105+P100+#REF!</f>
        <v>#REF!</v>
      </c>
      <c r="Q110" s="337" t="e">
        <f>Q105+Q100+#REF!</f>
        <v>#REF!</v>
      </c>
      <c r="R110" s="337" t="e">
        <f>R105+R100+#REF!</f>
        <v>#REF!</v>
      </c>
      <c r="S110" s="337">
        <f t="shared" ref="S110:W110" si="142">S105+S100</f>
        <v>2711.1448583333331</v>
      </c>
      <c r="T110" s="337">
        <f t="shared" si="142"/>
        <v>3215.5618700000005</v>
      </c>
      <c r="U110" s="337">
        <f t="shared" si="142"/>
        <v>504.41701166666672</v>
      </c>
      <c r="V110" s="337">
        <f t="shared" si="142"/>
        <v>-5.8340999999999994</v>
      </c>
      <c r="W110" s="337">
        <f t="shared" si="142"/>
        <v>3209.7277700000004</v>
      </c>
      <c r="X110" s="309">
        <f t="shared" si="136"/>
        <v>118.60531391807503</v>
      </c>
      <c r="Y110" s="593"/>
      <c r="Z110" s="69"/>
    </row>
    <row r="111" spans="1:26" x14ac:dyDescent="0.25">
      <c r="A111" s="24">
        <v>1</v>
      </c>
      <c r="B111" s="24">
        <v>1</v>
      </c>
      <c r="C111" s="20"/>
      <c r="D111" s="319"/>
      <c r="E111" s="319"/>
      <c r="F111" s="319"/>
      <c r="G111" s="319"/>
      <c r="H111" s="321"/>
      <c r="I111" s="321"/>
      <c r="J111" s="321"/>
      <c r="K111" s="321"/>
      <c r="L111" s="321"/>
      <c r="M111" s="321"/>
      <c r="N111" s="321"/>
      <c r="O111" s="321"/>
      <c r="P111" s="321"/>
      <c r="Q111" s="321"/>
      <c r="R111" s="321"/>
      <c r="S111" s="321"/>
      <c r="T111" s="321"/>
      <c r="U111" s="321">
        <f t="shared" si="67"/>
        <v>0</v>
      </c>
      <c r="V111" s="321"/>
      <c r="W111" s="321"/>
      <c r="X111" s="323"/>
      <c r="Y111" s="593"/>
      <c r="Z111" s="69"/>
    </row>
    <row r="112" spans="1:26" ht="29.25" x14ac:dyDescent="0.25">
      <c r="A112" s="24">
        <v>1</v>
      </c>
      <c r="B112" s="24">
        <v>1</v>
      </c>
      <c r="C112" s="47" t="s">
        <v>102</v>
      </c>
      <c r="D112" s="283"/>
      <c r="E112" s="283"/>
      <c r="F112" s="283"/>
      <c r="G112" s="283"/>
      <c r="H112" s="324"/>
      <c r="I112" s="324"/>
      <c r="J112" s="324"/>
      <c r="K112" s="324"/>
      <c r="L112" s="324"/>
      <c r="M112" s="324"/>
      <c r="N112" s="324"/>
      <c r="O112" s="324"/>
      <c r="P112" s="324"/>
      <c r="Q112" s="324"/>
      <c r="R112" s="324"/>
      <c r="S112" s="324"/>
      <c r="T112" s="324"/>
      <c r="U112" s="324">
        <f t="shared" si="67"/>
        <v>0</v>
      </c>
      <c r="V112" s="324"/>
      <c r="W112" s="324"/>
      <c r="X112" s="302"/>
      <c r="Y112" s="593"/>
      <c r="Z112" s="69"/>
    </row>
    <row r="113" spans="1:26" ht="30" x14ac:dyDescent="0.25">
      <c r="A113" s="24">
        <v>1</v>
      </c>
      <c r="B113" s="24">
        <v>1</v>
      </c>
      <c r="C113" s="131" t="s">
        <v>74</v>
      </c>
      <c r="D113" s="302">
        <f>SUM(D114:D115)</f>
        <v>10400</v>
      </c>
      <c r="E113" s="302">
        <f>SUM(E114:E115)</f>
        <v>867</v>
      </c>
      <c r="F113" s="302">
        <f>SUM(F114:F115)</f>
        <v>472</v>
      </c>
      <c r="G113" s="302">
        <f t="shared" ref="G113:G117" si="143">F113/E113*100</f>
        <v>54.440599769319498</v>
      </c>
      <c r="H113" s="285">
        <f>SUM(H114:H115)</f>
        <v>26179.552</v>
      </c>
      <c r="I113" s="285">
        <f>SUM(I114:I115)</f>
        <v>0</v>
      </c>
      <c r="J113" s="285">
        <f>SUM(J114:J115)</f>
        <v>0</v>
      </c>
      <c r="K113" s="285">
        <f>SUM(K114:K115)</f>
        <v>0</v>
      </c>
      <c r="L113" s="285">
        <f>SUM(L114:L115)</f>
        <v>0</v>
      </c>
      <c r="M113" s="285">
        <f t="shared" ref="M113:N113" si="144">SUM(M114:M115)</f>
        <v>0</v>
      </c>
      <c r="N113" s="285">
        <f t="shared" si="144"/>
        <v>0</v>
      </c>
      <c r="O113" s="285">
        <f t="shared" ref="O113:W113" si="145">SUM(O114:O115)</f>
        <v>0</v>
      </c>
      <c r="P113" s="285">
        <f t="shared" ref="P113:Q113" si="146">SUM(P114:P115)</f>
        <v>0</v>
      </c>
      <c r="Q113" s="285">
        <f t="shared" si="146"/>
        <v>0</v>
      </c>
      <c r="R113" s="285">
        <f t="shared" ref="R113" si="147">SUM(R114:R115)</f>
        <v>0</v>
      </c>
      <c r="S113" s="605">
        <f t="shared" si="145"/>
        <v>2181.6293333333333</v>
      </c>
      <c r="T113" s="285">
        <f t="shared" si="145"/>
        <v>1217.5126800000003</v>
      </c>
      <c r="U113" s="285">
        <f t="shared" si="145"/>
        <v>-964.11665333333315</v>
      </c>
      <c r="V113" s="285">
        <f t="shared" si="145"/>
        <v>-8.1983599999999992</v>
      </c>
      <c r="W113" s="285">
        <f t="shared" si="145"/>
        <v>1209.3143200000004</v>
      </c>
      <c r="X113" s="302">
        <f t="shared" ref="X113:X119" si="148">T113/S113*100</f>
        <v>55.807494948729463</v>
      </c>
      <c r="Y113" s="593"/>
      <c r="Z113" s="69"/>
    </row>
    <row r="114" spans="1:26" ht="30" x14ac:dyDescent="0.25">
      <c r="A114" s="24">
        <v>1</v>
      </c>
      <c r="B114" s="24">
        <v>1</v>
      </c>
      <c r="C114" s="45" t="s">
        <v>43</v>
      </c>
      <c r="D114" s="302">
        <v>8000</v>
      </c>
      <c r="E114" s="608">
        <f t="shared" ref="E114" si="149">ROUND(D114/12*$C$3,0)</f>
        <v>667</v>
      </c>
      <c r="F114" s="302">
        <v>323</v>
      </c>
      <c r="G114" s="302">
        <f t="shared" si="143"/>
        <v>48.425787106446776</v>
      </c>
      <c r="H114" s="285">
        <v>22314.880000000001</v>
      </c>
      <c r="I114" s="285"/>
      <c r="J114" s="285"/>
      <c r="K114" s="285"/>
      <c r="L114" s="285"/>
      <c r="M114" s="285"/>
      <c r="N114" s="285"/>
      <c r="O114" s="285"/>
      <c r="P114" s="285"/>
      <c r="Q114" s="285"/>
      <c r="R114" s="285"/>
      <c r="S114" s="612">
        <f t="shared" ref="S114:S115" si="150">H114/12*$C$3</f>
        <v>1859.5733333333335</v>
      </c>
      <c r="T114" s="286">
        <f t="shared" ref="T114:T115" si="151">W114-V114</f>
        <v>974.39071999999987</v>
      </c>
      <c r="U114" s="285">
        <f t="shared" si="67"/>
        <v>-885.18261333333362</v>
      </c>
      <c r="V114" s="285">
        <v>-6.4030399999999998</v>
      </c>
      <c r="W114" s="285">
        <v>967.98767999999984</v>
      </c>
      <c r="X114" s="302">
        <f t="shared" si="148"/>
        <v>52.398617604038186</v>
      </c>
      <c r="Y114" s="593"/>
      <c r="Z114" s="69"/>
    </row>
    <row r="115" spans="1:26" ht="30" x14ac:dyDescent="0.25">
      <c r="A115" s="24">
        <v>1</v>
      </c>
      <c r="B115" s="24">
        <v>1</v>
      </c>
      <c r="C115" s="162" t="s">
        <v>44</v>
      </c>
      <c r="D115" s="304">
        <v>2400</v>
      </c>
      <c r="E115" s="328">
        <f>ROUND(D115/12*$C$3,0)</f>
        <v>200</v>
      </c>
      <c r="F115" s="304">
        <v>149</v>
      </c>
      <c r="G115" s="304">
        <f t="shared" si="143"/>
        <v>74.5</v>
      </c>
      <c r="H115" s="338">
        <v>3864.672</v>
      </c>
      <c r="I115" s="338"/>
      <c r="J115" s="338"/>
      <c r="K115" s="338"/>
      <c r="L115" s="338"/>
      <c r="M115" s="338"/>
      <c r="N115" s="338"/>
      <c r="O115" s="338"/>
      <c r="P115" s="338"/>
      <c r="Q115" s="338"/>
      <c r="R115" s="338"/>
      <c r="S115" s="612">
        <f t="shared" si="150"/>
        <v>322.05599999999998</v>
      </c>
      <c r="T115" s="286">
        <f t="shared" si="151"/>
        <v>243.12196000000048</v>
      </c>
      <c r="U115" s="338">
        <f t="shared" si="67"/>
        <v>-78.934039999999499</v>
      </c>
      <c r="V115" s="338">
        <v>-1.79532</v>
      </c>
      <c r="W115" s="338">
        <v>241.32664000000048</v>
      </c>
      <c r="X115" s="302">
        <f t="shared" si="148"/>
        <v>75.490585488238224</v>
      </c>
      <c r="Y115" s="593"/>
      <c r="Z115" s="69"/>
    </row>
    <row r="116" spans="1:26" ht="30" x14ac:dyDescent="0.25">
      <c r="A116" s="24">
        <v>1</v>
      </c>
      <c r="B116" s="24">
        <v>1</v>
      </c>
      <c r="C116" s="131" t="s">
        <v>66</v>
      </c>
      <c r="D116" s="302">
        <f>SUM(D117)</f>
        <v>4000</v>
      </c>
      <c r="E116" s="302">
        <f t="shared" ref="E116:S116" si="152">SUM(E117)</f>
        <v>333</v>
      </c>
      <c r="F116" s="302">
        <f t="shared" si="152"/>
        <v>417</v>
      </c>
      <c r="G116" s="302">
        <f t="shared" si="143"/>
        <v>125.22522522522523</v>
      </c>
      <c r="H116" s="301">
        <f>SUM(H117)</f>
        <v>4584</v>
      </c>
      <c r="I116" s="301">
        <f t="shared" ref="I116:N116" si="153">SUM(I117)</f>
        <v>0</v>
      </c>
      <c r="J116" s="301">
        <f t="shared" si="153"/>
        <v>0</v>
      </c>
      <c r="K116" s="301">
        <f t="shared" si="153"/>
        <v>0</v>
      </c>
      <c r="L116" s="301">
        <f t="shared" si="153"/>
        <v>0</v>
      </c>
      <c r="M116" s="301">
        <f t="shared" si="153"/>
        <v>0</v>
      </c>
      <c r="N116" s="301">
        <f t="shared" si="153"/>
        <v>0</v>
      </c>
      <c r="O116" s="301">
        <f t="shared" si="152"/>
        <v>0</v>
      </c>
      <c r="P116" s="301">
        <f t="shared" si="152"/>
        <v>0</v>
      </c>
      <c r="Q116" s="301">
        <f t="shared" si="152"/>
        <v>0</v>
      </c>
      <c r="R116" s="301">
        <f t="shared" si="152"/>
        <v>0</v>
      </c>
      <c r="S116" s="613">
        <f t="shared" si="152"/>
        <v>382</v>
      </c>
      <c r="T116" s="301">
        <f>T117</f>
        <v>508.01157999999975</v>
      </c>
      <c r="U116" s="301">
        <f>U117</f>
        <v>126.01157999999975</v>
      </c>
      <c r="V116" s="301">
        <f>V117</f>
        <v>0</v>
      </c>
      <c r="W116" s="301">
        <f>W117</f>
        <v>508.01157999999975</v>
      </c>
      <c r="X116" s="302">
        <f t="shared" si="148"/>
        <v>132.98732460732978</v>
      </c>
      <c r="Y116" s="593"/>
      <c r="Z116" s="69"/>
    </row>
    <row r="117" spans="1:26" ht="30" x14ac:dyDescent="0.25">
      <c r="A117" s="24">
        <v>1</v>
      </c>
      <c r="B117" s="24">
        <v>1</v>
      </c>
      <c r="C117" s="162" t="s">
        <v>62</v>
      </c>
      <c r="D117" s="302">
        <v>4000</v>
      </c>
      <c r="E117" s="610">
        <f t="shared" ref="E117" si="154">ROUND(D117/12*$C$3,0)</f>
        <v>333</v>
      </c>
      <c r="F117" s="302">
        <v>417</v>
      </c>
      <c r="G117" s="304">
        <f t="shared" si="143"/>
        <v>125.22522522522523</v>
      </c>
      <c r="H117" s="299">
        <v>4584</v>
      </c>
      <c r="I117" s="299"/>
      <c r="J117" s="299"/>
      <c r="K117" s="299"/>
      <c r="L117" s="299"/>
      <c r="M117" s="299"/>
      <c r="N117" s="299"/>
      <c r="O117" s="285"/>
      <c r="P117" s="285"/>
      <c r="Q117" s="285"/>
      <c r="R117" s="285"/>
      <c r="S117" s="612">
        <f t="shared" ref="S117" si="155">H117/12*$C$3</f>
        <v>382</v>
      </c>
      <c r="T117" s="286">
        <f t="shared" ref="T117" si="156">W117-V117</f>
        <v>508.01157999999975</v>
      </c>
      <c r="U117" s="299">
        <f t="shared" si="67"/>
        <v>126.01157999999975</v>
      </c>
      <c r="V117" s="285"/>
      <c r="W117" s="285">
        <v>508.01157999999975</v>
      </c>
      <c r="X117" s="304">
        <f t="shared" si="148"/>
        <v>132.98732460732978</v>
      </c>
      <c r="Y117" s="593"/>
      <c r="Z117" s="69"/>
    </row>
    <row r="118" spans="1:26" ht="34.5" customHeight="1" thickBot="1" x14ac:dyDescent="0.3">
      <c r="C118" s="625" t="s">
        <v>92</v>
      </c>
      <c r="D118" s="304"/>
      <c r="E118" s="610"/>
      <c r="F118" s="304"/>
      <c r="G118" s="304"/>
      <c r="H118" s="285"/>
      <c r="I118" s="299"/>
      <c r="J118" s="299"/>
      <c r="K118" s="299"/>
      <c r="L118" s="299"/>
      <c r="M118" s="299"/>
      <c r="N118" s="299"/>
      <c r="O118" s="338"/>
      <c r="P118" s="338"/>
      <c r="Q118" s="338"/>
      <c r="R118" s="338"/>
      <c r="S118" s="612"/>
      <c r="T118" s="286"/>
      <c r="U118" s="285"/>
      <c r="V118" s="338"/>
      <c r="W118" s="338"/>
      <c r="X118" s="304"/>
      <c r="Y118" s="593"/>
      <c r="Z118" s="69"/>
    </row>
    <row r="119" spans="1:26" ht="15.75" thickBot="1" x14ac:dyDescent="0.3">
      <c r="A119" s="24">
        <v>1</v>
      </c>
      <c r="B119" s="24">
        <v>1</v>
      </c>
      <c r="C119" s="184" t="s">
        <v>155</v>
      </c>
      <c r="D119" s="305"/>
      <c r="E119" s="305"/>
      <c r="F119" s="305"/>
      <c r="G119" s="306"/>
      <c r="H119" s="307">
        <f>H113+H116</f>
        <v>30763.552</v>
      </c>
      <c r="I119" s="307" t="e">
        <f>I113+I116+#REF!</f>
        <v>#REF!</v>
      </c>
      <c r="J119" s="307" t="e">
        <f>J113+J116+#REF!</f>
        <v>#REF!</v>
      </c>
      <c r="K119" s="307" t="e">
        <f>K113+K116+#REF!</f>
        <v>#REF!</v>
      </c>
      <c r="L119" s="307" t="e">
        <f>L113+L116+#REF!</f>
        <v>#REF!</v>
      </c>
      <c r="M119" s="307" t="e">
        <f>M113+M116+#REF!</f>
        <v>#REF!</v>
      </c>
      <c r="N119" s="307" t="e">
        <f>N113+N116+#REF!</f>
        <v>#REF!</v>
      </c>
      <c r="O119" s="307" t="e">
        <f>O113+O116+#REF!</f>
        <v>#REF!</v>
      </c>
      <c r="P119" s="307" t="e">
        <f>P113+P116+#REF!</f>
        <v>#REF!</v>
      </c>
      <c r="Q119" s="307" t="e">
        <f>Q113+Q116+#REF!</f>
        <v>#REF!</v>
      </c>
      <c r="R119" s="307" t="e">
        <f>R113+R116+#REF!</f>
        <v>#REF!</v>
      </c>
      <c r="S119" s="307">
        <f t="shared" ref="S119:W119" si="157">S113+S116</f>
        <v>2563.6293333333333</v>
      </c>
      <c r="T119" s="307">
        <f t="shared" si="157"/>
        <v>1725.5242600000001</v>
      </c>
      <c r="U119" s="308">
        <f t="shared" si="157"/>
        <v>-838.10507333333339</v>
      </c>
      <c r="V119" s="308">
        <f t="shared" si="157"/>
        <v>-8.1983599999999992</v>
      </c>
      <c r="W119" s="308">
        <f t="shared" si="157"/>
        <v>1717.3259000000003</v>
      </c>
      <c r="X119" s="309">
        <f t="shared" si="148"/>
        <v>67.307868480206707</v>
      </c>
      <c r="Y119" s="593"/>
      <c r="Z119" s="69"/>
    </row>
    <row r="120" spans="1:26" ht="15" customHeight="1" x14ac:dyDescent="0.25">
      <c r="A120" s="24">
        <v>1</v>
      </c>
      <c r="B120" s="24">
        <v>1</v>
      </c>
      <c r="C120" s="54"/>
      <c r="D120" s="323"/>
      <c r="E120" s="323"/>
      <c r="F120" s="323"/>
      <c r="G120" s="319"/>
      <c r="H120" s="321"/>
      <c r="I120" s="321"/>
      <c r="J120" s="321"/>
      <c r="K120" s="321"/>
      <c r="L120" s="321"/>
      <c r="M120" s="321"/>
      <c r="N120" s="321"/>
      <c r="O120" s="321"/>
      <c r="P120" s="321"/>
      <c r="Q120" s="321"/>
      <c r="R120" s="321"/>
      <c r="S120" s="321"/>
      <c r="T120" s="321"/>
      <c r="U120" s="321">
        <f t="shared" ref="U120:U179" si="158">T120-S120</f>
        <v>0</v>
      </c>
      <c r="V120" s="321"/>
      <c r="W120" s="321"/>
      <c r="X120" s="323"/>
      <c r="Y120" s="593"/>
      <c r="Z120" s="69"/>
    </row>
    <row r="121" spans="1:26" ht="33" customHeight="1" x14ac:dyDescent="0.25">
      <c r="A121" s="24">
        <v>1</v>
      </c>
      <c r="B121" s="24">
        <v>1</v>
      </c>
      <c r="C121" s="47" t="s">
        <v>103</v>
      </c>
      <c r="D121" s="283"/>
      <c r="E121" s="283"/>
      <c r="F121" s="283"/>
      <c r="G121" s="283"/>
      <c r="H121" s="301"/>
      <c r="I121" s="301"/>
      <c r="J121" s="301"/>
      <c r="K121" s="301"/>
      <c r="L121" s="301"/>
      <c r="M121" s="301"/>
      <c r="N121" s="301"/>
      <c r="O121" s="301"/>
      <c r="P121" s="301"/>
      <c r="Q121" s="301"/>
      <c r="R121" s="301"/>
      <c r="S121" s="301"/>
      <c r="T121" s="301"/>
      <c r="U121" s="301">
        <f t="shared" si="158"/>
        <v>0</v>
      </c>
      <c r="V121" s="301"/>
      <c r="W121" s="301"/>
      <c r="X121" s="302"/>
      <c r="Y121" s="593"/>
      <c r="Z121" s="69"/>
    </row>
    <row r="122" spans="1:26" ht="30" x14ac:dyDescent="0.25">
      <c r="A122" s="24">
        <v>1</v>
      </c>
      <c r="B122" s="24">
        <v>1</v>
      </c>
      <c r="C122" s="110" t="s">
        <v>74</v>
      </c>
      <c r="D122" s="302">
        <f>SUM(D123:D124)</f>
        <v>237</v>
      </c>
      <c r="E122" s="302">
        <f>SUM(E123:E124)</f>
        <v>20</v>
      </c>
      <c r="F122" s="302">
        <f>SUM(F123:F124)</f>
        <v>59</v>
      </c>
      <c r="G122" s="302">
        <f t="shared" ref="G122:G127" si="159">F122/E122*100</f>
        <v>295</v>
      </c>
      <c r="H122" s="286">
        <f>SUM(H123:H124)</f>
        <v>1522.6610099999998</v>
      </c>
      <c r="I122" s="286">
        <f>SUM(I123:I124)</f>
        <v>0</v>
      </c>
      <c r="J122" s="286">
        <f>SUM(J123:J124)</f>
        <v>0</v>
      </c>
      <c r="K122" s="286">
        <f>SUM(K123:K124)</f>
        <v>0</v>
      </c>
      <c r="L122" s="286">
        <f>SUM(L123:L124)</f>
        <v>0</v>
      </c>
      <c r="M122" s="286">
        <f t="shared" ref="M122:N122" si="160">SUM(M123:M124)</f>
        <v>0</v>
      </c>
      <c r="N122" s="286">
        <f t="shared" si="160"/>
        <v>0</v>
      </c>
      <c r="O122" s="286">
        <f t="shared" ref="O122:W122" si="161">SUM(O123:O124)</f>
        <v>0</v>
      </c>
      <c r="P122" s="286">
        <f t="shared" ref="P122:Q122" si="162">SUM(P123:P124)</f>
        <v>0</v>
      </c>
      <c r="Q122" s="286">
        <f t="shared" si="162"/>
        <v>0</v>
      </c>
      <c r="R122" s="286">
        <f t="shared" ref="R122" si="163">SUM(R123:R124)</f>
        <v>0</v>
      </c>
      <c r="S122" s="606">
        <f t="shared" si="161"/>
        <v>126.8884175</v>
      </c>
      <c r="T122" s="286">
        <f t="shared" si="161"/>
        <v>379.05907000000002</v>
      </c>
      <c r="U122" s="286">
        <f t="shared" si="161"/>
        <v>252.17065250000002</v>
      </c>
      <c r="V122" s="286">
        <f t="shared" si="161"/>
        <v>0</v>
      </c>
      <c r="W122" s="286">
        <f t="shared" si="161"/>
        <v>379.05907000000002</v>
      </c>
      <c r="X122" s="302">
        <f t="shared" ref="X122:X128" si="164">T122/S122*100</f>
        <v>298.73417721518985</v>
      </c>
      <c r="Y122" s="593"/>
      <c r="Z122" s="69"/>
    </row>
    <row r="123" spans="1:26" ht="30" x14ac:dyDescent="0.25">
      <c r="A123" s="24">
        <v>1</v>
      </c>
      <c r="B123" s="24">
        <v>1</v>
      </c>
      <c r="C123" s="45" t="s">
        <v>68</v>
      </c>
      <c r="D123" s="302">
        <v>102</v>
      </c>
      <c r="E123" s="303">
        <f>ROUND(D123/12*$C$3,0)</f>
        <v>9</v>
      </c>
      <c r="F123" s="302">
        <v>59</v>
      </c>
      <c r="G123" s="302">
        <f t="shared" si="159"/>
        <v>655.55555555555554</v>
      </c>
      <c r="H123" s="286">
        <v>655.32245999999998</v>
      </c>
      <c r="I123" s="286"/>
      <c r="J123" s="286"/>
      <c r="K123" s="286"/>
      <c r="L123" s="286"/>
      <c r="M123" s="286"/>
      <c r="N123" s="286"/>
      <c r="O123" s="286"/>
      <c r="P123" s="286"/>
      <c r="Q123" s="286"/>
      <c r="R123" s="286"/>
      <c r="S123" s="606">
        <f t="shared" ref="S123:S124" si="165">H123/12*$C$3</f>
        <v>54.610205000000001</v>
      </c>
      <c r="T123" s="286">
        <f t="shared" ref="T123:T124" si="166">W123-V123</f>
        <v>379.05907000000002</v>
      </c>
      <c r="U123" s="286">
        <f t="shared" si="158"/>
        <v>324.44886500000001</v>
      </c>
      <c r="V123" s="286"/>
      <c r="W123" s="286">
        <v>379.05907000000002</v>
      </c>
      <c r="X123" s="302">
        <f t="shared" si="164"/>
        <v>694.11764705882354</v>
      </c>
      <c r="Y123" s="593"/>
      <c r="Z123" s="69"/>
    </row>
    <row r="124" spans="1:26" ht="30" x14ac:dyDescent="0.25">
      <c r="A124" s="24">
        <v>1</v>
      </c>
      <c r="B124" s="24">
        <v>1</v>
      </c>
      <c r="C124" s="45" t="s">
        <v>69</v>
      </c>
      <c r="D124" s="302">
        <v>135</v>
      </c>
      <c r="E124" s="303">
        <f>ROUND(D124/12*$C$3,0)</f>
        <v>11</v>
      </c>
      <c r="F124" s="302"/>
      <c r="G124" s="302">
        <f t="shared" si="159"/>
        <v>0</v>
      </c>
      <c r="H124" s="286">
        <v>867.33854999999994</v>
      </c>
      <c r="I124" s="286"/>
      <c r="J124" s="286"/>
      <c r="K124" s="286"/>
      <c r="L124" s="286"/>
      <c r="M124" s="286"/>
      <c r="N124" s="286"/>
      <c r="O124" s="286"/>
      <c r="P124" s="286"/>
      <c r="Q124" s="286"/>
      <c r="R124" s="286"/>
      <c r="S124" s="606">
        <f t="shared" si="165"/>
        <v>72.278212499999995</v>
      </c>
      <c r="T124" s="286">
        <f t="shared" si="166"/>
        <v>0</v>
      </c>
      <c r="U124" s="286">
        <f t="shared" si="158"/>
        <v>-72.278212499999995</v>
      </c>
      <c r="V124" s="286"/>
      <c r="W124" s="286"/>
      <c r="X124" s="302">
        <f t="shared" si="164"/>
        <v>0</v>
      </c>
      <c r="Y124" s="593"/>
      <c r="Z124" s="69"/>
    </row>
    <row r="125" spans="1:26" ht="30" customHeight="1" x14ac:dyDescent="0.25">
      <c r="A125" s="24">
        <v>1</v>
      </c>
      <c r="B125" s="24">
        <v>1</v>
      </c>
      <c r="C125" s="110" t="s">
        <v>66</v>
      </c>
      <c r="D125" s="302">
        <f>SUM(D126:D127)</f>
        <v>20900</v>
      </c>
      <c r="E125" s="302">
        <f t="shared" ref="E125:U125" si="167">SUM(E126:E127)</f>
        <v>1742</v>
      </c>
      <c r="F125" s="302">
        <f t="shared" si="167"/>
        <v>2790</v>
      </c>
      <c r="G125" s="302">
        <f t="shared" si="159"/>
        <v>160.16073478760046</v>
      </c>
      <c r="H125" s="286">
        <f t="shared" ref="H125:O125" si="168">SUM(H126:H127)</f>
        <v>49240</v>
      </c>
      <c r="I125" s="286">
        <f t="shared" si="168"/>
        <v>0</v>
      </c>
      <c r="J125" s="286">
        <f t="shared" si="168"/>
        <v>0</v>
      </c>
      <c r="K125" s="286">
        <f t="shared" si="168"/>
        <v>0</v>
      </c>
      <c r="L125" s="286">
        <f t="shared" si="168"/>
        <v>0</v>
      </c>
      <c r="M125" s="286">
        <f t="shared" si="168"/>
        <v>0</v>
      </c>
      <c r="N125" s="286">
        <f t="shared" si="168"/>
        <v>0</v>
      </c>
      <c r="O125" s="286">
        <f t="shared" si="168"/>
        <v>0</v>
      </c>
      <c r="P125" s="286">
        <f t="shared" ref="P125:Q125" si="169">SUM(P126:P127)</f>
        <v>0</v>
      </c>
      <c r="Q125" s="286">
        <f t="shared" si="169"/>
        <v>0</v>
      </c>
      <c r="R125" s="286">
        <f t="shared" ref="R125" si="170">SUM(R126:R127)</f>
        <v>0</v>
      </c>
      <c r="S125" s="606">
        <f t="shared" si="167"/>
        <v>4103.333333333333</v>
      </c>
      <c r="T125" s="286">
        <f t="shared" si="167"/>
        <v>5021.38393</v>
      </c>
      <c r="U125" s="286">
        <f t="shared" si="167"/>
        <v>918.05059666666671</v>
      </c>
      <c r="V125" s="286">
        <f t="shared" ref="V125:W125" si="171">SUM(V126:V127)</f>
        <v>0</v>
      </c>
      <c r="W125" s="286">
        <f t="shared" si="171"/>
        <v>5021.38393</v>
      </c>
      <c r="X125" s="302">
        <f t="shared" si="164"/>
        <v>122.37328830219334</v>
      </c>
      <c r="Y125" s="593"/>
      <c r="Z125" s="69"/>
    </row>
    <row r="126" spans="1:26" ht="60" x14ac:dyDescent="0.25">
      <c r="A126" s="24">
        <v>1</v>
      </c>
      <c r="B126" s="24">
        <v>1</v>
      </c>
      <c r="C126" s="45" t="s">
        <v>72</v>
      </c>
      <c r="D126" s="302">
        <v>15900</v>
      </c>
      <c r="E126" s="303">
        <f>ROUND(D126/12*$C$3,0)</f>
        <v>1325</v>
      </c>
      <c r="F126" s="303">
        <v>2177</v>
      </c>
      <c r="G126" s="302">
        <f t="shared" si="159"/>
        <v>164.30188679245282</v>
      </c>
      <c r="H126" s="286">
        <v>43407</v>
      </c>
      <c r="I126" s="286"/>
      <c r="J126" s="286"/>
      <c r="K126" s="286"/>
      <c r="L126" s="286"/>
      <c r="M126" s="286"/>
      <c r="N126" s="286"/>
      <c r="O126" s="286"/>
      <c r="P126" s="286"/>
      <c r="Q126" s="286"/>
      <c r="R126" s="286"/>
      <c r="S126" s="606">
        <f t="shared" ref="S126:S127" si="172">H126/12*$C$3</f>
        <v>3617.25</v>
      </c>
      <c r="T126" s="286">
        <f>W126-V126</f>
        <v>4111.31394</v>
      </c>
      <c r="U126" s="286">
        <f t="shared" si="158"/>
        <v>494.06394</v>
      </c>
      <c r="V126" s="286"/>
      <c r="W126" s="286">
        <v>4111.31394</v>
      </c>
      <c r="X126" s="302">
        <f t="shared" si="164"/>
        <v>113.65855110926807</v>
      </c>
      <c r="Y126" s="593"/>
      <c r="Z126" s="69"/>
    </row>
    <row r="127" spans="1:26" ht="45.75" thickBot="1" x14ac:dyDescent="0.3">
      <c r="A127" s="24">
        <v>1</v>
      </c>
      <c r="B127" s="24">
        <v>1</v>
      </c>
      <c r="C127" s="162" t="s">
        <v>63</v>
      </c>
      <c r="D127" s="304">
        <v>5000</v>
      </c>
      <c r="E127" s="328">
        <f>ROUND(D127/12*$C$3,0)</f>
        <v>417</v>
      </c>
      <c r="F127" s="339">
        <v>613</v>
      </c>
      <c r="G127" s="304">
        <f t="shared" si="159"/>
        <v>147.00239808153478</v>
      </c>
      <c r="H127" s="286">
        <v>5833</v>
      </c>
      <c r="I127" s="286"/>
      <c r="J127" s="286"/>
      <c r="K127" s="286"/>
      <c r="L127" s="286"/>
      <c r="M127" s="286"/>
      <c r="N127" s="286"/>
      <c r="O127" s="286"/>
      <c r="P127" s="286"/>
      <c r="Q127" s="286"/>
      <c r="R127" s="286"/>
      <c r="S127" s="606">
        <f t="shared" si="172"/>
        <v>486.08333333333331</v>
      </c>
      <c r="T127" s="286">
        <f t="shared" ref="T127" si="173">W127-V127</f>
        <v>910.06998999999996</v>
      </c>
      <c r="U127" s="287">
        <f t="shared" si="158"/>
        <v>423.98665666666665</v>
      </c>
      <c r="V127" s="287"/>
      <c r="W127" s="287">
        <v>910.06998999999996</v>
      </c>
      <c r="X127" s="304">
        <f t="shared" si="164"/>
        <v>187.22509651980113</v>
      </c>
      <c r="Y127" s="593"/>
      <c r="Z127" s="69"/>
    </row>
    <row r="128" spans="1:26" ht="15" customHeight="1" thickBot="1" x14ac:dyDescent="0.3">
      <c r="A128" s="24">
        <v>1</v>
      </c>
      <c r="B128" s="24">
        <v>1</v>
      </c>
      <c r="C128" s="78" t="s">
        <v>155</v>
      </c>
      <c r="D128" s="309"/>
      <c r="E128" s="309"/>
      <c r="F128" s="340"/>
      <c r="G128" s="341"/>
      <c r="H128" s="337">
        <f>H125+H122</f>
        <v>50762.661009999996</v>
      </c>
      <c r="I128" s="337" t="e">
        <f>I125+I122+#REF!</f>
        <v>#REF!</v>
      </c>
      <c r="J128" s="337" t="e">
        <f>J125+J122+#REF!</f>
        <v>#REF!</v>
      </c>
      <c r="K128" s="337" t="e">
        <f>K125+K122+#REF!</f>
        <v>#REF!</v>
      </c>
      <c r="L128" s="337" t="e">
        <f>L125+L122+#REF!</f>
        <v>#REF!</v>
      </c>
      <c r="M128" s="337" t="e">
        <f>M125+M122+#REF!</f>
        <v>#REF!</v>
      </c>
      <c r="N128" s="337" t="e">
        <f>N125+N122+#REF!</f>
        <v>#REF!</v>
      </c>
      <c r="O128" s="337" t="e">
        <f>O125+O122+#REF!</f>
        <v>#REF!</v>
      </c>
      <c r="P128" s="337" t="e">
        <f>P125+P122+#REF!</f>
        <v>#REF!</v>
      </c>
      <c r="Q128" s="337" t="e">
        <f>Q125+Q122+#REF!</f>
        <v>#REF!</v>
      </c>
      <c r="R128" s="337" t="e">
        <f>R125+R122+#REF!</f>
        <v>#REF!</v>
      </c>
      <c r="S128" s="337">
        <f t="shared" ref="S128:W128" si="174">S125+S122</f>
        <v>4230.2217508333333</v>
      </c>
      <c r="T128" s="337">
        <f t="shared" si="174"/>
        <v>5400.4430000000002</v>
      </c>
      <c r="U128" s="337">
        <f t="shared" si="174"/>
        <v>1170.2212491666667</v>
      </c>
      <c r="V128" s="337">
        <f t="shared" si="174"/>
        <v>0</v>
      </c>
      <c r="W128" s="337">
        <f t="shared" si="174"/>
        <v>5400.4430000000002</v>
      </c>
      <c r="X128" s="309">
        <f t="shared" si="164"/>
        <v>127.66335473869989</v>
      </c>
      <c r="Y128" s="593"/>
      <c r="Z128" s="69"/>
    </row>
    <row r="129" spans="1:26" ht="15" customHeight="1" x14ac:dyDescent="0.25">
      <c r="A129" s="24">
        <v>1</v>
      </c>
      <c r="B129" s="24">
        <v>1</v>
      </c>
      <c r="C129" s="20"/>
      <c r="D129" s="319"/>
      <c r="E129" s="319"/>
      <c r="F129" s="319"/>
      <c r="G129" s="319"/>
      <c r="H129" s="342"/>
      <c r="I129" s="342"/>
      <c r="J129" s="342"/>
      <c r="K129" s="342"/>
      <c r="L129" s="342"/>
      <c r="M129" s="342"/>
      <c r="N129" s="342"/>
      <c r="O129" s="342"/>
      <c r="P129" s="342"/>
      <c r="Q129" s="342"/>
      <c r="R129" s="342"/>
      <c r="S129" s="342"/>
      <c r="T129" s="342"/>
      <c r="U129" s="342">
        <f t="shared" si="158"/>
        <v>0</v>
      </c>
      <c r="V129" s="342"/>
      <c r="W129" s="342"/>
      <c r="X129" s="343"/>
      <c r="Y129" s="593"/>
      <c r="Z129" s="69"/>
    </row>
    <row r="130" spans="1:26" ht="43.5" customHeight="1" x14ac:dyDescent="0.25">
      <c r="A130" s="24">
        <v>1</v>
      </c>
      <c r="B130" s="24">
        <v>1</v>
      </c>
      <c r="C130" s="47" t="s">
        <v>104</v>
      </c>
      <c r="D130" s="283"/>
      <c r="E130" s="283"/>
      <c r="F130" s="283"/>
      <c r="G130" s="283"/>
      <c r="H130" s="301"/>
      <c r="I130" s="301"/>
      <c r="J130" s="301"/>
      <c r="K130" s="301"/>
      <c r="L130" s="301"/>
      <c r="M130" s="301"/>
      <c r="N130" s="301"/>
      <c r="O130" s="301"/>
      <c r="P130" s="301"/>
      <c r="Q130" s="301"/>
      <c r="R130" s="301"/>
      <c r="S130" s="301"/>
      <c r="T130" s="301"/>
      <c r="U130" s="301">
        <f t="shared" si="158"/>
        <v>0</v>
      </c>
      <c r="V130" s="301"/>
      <c r="W130" s="301"/>
      <c r="X130" s="302"/>
      <c r="Y130" s="593"/>
      <c r="Z130" s="69"/>
    </row>
    <row r="131" spans="1:26" ht="30" x14ac:dyDescent="0.25">
      <c r="A131" s="24">
        <v>1</v>
      </c>
      <c r="B131" s="24">
        <v>1</v>
      </c>
      <c r="C131" s="110" t="s">
        <v>74</v>
      </c>
      <c r="D131" s="302">
        <f>SUM(D132:D133)</f>
        <v>265</v>
      </c>
      <c r="E131" s="302">
        <f>SUM(E132:E133)</f>
        <v>22</v>
      </c>
      <c r="F131" s="302">
        <f>SUM(F132:F133)</f>
        <v>0</v>
      </c>
      <c r="G131" s="302">
        <f t="shared" ref="G131:G136" si="175">F131/E131*100</f>
        <v>0</v>
      </c>
      <c r="H131" s="286">
        <f>SUM(H132:H133)</f>
        <v>1702.5534499999999</v>
      </c>
      <c r="I131" s="286">
        <f>SUM(I132:I133)</f>
        <v>0</v>
      </c>
      <c r="J131" s="286">
        <f>SUM(J132:J133)</f>
        <v>0</v>
      </c>
      <c r="K131" s="286">
        <f>SUM(K132:K133)</f>
        <v>0</v>
      </c>
      <c r="L131" s="286">
        <f>SUM(L132:L133)</f>
        <v>0</v>
      </c>
      <c r="M131" s="286">
        <f t="shared" ref="M131:N131" si="176">SUM(M132:M133)</f>
        <v>0</v>
      </c>
      <c r="N131" s="286">
        <f t="shared" si="176"/>
        <v>0</v>
      </c>
      <c r="O131" s="286">
        <f t="shared" ref="O131:W131" si="177">SUM(O132:O133)</f>
        <v>0</v>
      </c>
      <c r="P131" s="286">
        <f t="shared" ref="P131:Q131" si="178">SUM(P132:P133)</f>
        <v>0</v>
      </c>
      <c r="Q131" s="286">
        <f t="shared" si="178"/>
        <v>0</v>
      </c>
      <c r="R131" s="286">
        <f t="shared" ref="R131" si="179">SUM(R132:R133)</f>
        <v>0</v>
      </c>
      <c r="S131" s="606">
        <f t="shared" si="177"/>
        <v>141.87945416666665</v>
      </c>
      <c r="T131" s="286">
        <f t="shared" si="177"/>
        <v>0</v>
      </c>
      <c r="U131" s="286">
        <f t="shared" si="177"/>
        <v>-141.87945416666665</v>
      </c>
      <c r="V131" s="286">
        <f t="shared" si="177"/>
        <v>0</v>
      </c>
      <c r="W131" s="286">
        <f t="shared" si="177"/>
        <v>0</v>
      </c>
      <c r="X131" s="302">
        <f t="shared" ref="X131:X137" si="180">T131/S131*100</f>
        <v>0</v>
      </c>
      <c r="Y131" s="593"/>
      <c r="Z131" s="69"/>
    </row>
    <row r="132" spans="1:26" ht="30" x14ac:dyDescent="0.25">
      <c r="A132" s="24">
        <v>1</v>
      </c>
      <c r="B132" s="24">
        <v>1</v>
      </c>
      <c r="C132" s="45" t="s">
        <v>68</v>
      </c>
      <c r="D132" s="302">
        <v>65</v>
      </c>
      <c r="E132" s="303">
        <f>ROUND(D132/12*$C$3,0)</f>
        <v>5</v>
      </c>
      <c r="F132" s="302"/>
      <c r="G132" s="302">
        <f t="shared" si="175"/>
        <v>0</v>
      </c>
      <c r="H132" s="286">
        <v>417.60744999999997</v>
      </c>
      <c r="I132" s="286"/>
      <c r="J132" s="286"/>
      <c r="K132" s="286"/>
      <c r="L132" s="286"/>
      <c r="M132" s="286"/>
      <c r="N132" s="286"/>
      <c r="O132" s="286"/>
      <c r="P132" s="286"/>
      <c r="Q132" s="286"/>
      <c r="R132" s="286"/>
      <c r="S132" s="606">
        <f t="shared" ref="S132:S133" si="181">H132/12*$C$3</f>
        <v>34.800620833333333</v>
      </c>
      <c r="T132" s="286">
        <f t="shared" ref="T132:T133" si="182">W132-V132</f>
        <v>0</v>
      </c>
      <c r="U132" s="286">
        <f t="shared" si="158"/>
        <v>-34.800620833333333</v>
      </c>
      <c r="V132" s="286"/>
      <c r="W132" s="286"/>
      <c r="X132" s="302">
        <f t="shared" si="180"/>
        <v>0</v>
      </c>
      <c r="Y132" s="593"/>
      <c r="Z132" s="69"/>
    </row>
    <row r="133" spans="1:26" ht="31.5" customHeight="1" x14ac:dyDescent="0.25">
      <c r="A133" s="24">
        <v>1</v>
      </c>
      <c r="B133" s="24">
        <v>1</v>
      </c>
      <c r="C133" s="45" t="s">
        <v>69</v>
      </c>
      <c r="D133" s="302">
        <v>200</v>
      </c>
      <c r="E133" s="303">
        <f>ROUND(D133/12*$C$3,0)</f>
        <v>17</v>
      </c>
      <c r="F133" s="302"/>
      <c r="G133" s="302">
        <f t="shared" si="175"/>
        <v>0</v>
      </c>
      <c r="H133" s="286">
        <v>1284.9459999999999</v>
      </c>
      <c r="I133" s="286"/>
      <c r="J133" s="286"/>
      <c r="K133" s="286"/>
      <c r="L133" s="286"/>
      <c r="M133" s="286"/>
      <c r="N133" s="286"/>
      <c r="O133" s="286"/>
      <c r="P133" s="286"/>
      <c r="Q133" s="286"/>
      <c r="R133" s="286"/>
      <c r="S133" s="606">
        <f t="shared" si="181"/>
        <v>107.07883333333332</v>
      </c>
      <c r="T133" s="286">
        <f t="shared" si="182"/>
        <v>0</v>
      </c>
      <c r="U133" s="286">
        <f t="shared" si="158"/>
        <v>-107.07883333333332</v>
      </c>
      <c r="V133" s="286"/>
      <c r="W133" s="286"/>
      <c r="X133" s="302">
        <f t="shared" si="180"/>
        <v>0</v>
      </c>
      <c r="Y133" s="593"/>
      <c r="Z133" s="69"/>
    </row>
    <row r="134" spans="1:26" ht="30" x14ac:dyDescent="0.25">
      <c r="A134" s="24">
        <v>1</v>
      </c>
      <c r="B134" s="24">
        <v>1</v>
      </c>
      <c r="C134" s="110" t="s">
        <v>66</v>
      </c>
      <c r="D134" s="302">
        <f>SUM(D135:D136)</f>
        <v>17130</v>
      </c>
      <c r="E134" s="302">
        <f t="shared" ref="E134:U134" si="183">SUM(E135:E136)</f>
        <v>1428</v>
      </c>
      <c r="F134" s="302">
        <f t="shared" si="183"/>
        <v>1736</v>
      </c>
      <c r="G134" s="302">
        <f t="shared" si="175"/>
        <v>121.56862745098039</v>
      </c>
      <c r="H134" s="286">
        <f t="shared" ref="H134:O134" si="184">SUM(H135:H136)</f>
        <v>44372.898000000001</v>
      </c>
      <c r="I134" s="286">
        <f t="shared" si="184"/>
        <v>0</v>
      </c>
      <c r="J134" s="286">
        <f t="shared" si="184"/>
        <v>0</v>
      </c>
      <c r="K134" s="286">
        <f t="shared" si="184"/>
        <v>0</v>
      </c>
      <c r="L134" s="286">
        <f t="shared" si="184"/>
        <v>0</v>
      </c>
      <c r="M134" s="286">
        <f t="shared" si="184"/>
        <v>0</v>
      </c>
      <c r="N134" s="286">
        <f t="shared" si="184"/>
        <v>0</v>
      </c>
      <c r="O134" s="286">
        <f t="shared" si="184"/>
        <v>0</v>
      </c>
      <c r="P134" s="286">
        <f t="shared" ref="P134:Q134" si="185">SUM(P135:P136)</f>
        <v>0</v>
      </c>
      <c r="Q134" s="286">
        <f t="shared" si="185"/>
        <v>0</v>
      </c>
      <c r="R134" s="286">
        <f t="shared" ref="R134" si="186">SUM(R135:R136)</f>
        <v>0</v>
      </c>
      <c r="S134" s="606">
        <f t="shared" si="183"/>
        <v>3697.7415000000001</v>
      </c>
      <c r="T134" s="286">
        <f t="shared" si="183"/>
        <v>3615.04385</v>
      </c>
      <c r="U134" s="286">
        <f t="shared" si="183"/>
        <v>-82.697649999999953</v>
      </c>
      <c r="V134" s="286">
        <f t="shared" ref="V134:W134" si="187">SUM(V135:V136)</f>
        <v>0</v>
      </c>
      <c r="W134" s="286">
        <f t="shared" si="187"/>
        <v>3615.04385</v>
      </c>
      <c r="X134" s="302">
        <f t="shared" si="180"/>
        <v>97.763563245294463</v>
      </c>
      <c r="Y134" s="593"/>
      <c r="Z134" s="69"/>
    </row>
    <row r="135" spans="1:26" ht="43.5" customHeight="1" x14ac:dyDescent="0.25">
      <c r="A135" s="24">
        <v>1</v>
      </c>
      <c r="B135" s="24">
        <v>1</v>
      </c>
      <c r="C135" s="45" t="s">
        <v>72</v>
      </c>
      <c r="D135" s="302">
        <v>15600</v>
      </c>
      <c r="E135" s="303">
        <f>ROUND(D135/12*$C$3,0)</f>
        <v>1300</v>
      </c>
      <c r="F135" s="303">
        <v>1609</v>
      </c>
      <c r="G135" s="302">
        <f t="shared" si="175"/>
        <v>123.76923076923076</v>
      </c>
      <c r="H135" s="286">
        <v>42588</v>
      </c>
      <c r="I135" s="286"/>
      <c r="J135" s="286"/>
      <c r="K135" s="286"/>
      <c r="L135" s="286"/>
      <c r="M135" s="286"/>
      <c r="N135" s="286"/>
      <c r="O135" s="286"/>
      <c r="P135" s="286"/>
      <c r="Q135" s="286"/>
      <c r="R135" s="286"/>
      <c r="S135" s="606">
        <f t="shared" ref="S135:S136" si="188">H135/12*$C$3</f>
        <v>3549</v>
      </c>
      <c r="T135" s="286">
        <f t="shared" ref="T135:T136" si="189">W135-V135</f>
        <v>3450.1122</v>
      </c>
      <c r="U135" s="286">
        <f t="shared" si="158"/>
        <v>-98.88779999999997</v>
      </c>
      <c r="V135" s="286"/>
      <c r="W135" s="286">
        <v>3450.1122</v>
      </c>
      <c r="X135" s="302">
        <f t="shared" si="180"/>
        <v>97.213643279797125</v>
      </c>
      <c r="Y135" s="593"/>
      <c r="Z135" s="69"/>
    </row>
    <row r="136" spans="1:26" ht="43.5" customHeight="1" thickBot="1" x14ac:dyDescent="0.3">
      <c r="A136" s="24">
        <v>1</v>
      </c>
      <c r="B136" s="24">
        <v>1</v>
      </c>
      <c r="C136" s="162" t="s">
        <v>63</v>
      </c>
      <c r="D136" s="304">
        <v>1530</v>
      </c>
      <c r="E136" s="328">
        <f>ROUND(D136/12*$C$3,0)</f>
        <v>128</v>
      </c>
      <c r="F136" s="339">
        <v>127</v>
      </c>
      <c r="G136" s="304">
        <f t="shared" si="175"/>
        <v>99.21875</v>
      </c>
      <c r="H136" s="286">
        <v>1784.8979999999997</v>
      </c>
      <c r="I136" s="286"/>
      <c r="J136" s="286"/>
      <c r="K136" s="286"/>
      <c r="L136" s="286"/>
      <c r="M136" s="286"/>
      <c r="N136" s="286"/>
      <c r="O136" s="286"/>
      <c r="P136" s="286"/>
      <c r="Q136" s="286"/>
      <c r="R136" s="286"/>
      <c r="S136" s="606">
        <f t="shared" si="188"/>
        <v>148.74149999999997</v>
      </c>
      <c r="T136" s="286">
        <f t="shared" si="189"/>
        <v>164.93164999999999</v>
      </c>
      <c r="U136" s="287">
        <f t="shared" si="158"/>
        <v>16.190150000000017</v>
      </c>
      <c r="V136" s="287"/>
      <c r="W136" s="287">
        <v>164.93164999999999</v>
      </c>
      <c r="X136" s="304">
        <f t="shared" si="180"/>
        <v>110.88475643986379</v>
      </c>
      <c r="Y136" s="593"/>
      <c r="Z136" s="69"/>
    </row>
    <row r="137" spans="1:26" ht="15" customHeight="1" thickBot="1" x14ac:dyDescent="0.3">
      <c r="A137" s="24">
        <v>1</v>
      </c>
      <c r="B137" s="24">
        <v>1</v>
      </c>
      <c r="C137" s="78" t="s">
        <v>155</v>
      </c>
      <c r="D137" s="309"/>
      <c r="E137" s="309"/>
      <c r="F137" s="309"/>
      <c r="G137" s="306"/>
      <c r="H137" s="335">
        <f>H134+H131</f>
        <v>46075.45145</v>
      </c>
      <c r="I137" s="335" t="e">
        <f>I134+I131+#REF!</f>
        <v>#REF!</v>
      </c>
      <c r="J137" s="335" t="e">
        <f>J134+J131+#REF!</f>
        <v>#REF!</v>
      </c>
      <c r="K137" s="335" t="e">
        <f>K134+K131+#REF!</f>
        <v>#REF!</v>
      </c>
      <c r="L137" s="335" t="e">
        <f>L134+L131+#REF!</f>
        <v>#REF!</v>
      </c>
      <c r="M137" s="335" t="e">
        <f>M134+M131+#REF!</f>
        <v>#REF!</v>
      </c>
      <c r="N137" s="335" t="e">
        <f>N134+N131+#REF!</f>
        <v>#REF!</v>
      </c>
      <c r="O137" s="335" t="e">
        <f>O134+O131+#REF!</f>
        <v>#REF!</v>
      </c>
      <c r="P137" s="335" t="e">
        <f>P134+P131+#REF!</f>
        <v>#REF!</v>
      </c>
      <c r="Q137" s="335" t="e">
        <f>Q134+Q131+#REF!</f>
        <v>#REF!</v>
      </c>
      <c r="R137" s="335" t="e">
        <f>R134+R131+#REF!</f>
        <v>#REF!</v>
      </c>
      <c r="S137" s="335">
        <f t="shared" ref="S137:W137" si="190">S134+S131</f>
        <v>3839.6209541666667</v>
      </c>
      <c r="T137" s="335">
        <f t="shared" si="190"/>
        <v>3615.04385</v>
      </c>
      <c r="U137" s="335">
        <f t="shared" si="190"/>
        <v>-224.5771041666666</v>
      </c>
      <c r="V137" s="335">
        <f t="shared" si="190"/>
        <v>0</v>
      </c>
      <c r="W137" s="335">
        <f t="shared" si="190"/>
        <v>3615.04385</v>
      </c>
      <c r="X137" s="309">
        <f t="shared" si="180"/>
        <v>94.151060564377815</v>
      </c>
      <c r="Y137" s="593"/>
      <c r="Z137" s="69"/>
    </row>
    <row r="138" spans="1:26" ht="15" customHeight="1" x14ac:dyDescent="0.25">
      <c r="A138" s="24">
        <v>1</v>
      </c>
      <c r="B138" s="24">
        <v>1</v>
      </c>
      <c r="C138" s="20"/>
      <c r="D138" s="319"/>
      <c r="E138" s="319"/>
      <c r="F138" s="319"/>
      <c r="G138" s="319"/>
      <c r="H138" s="342"/>
      <c r="I138" s="342"/>
      <c r="J138" s="342"/>
      <c r="K138" s="342"/>
      <c r="L138" s="342"/>
      <c r="M138" s="342"/>
      <c r="N138" s="342"/>
      <c r="O138" s="342"/>
      <c r="P138" s="342"/>
      <c r="Q138" s="342"/>
      <c r="R138" s="342"/>
      <c r="S138" s="342"/>
      <c r="T138" s="342"/>
      <c r="U138" s="342">
        <f t="shared" si="158"/>
        <v>0</v>
      </c>
      <c r="V138" s="342"/>
      <c r="W138" s="342"/>
      <c r="X138" s="343"/>
      <c r="Y138" s="593"/>
      <c r="Z138" s="69"/>
    </row>
    <row r="139" spans="1:26" ht="29.25" x14ac:dyDescent="0.25">
      <c r="A139" s="24">
        <v>1</v>
      </c>
      <c r="B139" s="24">
        <v>1</v>
      </c>
      <c r="C139" s="47" t="s">
        <v>105</v>
      </c>
      <c r="D139" s="283"/>
      <c r="E139" s="283"/>
      <c r="F139" s="283"/>
      <c r="G139" s="283"/>
      <c r="H139" s="286"/>
      <c r="I139" s="286"/>
      <c r="J139" s="286"/>
      <c r="K139" s="286"/>
      <c r="L139" s="286"/>
      <c r="M139" s="286"/>
      <c r="N139" s="286"/>
      <c r="O139" s="286"/>
      <c r="P139" s="286"/>
      <c r="Q139" s="286"/>
      <c r="R139" s="286"/>
      <c r="S139" s="286"/>
      <c r="T139" s="286"/>
      <c r="U139" s="286">
        <f t="shared" si="158"/>
        <v>0</v>
      </c>
      <c r="V139" s="286"/>
      <c r="W139" s="286"/>
      <c r="X139" s="302"/>
      <c r="Y139" s="593"/>
      <c r="Z139" s="69"/>
    </row>
    <row r="140" spans="1:26" ht="30" x14ac:dyDescent="0.25">
      <c r="A140" s="24">
        <v>1</v>
      </c>
      <c r="B140" s="24">
        <v>1</v>
      </c>
      <c r="C140" s="110" t="s">
        <v>74</v>
      </c>
      <c r="D140" s="302">
        <f>SUM(D141:D142)</f>
        <v>112</v>
      </c>
      <c r="E140" s="303">
        <f>SUM(E141:E142)</f>
        <v>10</v>
      </c>
      <c r="F140" s="302">
        <f>SUM(F141:F142)</f>
        <v>0</v>
      </c>
      <c r="G140" s="302">
        <f t="shared" ref="G140:G145" si="191">F140/E140*100</f>
        <v>0</v>
      </c>
      <c r="H140" s="286">
        <f>SUM(H141:H142)</f>
        <v>719.56975999999997</v>
      </c>
      <c r="I140" s="286">
        <f>SUM(I141:I142)</f>
        <v>0</v>
      </c>
      <c r="J140" s="286">
        <f>SUM(J141:J142)</f>
        <v>0</v>
      </c>
      <c r="K140" s="286">
        <f>SUM(K141:K142)</f>
        <v>0</v>
      </c>
      <c r="L140" s="286">
        <f>SUM(L141:L142)</f>
        <v>0</v>
      </c>
      <c r="M140" s="286">
        <f t="shared" ref="M140:N140" si="192">SUM(M141:M142)</f>
        <v>0</v>
      </c>
      <c r="N140" s="286">
        <f t="shared" si="192"/>
        <v>0</v>
      </c>
      <c r="O140" s="286">
        <f t="shared" ref="O140:W140" si="193">SUM(O141:O142)</f>
        <v>0</v>
      </c>
      <c r="P140" s="286">
        <f t="shared" ref="P140:Q140" si="194">SUM(P141:P142)</f>
        <v>0</v>
      </c>
      <c r="Q140" s="286">
        <f t="shared" si="194"/>
        <v>0</v>
      </c>
      <c r="R140" s="286">
        <f t="shared" ref="R140" si="195">SUM(R141:R142)</f>
        <v>0</v>
      </c>
      <c r="S140" s="606">
        <f t="shared" si="193"/>
        <v>59.964146666666664</v>
      </c>
      <c r="T140" s="286">
        <f t="shared" si="193"/>
        <v>0</v>
      </c>
      <c r="U140" s="286">
        <f t="shared" si="193"/>
        <v>-59.964146666666664</v>
      </c>
      <c r="V140" s="286">
        <f t="shared" si="193"/>
        <v>0</v>
      </c>
      <c r="W140" s="286">
        <f t="shared" si="193"/>
        <v>0</v>
      </c>
      <c r="X140" s="302">
        <f t="shared" ref="X140:X146" si="196">T140/S140*100</f>
        <v>0</v>
      </c>
      <c r="Y140" s="593"/>
      <c r="Z140" s="69"/>
    </row>
    <row r="141" spans="1:26" ht="30" x14ac:dyDescent="0.25">
      <c r="A141" s="24">
        <v>1</v>
      </c>
      <c r="B141" s="24">
        <v>1</v>
      </c>
      <c r="C141" s="45" t="s">
        <v>68</v>
      </c>
      <c r="D141" s="302">
        <v>22</v>
      </c>
      <c r="E141" s="303">
        <f>ROUND(D141/12*$C$3,0)</f>
        <v>2</v>
      </c>
      <c r="F141" s="302"/>
      <c r="G141" s="302">
        <f t="shared" si="191"/>
        <v>0</v>
      </c>
      <c r="H141" s="286">
        <v>141.34405999999998</v>
      </c>
      <c r="I141" s="286"/>
      <c r="J141" s="286"/>
      <c r="K141" s="286"/>
      <c r="L141" s="286"/>
      <c r="M141" s="286"/>
      <c r="N141" s="286"/>
      <c r="O141" s="286"/>
      <c r="P141" s="286"/>
      <c r="Q141" s="286"/>
      <c r="R141" s="286"/>
      <c r="S141" s="606">
        <f t="shared" ref="S141:S142" si="197">H141/12*$C$3</f>
        <v>11.778671666666666</v>
      </c>
      <c r="T141" s="286">
        <f t="shared" ref="T141:T142" si="198">W141-V141</f>
        <v>0</v>
      </c>
      <c r="U141" s="286">
        <f t="shared" si="158"/>
        <v>-11.778671666666666</v>
      </c>
      <c r="V141" s="286"/>
      <c r="W141" s="286"/>
      <c r="X141" s="302">
        <f t="shared" si="196"/>
        <v>0</v>
      </c>
      <c r="Y141" s="593"/>
      <c r="Z141" s="69"/>
    </row>
    <row r="142" spans="1:26" ht="30" x14ac:dyDescent="0.25">
      <c r="A142" s="24">
        <v>1</v>
      </c>
      <c r="B142" s="24">
        <v>1</v>
      </c>
      <c r="C142" s="45" t="s">
        <v>69</v>
      </c>
      <c r="D142" s="302">
        <v>90</v>
      </c>
      <c r="E142" s="303">
        <f>ROUND(D142/12*$C$3,0)</f>
        <v>8</v>
      </c>
      <c r="F142" s="302"/>
      <c r="G142" s="302">
        <f t="shared" si="191"/>
        <v>0</v>
      </c>
      <c r="H142" s="286">
        <v>578.22569999999996</v>
      </c>
      <c r="I142" s="286"/>
      <c r="J142" s="286"/>
      <c r="K142" s="286"/>
      <c r="L142" s="286"/>
      <c r="M142" s="286"/>
      <c r="N142" s="286"/>
      <c r="O142" s="286"/>
      <c r="P142" s="286"/>
      <c r="Q142" s="286"/>
      <c r="R142" s="286"/>
      <c r="S142" s="606">
        <f t="shared" si="197"/>
        <v>48.185474999999997</v>
      </c>
      <c r="T142" s="286">
        <f t="shared" si="198"/>
        <v>0</v>
      </c>
      <c r="U142" s="286">
        <f t="shared" si="158"/>
        <v>-48.185474999999997</v>
      </c>
      <c r="V142" s="286"/>
      <c r="W142" s="286"/>
      <c r="X142" s="302">
        <f t="shared" si="196"/>
        <v>0</v>
      </c>
      <c r="Y142" s="593"/>
      <c r="Z142" s="69"/>
    </row>
    <row r="143" spans="1:26" ht="30" x14ac:dyDescent="0.25">
      <c r="A143" s="24">
        <v>1</v>
      </c>
      <c r="B143" s="24">
        <v>1</v>
      </c>
      <c r="C143" s="131" t="s">
        <v>66</v>
      </c>
      <c r="D143" s="302">
        <f>SUM(D144:D145)</f>
        <v>18900</v>
      </c>
      <c r="E143" s="303">
        <f>SUM(E144:E145)</f>
        <v>1575</v>
      </c>
      <c r="F143" s="302">
        <f>SUM(F144:F145)</f>
        <v>2151</v>
      </c>
      <c r="G143" s="302">
        <f t="shared" si="191"/>
        <v>136.57142857142856</v>
      </c>
      <c r="H143" s="286">
        <f>SUM(H144:H145)</f>
        <v>46906.8</v>
      </c>
      <c r="I143" s="286">
        <f>SUM(I144:I145)</f>
        <v>0</v>
      </c>
      <c r="J143" s="286">
        <f>SUM(J144:J145)</f>
        <v>0</v>
      </c>
      <c r="K143" s="286">
        <f>SUM(K144:K145)</f>
        <v>0</v>
      </c>
      <c r="L143" s="286">
        <f>SUM(L144:L145)</f>
        <v>0</v>
      </c>
      <c r="M143" s="286">
        <f t="shared" ref="M143:N143" si="199">SUM(M144:M145)</f>
        <v>0</v>
      </c>
      <c r="N143" s="286">
        <f t="shared" si="199"/>
        <v>0</v>
      </c>
      <c r="O143" s="286">
        <f t="shared" ref="O143:W143" si="200">SUM(O144:O145)</f>
        <v>0</v>
      </c>
      <c r="P143" s="286">
        <f t="shared" ref="P143:Q143" si="201">SUM(P144:P145)</f>
        <v>0</v>
      </c>
      <c r="Q143" s="286">
        <f t="shared" si="201"/>
        <v>0</v>
      </c>
      <c r="R143" s="286">
        <f t="shared" ref="R143" si="202">SUM(R144:R145)</f>
        <v>0</v>
      </c>
      <c r="S143" s="606">
        <f t="shared" si="200"/>
        <v>3908.9</v>
      </c>
      <c r="T143" s="286">
        <f t="shared" si="200"/>
        <v>4076.6694299999999</v>
      </c>
      <c r="U143" s="286">
        <f t="shared" si="200"/>
        <v>167.76943000000006</v>
      </c>
      <c r="V143" s="286">
        <f t="shared" si="200"/>
        <v>0</v>
      </c>
      <c r="W143" s="286">
        <f t="shared" si="200"/>
        <v>4076.6694299999999</v>
      </c>
      <c r="X143" s="302">
        <f t="shared" si="196"/>
        <v>104.29198572488423</v>
      </c>
      <c r="Y143" s="593"/>
      <c r="Z143" s="69"/>
    </row>
    <row r="144" spans="1:26" ht="59.25" customHeight="1" x14ac:dyDescent="0.25">
      <c r="A144" s="24">
        <v>1</v>
      </c>
      <c r="B144" s="24">
        <v>1</v>
      </c>
      <c r="C144" s="45" t="s">
        <v>72</v>
      </c>
      <c r="D144" s="302">
        <v>15900</v>
      </c>
      <c r="E144" s="303">
        <f>ROUND(D144/12*$C$3,0)</f>
        <v>1325</v>
      </c>
      <c r="F144" s="302">
        <v>1785</v>
      </c>
      <c r="G144" s="302">
        <f t="shared" si="191"/>
        <v>134.71698113207546</v>
      </c>
      <c r="H144" s="286">
        <v>43407</v>
      </c>
      <c r="I144" s="286"/>
      <c r="J144" s="286"/>
      <c r="K144" s="286"/>
      <c r="L144" s="286"/>
      <c r="M144" s="286"/>
      <c r="N144" s="286"/>
      <c r="O144" s="286"/>
      <c r="P144" s="286"/>
      <c r="Q144" s="286"/>
      <c r="R144" s="286"/>
      <c r="S144" s="606">
        <f t="shared" ref="S144:S145" si="203">H144/12*$C$3</f>
        <v>3617.25</v>
      </c>
      <c r="T144" s="286">
        <f t="shared" ref="T144:T145" si="204">W144-V144</f>
        <v>3520.3699900000001</v>
      </c>
      <c r="U144" s="286">
        <f t="shared" si="158"/>
        <v>-96.880009999999857</v>
      </c>
      <c r="V144" s="286"/>
      <c r="W144" s="286">
        <v>3520.3699900000001</v>
      </c>
      <c r="X144" s="302">
        <f t="shared" si="196"/>
        <v>97.321722026401275</v>
      </c>
      <c r="Y144" s="593"/>
      <c r="Z144" s="69"/>
    </row>
    <row r="145" spans="1:26" ht="45.75" thickBot="1" x14ac:dyDescent="0.3">
      <c r="A145" s="24">
        <v>1</v>
      </c>
      <c r="B145" s="24">
        <v>1</v>
      </c>
      <c r="C145" s="45" t="s">
        <v>63</v>
      </c>
      <c r="D145" s="302">
        <v>3000</v>
      </c>
      <c r="E145" s="303">
        <f>ROUND(D145/12*$C$3,0)</f>
        <v>250</v>
      </c>
      <c r="F145" s="302">
        <v>366</v>
      </c>
      <c r="G145" s="302">
        <f t="shared" si="191"/>
        <v>146.4</v>
      </c>
      <c r="H145" s="286">
        <v>3499.7999999999997</v>
      </c>
      <c r="I145" s="286"/>
      <c r="J145" s="286"/>
      <c r="K145" s="286"/>
      <c r="L145" s="286"/>
      <c r="M145" s="286"/>
      <c r="N145" s="286"/>
      <c r="O145" s="286"/>
      <c r="P145" s="286"/>
      <c r="Q145" s="286"/>
      <c r="R145" s="286"/>
      <c r="S145" s="606">
        <f t="shared" si="203"/>
        <v>291.64999999999998</v>
      </c>
      <c r="T145" s="286">
        <f t="shared" si="204"/>
        <v>556.29943999999989</v>
      </c>
      <c r="U145" s="286">
        <f t="shared" si="158"/>
        <v>264.64943999999991</v>
      </c>
      <c r="V145" s="286"/>
      <c r="W145" s="286">
        <v>556.29943999999989</v>
      </c>
      <c r="X145" s="302">
        <f t="shared" si="196"/>
        <v>190.7421361220641</v>
      </c>
      <c r="Y145" s="593"/>
      <c r="Z145" s="69"/>
    </row>
    <row r="146" spans="1:26" ht="15.75" thickBot="1" x14ac:dyDescent="0.3">
      <c r="A146" s="24">
        <v>1</v>
      </c>
      <c r="B146" s="24">
        <v>1</v>
      </c>
      <c r="C146" s="185" t="s">
        <v>155</v>
      </c>
      <c r="D146" s="305"/>
      <c r="E146" s="305"/>
      <c r="F146" s="305"/>
      <c r="G146" s="341"/>
      <c r="H146" s="337">
        <f>H143+H140</f>
        <v>47626.369760000001</v>
      </c>
      <c r="I146" s="337" t="e">
        <f>I143+I140+#REF!</f>
        <v>#REF!</v>
      </c>
      <c r="J146" s="337" t="e">
        <f>J143+J140+#REF!</f>
        <v>#REF!</v>
      </c>
      <c r="K146" s="337" t="e">
        <f>K143+K140+#REF!</f>
        <v>#REF!</v>
      </c>
      <c r="L146" s="337" t="e">
        <f>L143+L140+#REF!</f>
        <v>#REF!</v>
      </c>
      <c r="M146" s="337" t="e">
        <f>M143+M140+#REF!</f>
        <v>#REF!</v>
      </c>
      <c r="N146" s="337" t="e">
        <f>N143+N140+#REF!</f>
        <v>#REF!</v>
      </c>
      <c r="O146" s="337" t="e">
        <f>O143+O140+#REF!</f>
        <v>#REF!</v>
      </c>
      <c r="P146" s="337" t="e">
        <f>P143+P140+#REF!</f>
        <v>#REF!</v>
      </c>
      <c r="Q146" s="337" t="e">
        <f>Q143+Q140+#REF!</f>
        <v>#REF!</v>
      </c>
      <c r="R146" s="337" t="e">
        <f>R143+R140+#REF!</f>
        <v>#REF!</v>
      </c>
      <c r="S146" s="337">
        <f t="shared" ref="S146:W146" si="205">S143+S140</f>
        <v>3968.8641466666668</v>
      </c>
      <c r="T146" s="337">
        <f t="shared" si="205"/>
        <v>4076.6694299999999</v>
      </c>
      <c r="U146" s="337">
        <f t="shared" si="205"/>
        <v>107.80528333333339</v>
      </c>
      <c r="V146" s="337">
        <f t="shared" si="205"/>
        <v>0</v>
      </c>
      <c r="W146" s="337">
        <f t="shared" si="205"/>
        <v>4076.6694299999999</v>
      </c>
      <c r="X146" s="309">
        <f t="shared" si="196"/>
        <v>102.71627547201069</v>
      </c>
      <c r="Y146" s="593"/>
      <c r="Z146" s="69"/>
    </row>
    <row r="147" spans="1:26" ht="15" customHeight="1" x14ac:dyDescent="0.25">
      <c r="A147" s="24">
        <v>1</v>
      </c>
      <c r="B147" s="24">
        <v>1</v>
      </c>
      <c r="C147" s="20"/>
      <c r="D147" s="319"/>
      <c r="E147" s="319"/>
      <c r="F147" s="319"/>
      <c r="G147" s="319"/>
      <c r="H147" s="342"/>
      <c r="I147" s="342"/>
      <c r="J147" s="342"/>
      <c r="K147" s="342"/>
      <c r="L147" s="342"/>
      <c r="M147" s="342"/>
      <c r="N147" s="342"/>
      <c r="O147" s="342"/>
      <c r="P147" s="342"/>
      <c r="Q147" s="342"/>
      <c r="R147" s="342"/>
      <c r="S147" s="342"/>
      <c r="T147" s="342"/>
      <c r="U147" s="342">
        <f t="shared" si="158"/>
        <v>0</v>
      </c>
      <c r="V147" s="342"/>
      <c r="W147" s="342"/>
      <c r="X147" s="343"/>
      <c r="Y147" s="593"/>
      <c r="Z147" s="69"/>
    </row>
    <row r="148" spans="1:26" ht="31.5" customHeight="1" x14ac:dyDescent="0.25">
      <c r="A148" s="24">
        <v>1</v>
      </c>
      <c r="B148" s="24">
        <v>1</v>
      </c>
      <c r="C148" s="47" t="s">
        <v>106</v>
      </c>
      <c r="D148" s="283"/>
      <c r="E148" s="283"/>
      <c r="F148" s="283"/>
      <c r="G148" s="283"/>
      <c r="H148" s="286"/>
      <c r="I148" s="286"/>
      <c r="J148" s="286"/>
      <c r="K148" s="286"/>
      <c r="L148" s="286"/>
      <c r="M148" s="286"/>
      <c r="N148" s="286"/>
      <c r="O148" s="286"/>
      <c r="P148" s="286"/>
      <c r="Q148" s="286"/>
      <c r="R148" s="286"/>
      <c r="S148" s="286"/>
      <c r="T148" s="286"/>
      <c r="U148" s="286">
        <f t="shared" si="158"/>
        <v>0</v>
      </c>
      <c r="V148" s="286"/>
      <c r="W148" s="286"/>
      <c r="X148" s="283"/>
      <c r="Y148" s="593"/>
      <c r="Z148" s="69"/>
    </row>
    <row r="149" spans="1:26" ht="45" customHeight="1" x14ac:dyDescent="0.25">
      <c r="A149" s="24">
        <v>1</v>
      </c>
      <c r="B149" s="24">
        <v>1</v>
      </c>
      <c r="C149" s="110" t="s">
        <v>74</v>
      </c>
      <c r="D149" s="302">
        <f>SUM(D150:D151)</f>
        <v>290</v>
      </c>
      <c r="E149" s="302">
        <f>SUM(E150:E151)</f>
        <v>24</v>
      </c>
      <c r="F149" s="302">
        <f>SUM(F150:F151)</f>
        <v>2</v>
      </c>
      <c r="G149" s="302">
        <f t="shared" ref="G149:G154" si="206">F149/E149*100</f>
        <v>8.3333333333333321</v>
      </c>
      <c r="H149" s="286">
        <f>SUM(H150:H151)</f>
        <v>1863.1716999999999</v>
      </c>
      <c r="I149" s="286">
        <f>SUM(I150:I151)</f>
        <v>0</v>
      </c>
      <c r="J149" s="286">
        <f>SUM(J150:J151)</f>
        <v>0</v>
      </c>
      <c r="K149" s="286">
        <f>SUM(K150:K151)</f>
        <v>0</v>
      </c>
      <c r="L149" s="286">
        <f>SUM(L150:L151)</f>
        <v>0</v>
      </c>
      <c r="M149" s="286">
        <f t="shared" ref="M149:N149" si="207">SUM(M150:M151)</f>
        <v>0</v>
      </c>
      <c r="N149" s="286">
        <f t="shared" si="207"/>
        <v>0</v>
      </c>
      <c r="O149" s="286">
        <f t="shared" ref="O149:W149" si="208">SUM(O150:O151)</f>
        <v>0</v>
      </c>
      <c r="P149" s="286">
        <f t="shared" ref="P149:Q149" si="209">SUM(P150:P151)</f>
        <v>0</v>
      </c>
      <c r="Q149" s="286">
        <f t="shared" si="209"/>
        <v>0</v>
      </c>
      <c r="R149" s="286">
        <f t="shared" ref="R149" si="210">SUM(R150:R151)</f>
        <v>0</v>
      </c>
      <c r="S149" s="606">
        <f t="shared" si="208"/>
        <v>155.2643083333333</v>
      </c>
      <c r="T149" s="286">
        <f t="shared" si="208"/>
        <v>12.849459999999999</v>
      </c>
      <c r="U149" s="286">
        <f t="shared" si="208"/>
        <v>-142.41484833333331</v>
      </c>
      <c r="V149" s="286">
        <f t="shared" si="208"/>
        <v>-3.8278799999999999</v>
      </c>
      <c r="W149" s="286">
        <f t="shared" si="208"/>
        <v>9.0215799999999984</v>
      </c>
      <c r="X149" s="302">
        <f t="shared" ref="X149:X155" si="211">T149/S149*100</f>
        <v>8.2758620689655178</v>
      </c>
      <c r="Y149" s="593"/>
      <c r="Z149" s="69"/>
    </row>
    <row r="150" spans="1:26" ht="30" x14ac:dyDescent="0.25">
      <c r="A150" s="24">
        <v>1</v>
      </c>
      <c r="B150" s="24">
        <v>1</v>
      </c>
      <c r="C150" s="45" t="s">
        <v>68</v>
      </c>
      <c r="D150" s="302">
        <v>182</v>
      </c>
      <c r="E150" s="303">
        <f>ROUND(D150/12*$C$3,0)</f>
        <v>15</v>
      </c>
      <c r="F150" s="303"/>
      <c r="G150" s="302">
        <f t="shared" si="206"/>
        <v>0</v>
      </c>
      <c r="H150" s="286">
        <v>1169.3008599999998</v>
      </c>
      <c r="I150" s="286"/>
      <c r="J150" s="286"/>
      <c r="K150" s="286"/>
      <c r="L150" s="286"/>
      <c r="M150" s="286"/>
      <c r="N150" s="286"/>
      <c r="O150" s="286"/>
      <c r="P150" s="286"/>
      <c r="Q150" s="286"/>
      <c r="R150" s="286"/>
      <c r="S150" s="606">
        <f t="shared" ref="S150:S151" si="212">H150/12*$C$3</f>
        <v>97.441738333333319</v>
      </c>
      <c r="T150" s="286">
        <f t="shared" ref="T150:T154" si="213">W150-V150</f>
        <v>0</v>
      </c>
      <c r="U150" s="286">
        <f t="shared" si="158"/>
        <v>-97.441738333333319</v>
      </c>
      <c r="V150" s="286"/>
      <c r="W150" s="286"/>
      <c r="X150" s="302">
        <f t="shared" si="211"/>
        <v>0</v>
      </c>
      <c r="Y150" s="593"/>
      <c r="Z150" s="69"/>
    </row>
    <row r="151" spans="1:26" ht="35.1" customHeight="1" x14ac:dyDescent="0.25">
      <c r="A151" s="24">
        <v>1</v>
      </c>
      <c r="B151" s="24">
        <v>1</v>
      </c>
      <c r="C151" s="45" t="s">
        <v>69</v>
      </c>
      <c r="D151" s="302">
        <v>108</v>
      </c>
      <c r="E151" s="303">
        <f>ROUND(D151/12*$C$3,0)</f>
        <v>9</v>
      </c>
      <c r="F151" s="302">
        <v>2</v>
      </c>
      <c r="G151" s="302">
        <f t="shared" si="206"/>
        <v>22.222222222222221</v>
      </c>
      <c r="H151" s="286">
        <v>693.87083999999993</v>
      </c>
      <c r="I151" s="286"/>
      <c r="J151" s="286"/>
      <c r="K151" s="286"/>
      <c r="L151" s="286"/>
      <c r="M151" s="286"/>
      <c r="N151" s="286"/>
      <c r="O151" s="286"/>
      <c r="P151" s="286"/>
      <c r="Q151" s="286"/>
      <c r="R151" s="286"/>
      <c r="S151" s="606">
        <f t="shared" si="212"/>
        <v>57.822569999999992</v>
      </c>
      <c r="T151" s="286">
        <f t="shared" si="213"/>
        <v>12.849459999999999</v>
      </c>
      <c r="U151" s="286">
        <f t="shared" si="158"/>
        <v>-44.973109999999991</v>
      </c>
      <c r="V151" s="286">
        <v>-3.8278799999999999</v>
      </c>
      <c r="W151" s="286">
        <v>9.0215799999999984</v>
      </c>
      <c r="X151" s="302">
        <f t="shared" si="211"/>
        <v>22.222222222222225</v>
      </c>
      <c r="Y151" s="593"/>
      <c r="Z151" s="69"/>
    </row>
    <row r="152" spans="1:26" ht="39.75" customHeight="1" x14ac:dyDescent="0.25">
      <c r="A152" s="24">
        <v>1</v>
      </c>
      <c r="B152" s="24">
        <v>1</v>
      </c>
      <c r="C152" s="110" t="s">
        <v>66</v>
      </c>
      <c r="D152" s="302">
        <f>SUM(D153:D154)</f>
        <v>21800</v>
      </c>
      <c r="E152" s="302">
        <f>SUM(E153:E154)</f>
        <v>1817</v>
      </c>
      <c r="F152" s="302">
        <f>SUM(F153:F154)</f>
        <v>1812</v>
      </c>
      <c r="G152" s="302">
        <f t="shared" si="206"/>
        <v>99.724821133736924</v>
      </c>
      <c r="H152" s="286">
        <f>SUM(H153:H154)</f>
        <v>47006.8</v>
      </c>
      <c r="I152" s="286">
        <f>SUM(I153:I154)</f>
        <v>0</v>
      </c>
      <c r="J152" s="286">
        <f>SUM(J153:J154)</f>
        <v>0</v>
      </c>
      <c r="K152" s="286">
        <f>SUM(K153:K154)</f>
        <v>0</v>
      </c>
      <c r="L152" s="286">
        <f>SUM(L153:L154)</f>
        <v>0</v>
      </c>
      <c r="M152" s="286">
        <f t="shared" ref="M152:N152" si="214">SUM(M153:M154)</f>
        <v>0</v>
      </c>
      <c r="N152" s="286">
        <f t="shared" si="214"/>
        <v>0</v>
      </c>
      <c r="O152" s="286">
        <f t="shared" ref="O152:W152" si="215">SUM(O153:O154)</f>
        <v>0</v>
      </c>
      <c r="P152" s="286">
        <f t="shared" ref="P152:Q152" si="216">SUM(P153:P154)</f>
        <v>0</v>
      </c>
      <c r="Q152" s="286">
        <f t="shared" si="216"/>
        <v>0</v>
      </c>
      <c r="R152" s="286">
        <f t="shared" ref="R152" si="217">SUM(R153:R154)</f>
        <v>0</v>
      </c>
      <c r="S152" s="606">
        <f t="shared" si="215"/>
        <v>3917.2333333333331</v>
      </c>
      <c r="T152" s="286">
        <f t="shared" si="215"/>
        <v>2716.20507</v>
      </c>
      <c r="U152" s="286">
        <f t="shared" si="215"/>
        <v>-1201.0282633333331</v>
      </c>
      <c r="V152" s="286">
        <f t="shared" si="215"/>
        <v>0</v>
      </c>
      <c r="W152" s="286">
        <f t="shared" si="215"/>
        <v>2716.20507</v>
      </c>
      <c r="X152" s="302">
        <f t="shared" si="211"/>
        <v>69.339884527344992</v>
      </c>
      <c r="Y152" s="593"/>
      <c r="Z152" s="69"/>
    </row>
    <row r="153" spans="1:26" ht="61.5" customHeight="1" x14ac:dyDescent="0.25">
      <c r="A153" s="24">
        <v>1</v>
      </c>
      <c r="B153" s="24">
        <v>1</v>
      </c>
      <c r="C153" s="45" t="s">
        <v>72</v>
      </c>
      <c r="D153" s="302">
        <v>13800</v>
      </c>
      <c r="E153" s="303">
        <f>ROUND(D153/12*$C$3,0)</f>
        <v>1150</v>
      </c>
      <c r="F153" s="303">
        <v>1134</v>
      </c>
      <c r="G153" s="302">
        <f t="shared" si="206"/>
        <v>98.608695652173921</v>
      </c>
      <c r="H153" s="286">
        <v>37674</v>
      </c>
      <c r="I153" s="286"/>
      <c r="J153" s="286"/>
      <c r="K153" s="286"/>
      <c r="L153" s="286"/>
      <c r="M153" s="286"/>
      <c r="N153" s="286"/>
      <c r="O153" s="286"/>
      <c r="P153" s="286"/>
      <c r="Q153" s="286"/>
      <c r="R153" s="286"/>
      <c r="S153" s="606">
        <f t="shared" ref="S153:S154" si="218">H153/12*$C$3</f>
        <v>3139.5</v>
      </c>
      <c r="T153" s="286">
        <f t="shared" si="213"/>
        <v>1813.2456899999997</v>
      </c>
      <c r="U153" s="286">
        <f t="shared" si="158"/>
        <v>-1326.2543100000003</v>
      </c>
      <c r="V153" s="286"/>
      <c r="W153" s="286">
        <v>1813.2456899999997</v>
      </c>
      <c r="X153" s="302">
        <f t="shared" si="211"/>
        <v>57.75587482083133</v>
      </c>
      <c r="Y153" s="593"/>
      <c r="Z153" s="69"/>
    </row>
    <row r="154" spans="1:26" ht="45.75" thickBot="1" x14ac:dyDescent="0.3">
      <c r="A154" s="24">
        <v>1</v>
      </c>
      <c r="B154" s="24">
        <v>1</v>
      </c>
      <c r="C154" s="45" t="s">
        <v>63</v>
      </c>
      <c r="D154" s="302">
        <v>8000</v>
      </c>
      <c r="E154" s="303">
        <f>ROUND(D154/12*$C$3,0)</f>
        <v>667</v>
      </c>
      <c r="F154" s="303">
        <v>678</v>
      </c>
      <c r="G154" s="302">
        <f t="shared" si="206"/>
        <v>101.64917541229386</v>
      </c>
      <c r="H154" s="286">
        <v>9332.7999999999993</v>
      </c>
      <c r="I154" s="286"/>
      <c r="J154" s="286"/>
      <c r="K154" s="286"/>
      <c r="L154" s="286"/>
      <c r="M154" s="286"/>
      <c r="N154" s="286"/>
      <c r="O154" s="286"/>
      <c r="P154" s="286"/>
      <c r="Q154" s="286"/>
      <c r="R154" s="286"/>
      <c r="S154" s="606">
        <f t="shared" si="218"/>
        <v>777.73333333333323</v>
      </c>
      <c r="T154" s="286">
        <f t="shared" si="213"/>
        <v>902.95938000000035</v>
      </c>
      <c r="U154" s="286">
        <f t="shared" si="158"/>
        <v>125.22604666666712</v>
      </c>
      <c r="V154" s="286"/>
      <c r="W154" s="286">
        <v>902.95938000000035</v>
      </c>
      <c r="X154" s="302">
        <f t="shared" si="211"/>
        <v>116.10141179495976</v>
      </c>
      <c r="Y154" s="593"/>
      <c r="Z154" s="69"/>
    </row>
    <row r="155" spans="1:26" ht="15.75" thickBot="1" x14ac:dyDescent="0.3">
      <c r="A155" s="24">
        <v>1</v>
      </c>
      <c r="B155" s="24">
        <v>1</v>
      </c>
      <c r="C155" s="169" t="s">
        <v>155</v>
      </c>
      <c r="D155" s="305"/>
      <c r="E155" s="305"/>
      <c r="F155" s="305"/>
      <c r="G155" s="344"/>
      <c r="H155" s="337">
        <f>H152+H149</f>
        <v>48869.971700000002</v>
      </c>
      <c r="I155" s="337" t="e">
        <f>I152+I149+#REF!</f>
        <v>#REF!</v>
      </c>
      <c r="J155" s="337" t="e">
        <f>J152+J149+#REF!</f>
        <v>#REF!</v>
      </c>
      <c r="K155" s="337" t="e">
        <f>K152+K149+#REF!</f>
        <v>#REF!</v>
      </c>
      <c r="L155" s="337" t="e">
        <f>L152+L149+#REF!</f>
        <v>#REF!</v>
      </c>
      <c r="M155" s="337" t="e">
        <f>M152+M149+#REF!</f>
        <v>#REF!</v>
      </c>
      <c r="N155" s="337" t="e">
        <f>N152+N149+#REF!</f>
        <v>#REF!</v>
      </c>
      <c r="O155" s="337" t="e">
        <f>O152+O149+#REF!</f>
        <v>#REF!</v>
      </c>
      <c r="P155" s="337" t="e">
        <f>P152+P149+#REF!</f>
        <v>#REF!</v>
      </c>
      <c r="Q155" s="337" t="e">
        <f>Q152+Q149+#REF!</f>
        <v>#REF!</v>
      </c>
      <c r="R155" s="337" t="e">
        <f>R152+R149+#REF!</f>
        <v>#REF!</v>
      </c>
      <c r="S155" s="337">
        <f t="shared" ref="S155:W155" si="219">S152+S149</f>
        <v>4072.4976416666664</v>
      </c>
      <c r="T155" s="337">
        <f t="shared" si="219"/>
        <v>2729.0545299999999</v>
      </c>
      <c r="U155" s="337">
        <f t="shared" si="219"/>
        <v>-1343.4431116666665</v>
      </c>
      <c r="V155" s="337">
        <f t="shared" si="219"/>
        <v>-3.8278799999999999</v>
      </c>
      <c r="W155" s="337">
        <f t="shared" si="219"/>
        <v>2725.2266500000001</v>
      </c>
      <c r="X155" s="309">
        <f t="shared" si="211"/>
        <v>67.011813636880007</v>
      </c>
      <c r="Y155" s="593"/>
      <c r="Z155" s="69"/>
    </row>
    <row r="156" spans="1:26" ht="15" customHeight="1" x14ac:dyDescent="0.25">
      <c r="A156" s="24">
        <v>1</v>
      </c>
      <c r="B156" s="24">
        <v>1</v>
      </c>
      <c r="C156" s="50"/>
      <c r="D156" s="290"/>
      <c r="E156" s="290"/>
      <c r="F156" s="290"/>
      <c r="G156" s="291"/>
      <c r="H156" s="345"/>
      <c r="I156" s="345"/>
      <c r="J156" s="345"/>
      <c r="K156" s="345"/>
      <c r="L156" s="345"/>
      <c r="M156" s="345"/>
      <c r="N156" s="345"/>
      <c r="O156" s="345"/>
      <c r="P156" s="345"/>
      <c r="Q156" s="345"/>
      <c r="R156" s="345"/>
      <c r="S156" s="345"/>
      <c r="T156" s="345"/>
      <c r="U156" s="345">
        <f t="shared" si="158"/>
        <v>0</v>
      </c>
      <c r="V156" s="345"/>
      <c r="W156" s="345"/>
      <c r="X156" s="346"/>
      <c r="Y156" s="593"/>
      <c r="Z156" s="69"/>
    </row>
    <row r="157" spans="1:26" ht="29.25" x14ac:dyDescent="0.25">
      <c r="A157" s="24">
        <v>1</v>
      </c>
      <c r="B157" s="24">
        <v>1</v>
      </c>
      <c r="C157" s="626" t="s">
        <v>135</v>
      </c>
      <c r="D157" s="319"/>
      <c r="E157" s="319"/>
      <c r="F157" s="319"/>
      <c r="G157" s="319"/>
      <c r="H157" s="286"/>
      <c r="I157" s="286"/>
      <c r="J157" s="286"/>
      <c r="K157" s="286"/>
      <c r="L157" s="286"/>
      <c r="M157" s="286"/>
      <c r="N157" s="286"/>
      <c r="O157" s="286"/>
      <c r="P157" s="286"/>
      <c r="Q157" s="286"/>
      <c r="R157" s="286"/>
      <c r="S157" s="286"/>
      <c r="T157" s="286"/>
      <c r="U157" s="347">
        <f t="shared" si="158"/>
        <v>0</v>
      </c>
      <c r="V157" s="347"/>
      <c r="W157" s="347"/>
      <c r="X157" s="319"/>
      <c r="Y157" s="593"/>
      <c r="Z157" s="69"/>
    </row>
    <row r="158" spans="1:26" ht="30" customHeight="1" x14ac:dyDescent="0.25">
      <c r="A158" s="24">
        <v>1</v>
      </c>
      <c r="B158" s="24">
        <v>1</v>
      </c>
      <c r="C158" s="131" t="s">
        <v>74</v>
      </c>
      <c r="D158" s="302">
        <f>SUM(D159:D162)</f>
        <v>7192</v>
      </c>
      <c r="E158" s="302">
        <f t="shared" ref="E158:F158" si="220">SUM(E159:E162)</f>
        <v>600</v>
      </c>
      <c r="F158" s="302">
        <f t="shared" si="220"/>
        <v>417</v>
      </c>
      <c r="G158" s="302">
        <f t="shared" ref="G158:G167" si="221">F158/E158*100</f>
        <v>69.5</v>
      </c>
      <c r="H158" s="286">
        <f t="shared" ref="H158:I158" si="222">SUM(H159:H162)</f>
        <v>18268.28066</v>
      </c>
      <c r="I158" s="286">
        <f t="shared" si="222"/>
        <v>0</v>
      </c>
      <c r="J158" s="286">
        <f t="shared" ref="J158" si="223">SUM(J159:J162)</f>
        <v>0</v>
      </c>
      <c r="K158" s="286">
        <f t="shared" ref="K158:M158" si="224">SUM(K159:K162)</f>
        <v>0</v>
      </c>
      <c r="L158" s="286">
        <f t="shared" si="224"/>
        <v>0</v>
      </c>
      <c r="M158" s="286">
        <f t="shared" si="224"/>
        <v>0</v>
      </c>
      <c r="N158" s="286">
        <f t="shared" ref="N158" si="225">SUM(N159:N162)</f>
        <v>0</v>
      </c>
      <c r="O158" s="286">
        <f t="shared" ref="O158:U158" si="226">SUM(O159:O162)</f>
        <v>0</v>
      </c>
      <c r="P158" s="286">
        <f t="shared" ref="P158:Q158" si="227">SUM(P159:P162)</f>
        <v>0</v>
      </c>
      <c r="Q158" s="286">
        <f t="shared" si="227"/>
        <v>0</v>
      </c>
      <c r="R158" s="286">
        <f t="shared" ref="R158" si="228">SUM(R159:R162)</f>
        <v>0</v>
      </c>
      <c r="S158" s="606">
        <f t="shared" si="226"/>
        <v>1522.3567216666665</v>
      </c>
      <c r="T158" s="286">
        <f t="shared" si="226"/>
        <v>993.69064000000003</v>
      </c>
      <c r="U158" s="286">
        <f t="shared" si="226"/>
        <v>-528.66608166666674</v>
      </c>
      <c r="V158" s="286">
        <f t="shared" ref="V158:W158" si="229">SUM(V159:V162)</f>
        <v>-15.29279</v>
      </c>
      <c r="W158" s="286">
        <f t="shared" si="229"/>
        <v>978.39785000000006</v>
      </c>
      <c r="X158" s="302">
        <f>T158/S158*100</f>
        <v>65.273179791403535</v>
      </c>
      <c r="Y158" s="593"/>
      <c r="Z158" s="69"/>
    </row>
    <row r="159" spans="1:26" ht="27" customHeight="1" x14ac:dyDescent="0.25">
      <c r="A159" s="24">
        <v>1</v>
      </c>
      <c r="B159" s="24">
        <v>1</v>
      </c>
      <c r="C159" s="45" t="s">
        <v>43</v>
      </c>
      <c r="D159" s="302">
        <v>5500</v>
      </c>
      <c r="E159" s="608">
        <f t="shared" ref="E159" si="230">ROUND(D159/12*$C$3,0)</f>
        <v>458</v>
      </c>
      <c r="F159" s="302">
        <v>296</v>
      </c>
      <c r="G159" s="302">
        <f t="shared" si="221"/>
        <v>64.62882096069869</v>
      </c>
      <c r="H159" s="286">
        <v>15341.48</v>
      </c>
      <c r="I159" s="286"/>
      <c r="J159" s="286"/>
      <c r="K159" s="286"/>
      <c r="L159" s="286"/>
      <c r="M159" s="286"/>
      <c r="N159" s="286"/>
      <c r="O159" s="286"/>
      <c r="P159" s="286"/>
      <c r="Q159" s="286"/>
      <c r="R159" s="286"/>
      <c r="S159" s="606">
        <f t="shared" ref="S159:S162" si="231">H159/12*$C$3</f>
        <v>1278.4566666666667</v>
      </c>
      <c r="T159" s="286">
        <f t="shared" ref="T159:T167" si="232">W159-V159</f>
        <v>788.54778999999996</v>
      </c>
      <c r="U159" s="286">
        <f t="shared" si="158"/>
        <v>-489.90887666666674</v>
      </c>
      <c r="V159" s="286">
        <v>-15.29279</v>
      </c>
      <c r="W159" s="286">
        <v>773.255</v>
      </c>
      <c r="X159" s="302">
        <f>T159/S159*100</f>
        <v>61.679665064908981</v>
      </c>
      <c r="Y159" s="593"/>
      <c r="Z159" s="69"/>
    </row>
    <row r="160" spans="1:26" ht="30" customHeight="1" x14ac:dyDescent="0.25">
      <c r="A160" s="24">
        <v>1</v>
      </c>
      <c r="B160" s="24">
        <v>1</v>
      </c>
      <c r="C160" s="45" t="s">
        <v>44</v>
      </c>
      <c r="D160" s="304">
        <v>1650</v>
      </c>
      <c r="E160" s="328">
        <f t="shared" ref="E160" si="233">ROUND(D160/12*$C$3,0)</f>
        <v>138</v>
      </c>
      <c r="F160" s="304">
        <v>121</v>
      </c>
      <c r="G160" s="304">
        <f t="shared" si="221"/>
        <v>87.681159420289859</v>
      </c>
      <c r="H160" s="286">
        <v>2656.962</v>
      </c>
      <c r="I160" s="286"/>
      <c r="J160" s="286"/>
      <c r="K160" s="286"/>
      <c r="L160" s="286"/>
      <c r="M160" s="286"/>
      <c r="N160" s="286"/>
      <c r="O160" s="286"/>
      <c r="P160" s="286"/>
      <c r="Q160" s="286"/>
      <c r="R160" s="286"/>
      <c r="S160" s="606">
        <f t="shared" si="231"/>
        <v>221.4135</v>
      </c>
      <c r="T160" s="286">
        <f t="shared" si="232"/>
        <v>205.14285000000001</v>
      </c>
      <c r="U160" s="286">
        <f t="shared" si="158"/>
        <v>-16.270649999999989</v>
      </c>
      <c r="V160" s="286">
        <v>0</v>
      </c>
      <c r="W160" s="286">
        <v>205.14285000000001</v>
      </c>
      <c r="X160" s="302">
        <f>T160/S160*100</f>
        <v>92.651464341605191</v>
      </c>
      <c r="Y160" s="593"/>
      <c r="Z160" s="69"/>
    </row>
    <row r="161" spans="1:26" ht="30" customHeight="1" x14ac:dyDescent="0.25">
      <c r="B161" s="24">
        <v>1</v>
      </c>
      <c r="C161" s="45" t="s">
        <v>68</v>
      </c>
      <c r="D161" s="304"/>
      <c r="E161" s="328"/>
      <c r="F161" s="304"/>
      <c r="G161" s="334"/>
      <c r="H161" s="286"/>
      <c r="I161" s="286"/>
      <c r="J161" s="286"/>
      <c r="K161" s="286"/>
      <c r="L161" s="286"/>
      <c r="M161" s="286"/>
      <c r="N161" s="286"/>
      <c r="O161" s="286"/>
      <c r="P161" s="286"/>
      <c r="Q161" s="286"/>
      <c r="R161" s="286"/>
      <c r="S161" s="606">
        <f t="shared" si="231"/>
        <v>0</v>
      </c>
      <c r="T161" s="286">
        <f t="shared" si="232"/>
        <v>0</v>
      </c>
      <c r="U161" s="289">
        <f t="shared" si="158"/>
        <v>0</v>
      </c>
      <c r="V161" s="289"/>
      <c r="W161" s="289"/>
      <c r="X161" s="332"/>
      <c r="Y161" s="593"/>
      <c r="Z161" s="69"/>
    </row>
    <row r="162" spans="1:26" ht="30" customHeight="1" x14ac:dyDescent="0.25">
      <c r="B162" s="24">
        <v>1</v>
      </c>
      <c r="C162" s="45" t="s">
        <v>69</v>
      </c>
      <c r="D162" s="304">
        <v>42</v>
      </c>
      <c r="E162" s="328">
        <f>ROUND(D162/12*$C$3,0)</f>
        <v>4</v>
      </c>
      <c r="F162" s="304"/>
      <c r="G162" s="334">
        <f t="shared" si="221"/>
        <v>0</v>
      </c>
      <c r="H162" s="286">
        <v>269.83865999999995</v>
      </c>
      <c r="I162" s="286"/>
      <c r="J162" s="286"/>
      <c r="K162" s="286"/>
      <c r="L162" s="286"/>
      <c r="M162" s="286"/>
      <c r="N162" s="286"/>
      <c r="O162" s="286"/>
      <c r="P162" s="286"/>
      <c r="Q162" s="286"/>
      <c r="R162" s="286"/>
      <c r="S162" s="606">
        <f t="shared" si="231"/>
        <v>22.486554999999996</v>
      </c>
      <c r="T162" s="286">
        <f t="shared" si="232"/>
        <v>0</v>
      </c>
      <c r="U162" s="286">
        <f t="shared" si="158"/>
        <v>-22.486554999999996</v>
      </c>
      <c r="V162" s="286"/>
      <c r="W162" s="286"/>
      <c r="X162" s="302">
        <f t="shared" ref="X162:X168" si="234">T162/S162*100</f>
        <v>0</v>
      </c>
      <c r="Y162" s="593"/>
      <c r="Z162" s="69"/>
    </row>
    <row r="163" spans="1:26" ht="30" customHeight="1" x14ac:dyDescent="0.25">
      <c r="A163" s="24">
        <v>1</v>
      </c>
      <c r="B163" s="24">
        <v>1</v>
      </c>
      <c r="C163" s="131" t="s">
        <v>66</v>
      </c>
      <c r="D163" s="302">
        <f t="shared" ref="D163:E163" si="235">D164+D166+D167</f>
        <v>7200</v>
      </c>
      <c r="E163" s="302">
        <f t="shared" si="235"/>
        <v>600</v>
      </c>
      <c r="F163" s="302">
        <f>F164+F166+F167</f>
        <v>263</v>
      </c>
      <c r="G163" s="334">
        <f t="shared" si="221"/>
        <v>43.833333333333336</v>
      </c>
      <c r="H163" s="286">
        <f t="shared" ref="H163:W163" si="236">H164+H166+H167</f>
        <v>13044.400000000001</v>
      </c>
      <c r="I163" s="286">
        <f t="shared" si="236"/>
        <v>0</v>
      </c>
      <c r="J163" s="286">
        <f t="shared" si="236"/>
        <v>0</v>
      </c>
      <c r="K163" s="286">
        <f t="shared" si="236"/>
        <v>0</v>
      </c>
      <c r="L163" s="286">
        <f t="shared" si="236"/>
        <v>0</v>
      </c>
      <c r="M163" s="286">
        <f t="shared" si="236"/>
        <v>0</v>
      </c>
      <c r="N163" s="286">
        <f t="shared" si="236"/>
        <v>0</v>
      </c>
      <c r="O163" s="286">
        <f t="shared" si="236"/>
        <v>0</v>
      </c>
      <c r="P163" s="286">
        <f t="shared" si="236"/>
        <v>0</v>
      </c>
      <c r="Q163" s="286">
        <f t="shared" si="236"/>
        <v>0</v>
      </c>
      <c r="R163" s="286">
        <f t="shared" si="236"/>
        <v>0</v>
      </c>
      <c r="S163" s="606">
        <f t="shared" si="236"/>
        <v>1087.0333333333333</v>
      </c>
      <c r="T163" s="286">
        <f t="shared" si="236"/>
        <v>321.26143999999999</v>
      </c>
      <c r="U163" s="286">
        <f t="shared" si="236"/>
        <v>-765.77189333333342</v>
      </c>
      <c r="V163" s="286">
        <f t="shared" si="236"/>
        <v>0</v>
      </c>
      <c r="W163" s="289">
        <f t="shared" si="236"/>
        <v>321.26143999999999</v>
      </c>
      <c r="X163" s="286">
        <f t="shared" si="234"/>
        <v>29.553963999877343</v>
      </c>
      <c r="Y163" s="593"/>
      <c r="Z163" s="69"/>
    </row>
    <row r="164" spans="1:26" ht="30" customHeight="1" x14ac:dyDescent="0.25">
      <c r="A164" s="24">
        <v>1</v>
      </c>
      <c r="B164" s="24">
        <v>1</v>
      </c>
      <c r="C164" s="162" t="s">
        <v>62</v>
      </c>
      <c r="D164" s="302">
        <v>2200</v>
      </c>
      <c r="E164" s="608">
        <f t="shared" ref="E164" si="237">ROUND(D164/12*$C$3,0)</f>
        <v>183</v>
      </c>
      <c r="F164" s="331">
        <v>123</v>
      </c>
      <c r="G164" s="304">
        <f t="shared" si="221"/>
        <v>67.213114754098356</v>
      </c>
      <c r="H164" s="286">
        <v>2521.1999999999998</v>
      </c>
      <c r="I164" s="286"/>
      <c r="J164" s="286"/>
      <c r="K164" s="286"/>
      <c r="L164" s="286"/>
      <c r="M164" s="286"/>
      <c r="N164" s="286"/>
      <c r="O164" s="286"/>
      <c r="P164" s="286"/>
      <c r="Q164" s="286"/>
      <c r="R164" s="286"/>
      <c r="S164" s="606">
        <f t="shared" ref="S164:S167" si="238">H164/12*$C$3</f>
        <v>210.1</v>
      </c>
      <c r="T164" s="286">
        <f t="shared" si="232"/>
        <v>144.83992999999998</v>
      </c>
      <c r="U164" s="286">
        <f t="shared" si="158"/>
        <v>-65.260070000000013</v>
      </c>
      <c r="V164" s="289"/>
      <c r="W164" s="286">
        <v>144.83992999999998</v>
      </c>
      <c r="X164" s="347">
        <f t="shared" si="234"/>
        <v>68.938567348881477</v>
      </c>
      <c r="Y164" s="593"/>
      <c r="Z164" s="69"/>
    </row>
    <row r="165" spans="1:26" ht="30" customHeight="1" x14ac:dyDescent="0.25">
      <c r="C165" s="625" t="s">
        <v>92</v>
      </c>
      <c r="D165" s="343"/>
      <c r="E165" s="303"/>
      <c r="F165" s="302">
        <v>0</v>
      </c>
      <c r="G165" s="304"/>
      <c r="H165" s="286"/>
      <c r="I165" s="286"/>
      <c r="J165" s="286"/>
      <c r="K165" s="286"/>
      <c r="L165" s="286"/>
      <c r="M165" s="286"/>
      <c r="N165" s="286"/>
      <c r="O165" s="286"/>
      <c r="P165" s="286"/>
      <c r="Q165" s="286"/>
      <c r="R165" s="286"/>
      <c r="S165" s="606"/>
      <c r="T165" s="286"/>
      <c r="U165" s="286"/>
      <c r="V165" s="286"/>
      <c r="W165" s="286">
        <v>0</v>
      </c>
      <c r="X165" s="347"/>
      <c r="Y165" s="593"/>
      <c r="Z165" s="69"/>
    </row>
    <row r="166" spans="1:26" ht="66" customHeight="1" x14ac:dyDescent="0.25">
      <c r="B166" s="24">
        <v>1</v>
      </c>
      <c r="C166" s="45" t="s">
        <v>72</v>
      </c>
      <c r="D166" s="343">
        <v>3000</v>
      </c>
      <c r="E166" s="303">
        <f t="shared" ref="E166:E167" si="239">ROUND(D166/12*$C$3,0)</f>
        <v>250</v>
      </c>
      <c r="F166" s="302">
        <v>47</v>
      </c>
      <c r="G166" s="304">
        <f t="shared" si="221"/>
        <v>18.8</v>
      </c>
      <c r="H166" s="286">
        <v>8190</v>
      </c>
      <c r="I166" s="286"/>
      <c r="J166" s="286"/>
      <c r="K166" s="286"/>
      <c r="L166" s="286"/>
      <c r="M166" s="286"/>
      <c r="N166" s="286"/>
      <c r="O166" s="286"/>
      <c r="P166" s="286"/>
      <c r="Q166" s="286"/>
      <c r="R166" s="286"/>
      <c r="S166" s="606">
        <f t="shared" si="238"/>
        <v>682.5</v>
      </c>
      <c r="T166" s="286">
        <f t="shared" si="232"/>
        <v>71.841790000000003</v>
      </c>
      <c r="U166" s="286">
        <f t="shared" si="158"/>
        <v>-610.65821000000005</v>
      </c>
      <c r="V166" s="286"/>
      <c r="W166" s="289">
        <v>71.841790000000003</v>
      </c>
      <c r="X166" s="286">
        <f t="shared" si="234"/>
        <v>10.526269597069597</v>
      </c>
      <c r="Y166" s="593"/>
      <c r="Z166" s="69"/>
    </row>
    <row r="167" spans="1:26" ht="58.5" customHeight="1" thickBot="1" x14ac:dyDescent="0.3">
      <c r="B167" s="24">
        <v>1</v>
      </c>
      <c r="C167" s="45" t="s">
        <v>63</v>
      </c>
      <c r="D167" s="331">
        <v>2000</v>
      </c>
      <c r="E167" s="303">
        <f t="shared" si="239"/>
        <v>167</v>
      </c>
      <c r="F167" s="331">
        <v>93</v>
      </c>
      <c r="G167" s="304">
        <f t="shared" si="221"/>
        <v>55.688622754491014</v>
      </c>
      <c r="H167" s="286">
        <v>2333.1999999999998</v>
      </c>
      <c r="I167" s="286"/>
      <c r="J167" s="286"/>
      <c r="K167" s="286"/>
      <c r="L167" s="286"/>
      <c r="M167" s="286"/>
      <c r="N167" s="286"/>
      <c r="O167" s="286"/>
      <c r="P167" s="286"/>
      <c r="Q167" s="286"/>
      <c r="R167" s="286"/>
      <c r="S167" s="606">
        <f t="shared" si="238"/>
        <v>194.43333333333331</v>
      </c>
      <c r="T167" s="286">
        <f t="shared" si="232"/>
        <v>104.57971999999999</v>
      </c>
      <c r="U167" s="289">
        <f t="shared" si="158"/>
        <v>-89.853613333333314</v>
      </c>
      <c r="V167" s="289"/>
      <c r="W167" s="286">
        <v>104.57971999999999</v>
      </c>
      <c r="X167" s="286">
        <f t="shared" si="234"/>
        <v>53.786929538830798</v>
      </c>
      <c r="Y167" s="593"/>
      <c r="Z167" s="69"/>
    </row>
    <row r="168" spans="1:26" ht="15.75" thickBot="1" x14ac:dyDescent="0.3">
      <c r="A168" s="24">
        <v>1</v>
      </c>
      <c r="B168" s="24">
        <v>1</v>
      </c>
      <c r="C168" s="171" t="s">
        <v>155</v>
      </c>
      <c r="D168" s="305"/>
      <c r="E168" s="305"/>
      <c r="F168" s="305"/>
      <c r="G168" s="306"/>
      <c r="H168" s="317">
        <f>H163+H158</f>
        <v>31312.680660000002</v>
      </c>
      <c r="I168" s="317" t="e">
        <f>I163+I158+#REF!</f>
        <v>#REF!</v>
      </c>
      <c r="J168" s="317" t="e">
        <f>J163+J158+#REF!</f>
        <v>#REF!</v>
      </c>
      <c r="K168" s="317" t="e">
        <f>K163+K158+#REF!</f>
        <v>#REF!</v>
      </c>
      <c r="L168" s="317" t="e">
        <f>L163+L158+#REF!</f>
        <v>#REF!</v>
      </c>
      <c r="M168" s="317" t="e">
        <f>M163+M158+#REF!</f>
        <v>#REF!</v>
      </c>
      <c r="N168" s="317" t="e">
        <f>N163+N158+#REF!</f>
        <v>#REF!</v>
      </c>
      <c r="O168" s="317" t="e">
        <f>O163+O158+#REF!</f>
        <v>#REF!</v>
      </c>
      <c r="P168" s="317" t="e">
        <f>P163+P158+#REF!</f>
        <v>#REF!</v>
      </c>
      <c r="Q168" s="317" t="e">
        <f>Q163+Q158+#REF!</f>
        <v>#REF!</v>
      </c>
      <c r="R168" s="317" t="e">
        <f>R163+R158+#REF!</f>
        <v>#REF!</v>
      </c>
      <c r="S168" s="335">
        <f t="shared" ref="S168:W168" si="240">S163+S158</f>
        <v>2609.3900549999998</v>
      </c>
      <c r="T168" s="335">
        <f t="shared" si="240"/>
        <v>1314.95208</v>
      </c>
      <c r="U168" s="335">
        <f t="shared" si="240"/>
        <v>-1294.4379750000003</v>
      </c>
      <c r="V168" s="335">
        <f t="shared" si="240"/>
        <v>-15.29279</v>
      </c>
      <c r="W168" s="308">
        <f t="shared" si="240"/>
        <v>1299.6592900000001</v>
      </c>
      <c r="X168" s="309">
        <f t="shared" si="234"/>
        <v>50.393082378786026</v>
      </c>
      <c r="Y168" s="593"/>
      <c r="Z168" s="69"/>
    </row>
    <row r="169" spans="1:26" ht="15" customHeight="1" x14ac:dyDescent="0.25">
      <c r="A169" s="24">
        <v>1</v>
      </c>
      <c r="B169" s="24">
        <v>1</v>
      </c>
      <c r="C169" s="4"/>
      <c r="D169" s="297"/>
      <c r="E169" s="297"/>
      <c r="F169" s="297"/>
      <c r="G169" s="297"/>
      <c r="H169" s="391"/>
      <c r="I169" s="391"/>
      <c r="J169" s="391"/>
      <c r="K169" s="391"/>
      <c r="L169" s="391"/>
      <c r="M169" s="391"/>
      <c r="N169" s="391"/>
      <c r="O169" s="391"/>
      <c r="P169" s="391"/>
      <c r="Q169" s="391"/>
      <c r="R169" s="391"/>
      <c r="S169" s="298"/>
      <c r="T169" s="299"/>
      <c r="U169" s="299">
        <f t="shared" si="158"/>
        <v>0</v>
      </c>
      <c r="V169" s="299"/>
      <c r="W169" s="299"/>
      <c r="X169" s="297"/>
      <c r="Y169" s="593"/>
      <c r="Z169" s="69"/>
    </row>
    <row r="170" spans="1:26" ht="29.25" customHeight="1" x14ac:dyDescent="0.25">
      <c r="A170" s="24">
        <v>1</v>
      </c>
      <c r="B170" s="24">
        <v>1</v>
      </c>
      <c r="C170" s="47" t="s">
        <v>107</v>
      </c>
      <c r="D170" s="283"/>
      <c r="E170" s="283"/>
      <c r="F170" s="283"/>
      <c r="G170" s="283"/>
      <c r="H170" s="285"/>
      <c r="I170" s="285"/>
      <c r="J170" s="285"/>
      <c r="K170" s="285"/>
      <c r="L170" s="285"/>
      <c r="M170" s="285"/>
      <c r="N170" s="285"/>
      <c r="O170" s="285"/>
      <c r="P170" s="285"/>
      <c r="Q170" s="285"/>
      <c r="R170" s="285"/>
      <c r="S170" s="285"/>
      <c r="T170" s="285"/>
      <c r="U170" s="285">
        <f t="shared" si="158"/>
        <v>0</v>
      </c>
      <c r="V170" s="285"/>
      <c r="W170" s="285"/>
      <c r="X170" s="283"/>
      <c r="Y170" s="593"/>
      <c r="Z170" s="69"/>
    </row>
    <row r="171" spans="1:26" ht="26.25" customHeight="1" x14ac:dyDescent="0.25">
      <c r="A171" s="24">
        <v>1</v>
      </c>
      <c r="B171" s="24">
        <v>1</v>
      </c>
      <c r="C171" s="131" t="s">
        <v>74</v>
      </c>
      <c r="D171" s="302">
        <f>SUM(D172:D173)</f>
        <v>520</v>
      </c>
      <c r="E171" s="302">
        <f>SUM(E172:E173)</f>
        <v>43</v>
      </c>
      <c r="F171" s="302">
        <f>SUM(F172:F173)</f>
        <v>25</v>
      </c>
      <c r="G171" s="302">
        <f t="shared" ref="G171:G179" si="241">F171/E171*100</f>
        <v>58.139534883720934</v>
      </c>
      <c r="H171" s="286">
        <f>SUM(H172:H173)</f>
        <v>1308.9775999999999</v>
      </c>
      <c r="I171" s="286">
        <f>SUM(I172:I173)</f>
        <v>0</v>
      </c>
      <c r="J171" s="286">
        <f>SUM(J172:J173)</f>
        <v>0</v>
      </c>
      <c r="K171" s="286">
        <f>SUM(K172:K173)</f>
        <v>0</v>
      </c>
      <c r="L171" s="286">
        <f>SUM(L172:L173)</f>
        <v>0</v>
      </c>
      <c r="M171" s="286">
        <f t="shared" ref="M171:N171" si="242">SUM(M172:M173)</f>
        <v>0</v>
      </c>
      <c r="N171" s="286">
        <f t="shared" si="242"/>
        <v>0</v>
      </c>
      <c r="O171" s="286">
        <f t="shared" ref="O171:W171" si="243">SUM(O172:O173)</f>
        <v>0</v>
      </c>
      <c r="P171" s="286">
        <f t="shared" ref="P171:Q171" si="244">SUM(P172:P173)</f>
        <v>0</v>
      </c>
      <c r="Q171" s="286">
        <f t="shared" si="244"/>
        <v>0</v>
      </c>
      <c r="R171" s="286">
        <f t="shared" ref="R171" si="245">SUM(R172:R173)</f>
        <v>0</v>
      </c>
      <c r="S171" s="606">
        <f t="shared" si="243"/>
        <v>109.08146666666666</v>
      </c>
      <c r="T171" s="286">
        <f t="shared" si="243"/>
        <v>52.903379999999999</v>
      </c>
      <c r="U171" s="286">
        <f t="shared" si="243"/>
        <v>-56.178086666666658</v>
      </c>
      <c r="V171" s="286">
        <f t="shared" si="243"/>
        <v>0</v>
      </c>
      <c r="W171" s="286">
        <f t="shared" si="243"/>
        <v>52.903379999999999</v>
      </c>
      <c r="X171" s="302">
        <f t="shared" ref="X171:X180" si="246">T171/S171*100</f>
        <v>48.498962854673756</v>
      </c>
      <c r="Y171" s="593"/>
      <c r="Z171" s="69"/>
    </row>
    <row r="172" spans="1:26" ht="30.75" customHeight="1" x14ac:dyDescent="0.25">
      <c r="A172" s="24">
        <v>1</v>
      </c>
      <c r="B172" s="24">
        <v>1</v>
      </c>
      <c r="C172" s="45" t="s">
        <v>43</v>
      </c>
      <c r="D172" s="302">
        <v>400</v>
      </c>
      <c r="E172" s="608">
        <f t="shared" ref="E172" si="247">ROUND(D172/12*$C$3,0)</f>
        <v>33</v>
      </c>
      <c r="F172" s="302">
        <v>19</v>
      </c>
      <c r="G172" s="302">
        <f t="shared" si="241"/>
        <v>57.575757575757578</v>
      </c>
      <c r="H172" s="286">
        <v>1115.7439999999999</v>
      </c>
      <c r="I172" s="286"/>
      <c r="J172" s="286"/>
      <c r="K172" s="286"/>
      <c r="L172" s="286"/>
      <c r="M172" s="286"/>
      <c r="N172" s="286"/>
      <c r="O172" s="286"/>
      <c r="P172" s="286"/>
      <c r="Q172" s="286"/>
      <c r="R172" s="286"/>
      <c r="S172" s="606">
        <f t="shared" ref="S172:S173" si="248">H172/12*$C$3</f>
        <v>92.978666666666655</v>
      </c>
      <c r="T172" s="286">
        <f t="shared" ref="T172:T173" si="249">W172-V172</f>
        <v>43.432559999999995</v>
      </c>
      <c r="U172" s="286">
        <f t="shared" si="158"/>
        <v>-49.54610666666666</v>
      </c>
      <c r="V172" s="286"/>
      <c r="W172" s="286">
        <v>43.432559999999995</v>
      </c>
      <c r="X172" s="302">
        <f t="shared" si="246"/>
        <v>46.712392806952138</v>
      </c>
      <c r="Y172" s="593"/>
      <c r="Z172" s="69"/>
    </row>
    <row r="173" spans="1:26" ht="33" customHeight="1" x14ac:dyDescent="0.25">
      <c r="A173" s="24">
        <v>1</v>
      </c>
      <c r="B173" s="24">
        <v>1</v>
      </c>
      <c r="C173" s="45" t="s">
        <v>44</v>
      </c>
      <c r="D173" s="302">
        <v>120</v>
      </c>
      <c r="E173" s="303">
        <f>ROUND(D173/12*$C$3,0)</f>
        <v>10</v>
      </c>
      <c r="F173" s="302">
        <v>6</v>
      </c>
      <c r="G173" s="304">
        <f t="shared" si="241"/>
        <v>60</v>
      </c>
      <c r="H173" s="286">
        <v>193.2336</v>
      </c>
      <c r="I173" s="286"/>
      <c r="J173" s="286"/>
      <c r="K173" s="286"/>
      <c r="L173" s="286"/>
      <c r="M173" s="286"/>
      <c r="N173" s="286"/>
      <c r="O173" s="286"/>
      <c r="P173" s="286"/>
      <c r="Q173" s="286"/>
      <c r="R173" s="286"/>
      <c r="S173" s="606">
        <f t="shared" si="248"/>
        <v>16.102799999999998</v>
      </c>
      <c r="T173" s="286">
        <f t="shared" si="249"/>
        <v>9.4708199999999998</v>
      </c>
      <c r="U173" s="286">
        <f t="shared" si="158"/>
        <v>-6.6319799999999987</v>
      </c>
      <c r="V173" s="286"/>
      <c r="W173" s="286">
        <v>9.4708199999999998</v>
      </c>
      <c r="X173" s="302">
        <f t="shared" si="246"/>
        <v>58.814740293613532</v>
      </c>
      <c r="Y173" s="593"/>
      <c r="Z173" s="69"/>
    </row>
    <row r="174" spans="1:26" ht="30" x14ac:dyDescent="0.25">
      <c r="A174" s="24">
        <v>1</v>
      </c>
      <c r="B174" s="24">
        <v>1</v>
      </c>
      <c r="C174" s="131" t="s">
        <v>66</v>
      </c>
      <c r="D174" s="304">
        <f>D175+D177+D178</f>
        <v>270</v>
      </c>
      <c r="E174" s="304">
        <f t="shared" ref="E174:F174" si="250">E175+E177+E178</f>
        <v>23</v>
      </c>
      <c r="F174" s="304">
        <f t="shared" si="250"/>
        <v>14</v>
      </c>
      <c r="G174" s="304">
        <f t="shared" si="241"/>
        <v>60.869565217391312</v>
      </c>
      <c r="H174" s="286">
        <f t="shared" ref="H174:W174" si="251">H175+H177+H178</f>
        <v>444.78100000000006</v>
      </c>
      <c r="I174" s="286">
        <f t="shared" si="251"/>
        <v>0</v>
      </c>
      <c r="J174" s="286">
        <f t="shared" si="251"/>
        <v>0</v>
      </c>
      <c r="K174" s="286">
        <f t="shared" si="251"/>
        <v>0</v>
      </c>
      <c r="L174" s="286">
        <f t="shared" si="251"/>
        <v>0</v>
      </c>
      <c r="M174" s="286">
        <f t="shared" si="251"/>
        <v>0</v>
      </c>
      <c r="N174" s="286">
        <f t="shared" si="251"/>
        <v>0</v>
      </c>
      <c r="O174" s="286">
        <f t="shared" si="251"/>
        <v>0</v>
      </c>
      <c r="P174" s="286">
        <f t="shared" si="251"/>
        <v>0</v>
      </c>
      <c r="Q174" s="286">
        <f t="shared" si="251"/>
        <v>0</v>
      </c>
      <c r="R174" s="286">
        <f t="shared" si="251"/>
        <v>0</v>
      </c>
      <c r="S174" s="606">
        <f t="shared" si="251"/>
        <v>37.065083333333334</v>
      </c>
      <c r="T174" s="286">
        <f t="shared" si="251"/>
        <v>17.069179999999999</v>
      </c>
      <c r="U174" s="286">
        <f t="shared" si="251"/>
        <v>-19.995903333333338</v>
      </c>
      <c r="V174" s="286">
        <f t="shared" si="251"/>
        <v>0</v>
      </c>
      <c r="W174" s="286">
        <f t="shared" si="251"/>
        <v>17.069179999999999</v>
      </c>
      <c r="X174" s="302">
        <f t="shared" si="246"/>
        <v>46.051913188737828</v>
      </c>
      <c r="Y174" s="593"/>
      <c r="Z174" s="69"/>
    </row>
    <row r="175" spans="1:26" ht="33" customHeight="1" x14ac:dyDescent="0.25">
      <c r="A175" s="24">
        <v>1</v>
      </c>
      <c r="B175" s="24">
        <v>1</v>
      </c>
      <c r="C175" s="162" t="s">
        <v>62</v>
      </c>
      <c r="D175" s="304">
        <v>150</v>
      </c>
      <c r="E175" s="610">
        <f t="shared" ref="E175:E178" si="252">ROUND(D175/12*$C$3,0)</f>
        <v>13</v>
      </c>
      <c r="F175" s="334">
        <v>14</v>
      </c>
      <c r="G175" s="304">
        <f t="shared" si="241"/>
        <v>107.69230769230769</v>
      </c>
      <c r="H175" s="286">
        <v>171.9</v>
      </c>
      <c r="I175" s="286"/>
      <c r="J175" s="286"/>
      <c r="K175" s="286"/>
      <c r="L175" s="286"/>
      <c r="M175" s="286"/>
      <c r="N175" s="286"/>
      <c r="O175" s="286"/>
      <c r="P175" s="286"/>
      <c r="Q175" s="286"/>
      <c r="R175" s="286"/>
      <c r="S175" s="606">
        <f t="shared" ref="S175:S179" si="253">H175/12*$C$3</f>
        <v>14.325000000000001</v>
      </c>
      <c r="T175" s="286">
        <f t="shared" ref="T175:T179" si="254">W175-V175</f>
        <v>17.069179999999999</v>
      </c>
      <c r="U175" s="287">
        <f t="shared" si="158"/>
        <v>2.7441799999999983</v>
      </c>
      <c r="V175" s="287"/>
      <c r="W175" s="287">
        <v>17.069179999999999</v>
      </c>
      <c r="X175" s="304">
        <f t="shared" si="246"/>
        <v>119.15657940663176</v>
      </c>
      <c r="Y175" s="593"/>
      <c r="Z175" s="69"/>
    </row>
    <row r="176" spans="1:26" ht="33" customHeight="1" x14ac:dyDescent="0.25">
      <c r="C176" s="625" t="s">
        <v>92</v>
      </c>
      <c r="D176" s="304"/>
      <c r="E176" s="610"/>
      <c r="F176" s="334"/>
      <c r="G176" s="304"/>
      <c r="H176" s="286"/>
      <c r="I176" s="286"/>
      <c r="J176" s="286"/>
      <c r="K176" s="286"/>
      <c r="L176" s="286"/>
      <c r="M176" s="286"/>
      <c r="N176" s="286"/>
      <c r="O176" s="286"/>
      <c r="P176" s="286"/>
      <c r="Q176" s="286"/>
      <c r="R176" s="286"/>
      <c r="S176" s="606"/>
      <c r="T176" s="286"/>
      <c r="U176" s="287"/>
      <c r="V176" s="287"/>
      <c r="W176" s="287"/>
      <c r="X176" s="304"/>
      <c r="Y176" s="593"/>
      <c r="Z176" s="69"/>
    </row>
    <row r="177" spans="1:27" ht="58.5" customHeight="1" x14ac:dyDescent="0.25">
      <c r="C177" s="45" t="s">
        <v>72</v>
      </c>
      <c r="D177" s="304">
        <v>85</v>
      </c>
      <c r="E177" s="610">
        <f t="shared" si="252"/>
        <v>7</v>
      </c>
      <c r="F177" s="334"/>
      <c r="G177" s="304"/>
      <c r="H177" s="286">
        <v>232.05</v>
      </c>
      <c r="I177" s="286"/>
      <c r="J177" s="286"/>
      <c r="K177" s="286"/>
      <c r="L177" s="286"/>
      <c r="M177" s="286"/>
      <c r="N177" s="286"/>
      <c r="O177" s="286"/>
      <c r="P177" s="286"/>
      <c r="Q177" s="286"/>
      <c r="R177" s="286"/>
      <c r="S177" s="606">
        <f t="shared" ref="S177:S178" si="255">H177/12*$C$3</f>
        <v>19.337500000000002</v>
      </c>
      <c r="T177" s="286">
        <f t="shared" si="254"/>
        <v>0</v>
      </c>
      <c r="U177" s="287">
        <f t="shared" si="158"/>
        <v>-19.337500000000002</v>
      </c>
      <c r="V177" s="287"/>
      <c r="W177" s="287"/>
      <c r="X177" s="304">
        <f t="shared" si="246"/>
        <v>0</v>
      </c>
      <c r="Y177" s="593"/>
      <c r="Z177" s="69"/>
    </row>
    <row r="178" spans="1:27" ht="51" customHeight="1" x14ac:dyDescent="0.25">
      <c r="C178" s="45" t="s">
        <v>63</v>
      </c>
      <c r="D178" s="304">
        <v>35</v>
      </c>
      <c r="E178" s="610">
        <f t="shared" si="252"/>
        <v>3</v>
      </c>
      <c r="F178" s="334"/>
      <c r="G178" s="304"/>
      <c r="H178" s="286">
        <v>40.831000000000003</v>
      </c>
      <c r="I178" s="286"/>
      <c r="J178" s="286"/>
      <c r="K178" s="286"/>
      <c r="L178" s="286"/>
      <c r="M178" s="286"/>
      <c r="N178" s="286"/>
      <c r="O178" s="286"/>
      <c r="P178" s="286"/>
      <c r="Q178" s="286"/>
      <c r="R178" s="286"/>
      <c r="S178" s="606">
        <f t="shared" si="255"/>
        <v>3.4025833333333337</v>
      </c>
      <c r="T178" s="286">
        <f t="shared" si="254"/>
        <v>0</v>
      </c>
      <c r="U178" s="287">
        <f t="shared" si="158"/>
        <v>-3.4025833333333337</v>
      </c>
      <c r="V178" s="287"/>
      <c r="W178" s="287"/>
      <c r="X178" s="304">
        <f t="shared" si="246"/>
        <v>0</v>
      </c>
      <c r="Y178" s="593"/>
      <c r="Z178" s="69"/>
    </row>
    <row r="179" spans="1:27" s="70" customFormat="1" ht="31.5" customHeight="1" thickBot="1" x14ac:dyDescent="0.3">
      <c r="A179" s="24">
        <v>1</v>
      </c>
      <c r="B179" s="24">
        <v>1</v>
      </c>
      <c r="C179" s="75" t="s">
        <v>77</v>
      </c>
      <c r="D179" s="302"/>
      <c r="E179" s="303">
        <f>ROUND(D179/12*$C$3,0)</f>
        <v>0</v>
      </c>
      <c r="F179" s="302"/>
      <c r="G179" s="302" t="e">
        <f t="shared" si="241"/>
        <v>#DIV/0!</v>
      </c>
      <c r="H179" s="286"/>
      <c r="I179" s="286"/>
      <c r="J179" s="286"/>
      <c r="K179" s="286"/>
      <c r="L179" s="286"/>
      <c r="M179" s="286"/>
      <c r="N179" s="286"/>
      <c r="O179" s="286"/>
      <c r="P179" s="286"/>
      <c r="Q179" s="286"/>
      <c r="R179" s="286"/>
      <c r="S179" s="606">
        <f t="shared" si="253"/>
        <v>0</v>
      </c>
      <c r="T179" s="286">
        <f t="shared" si="254"/>
        <v>0</v>
      </c>
      <c r="U179" s="286">
        <f t="shared" si="158"/>
        <v>0</v>
      </c>
      <c r="V179" s="286"/>
      <c r="W179" s="286"/>
      <c r="X179" s="302" t="e">
        <f t="shared" si="246"/>
        <v>#DIV/0!</v>
      </c>
      <c r="Y179" s="593"/>
      <c r="Z179" s="69"/>
      <c r="AA179" s="242"/>
    </row>
    <row r="180" spans="1:27" ht="15.75" thickBot="1" x14ac:dyDescent="0.3">
      <c r="A180" s="24">
        <v>1</v>
      </c>
      <c r="B180" s="24">
        <v>1</v>
      </c>
      <c r="C180" s="78" t="s">
        <v>155</v>
      </c>
      <c r="D180" s="309"/>
      <c r="E180" s="309"/>
      <c r="F180" s="309"/>
      <c r="G180" s="306"/>
      <c r="H180" s="335">
        <f t="shared" ref="H180:W180" si="256">H174+H171+H179</f>
        <v>1753.7586000000001</v>
      </c>
      <c r="I180" s="335">
        <f t="shared" si="256"/>
        <v>0</v>
      </c>
      <c r="J180" s="335">
        <f t="shared" si="256"/>
        <v>0</v>
      </c>
      <c r="K180" s="335">
        <f t="shared" si="256"/>
        <v>0</v>
      </c>
      <c r="L180" s="335">
        <f t="shared" si="256"/>
        <v>0</v>
      </c>
      <c r="M180" s="335">
        <f t="shared" si="256"/>
        <v>0</v>
      </c>
      <c r="N180" s="335">
        <f t="shared" si="256"/>
        <v>0</v>
      </c>
      <c r="O180" s="335">
        <f t="shared" si="256"/>
        <v>0</v>
      </c>
      <c r="P180" s="335">
        <f t="shared" si="256"/>
        <v>0</v>
      </c>
      <c r="Q180" s="335">
        <f t="shared" si="256"/>
        <v>0</v>
      </c>
      <c r="R180" s="335">
        <f t="shared" si="256"/>
        <v>0</v>
      </c>
      <c r="S180" s="335">
        <f t="shared" si="256"/>
        <v>146.14654999999999</v>
      </c>
      <c r="T180" s="335">
        <f t="shared" si="256"/>
        <v>69.972560000000001</v>
      </c>
      <c r="U180" s="335">
        <f t="shared" si="256"/>
        <v>-76.173990000000003</v>
      </c>
      <c r="V180" s="335">
        <f t="shared" si="256"/>
        <v>0</v>
      </c>
      <c r="W180" s="335">
        <f t="shared" si="256"/>
        <v>69.972560000000001</v>
      </c>
      <c r="X180" s="309">
        <f t="shared" si="246"/>
        <v>47.878352243005402</v>
      </c>
      <c r="Y180" s="593"/>
      <c r="Z180" s="69"/>
    </row>
    <row r="181" spans="1:27" ht="15" customHeight="1" x14ac:dyDescent="0.25">
      <c r="A181" s="24">
        <v>1</v>
      </c>
      <c r="B181" s="24">
        <v>1</v>
      </c>
      <c r="C181" s="50"/>
      <c r="D181" s="290"/>
      <c r="E181" s="290"/>
      <c r="F181" s="290"/>
      <c r="G181" s="291"/>
      <c r="H181" s="292"/>
      <c r="I181" s="292"/>
      <c r="J181" s="292"/>
      <c r="K181" s="292"/>
      <c r="L181" s="292"/>
      <c r="M181" s="292"/>
      <c r="N181" s="292"/>
      <c r="O181" s="292"/>
      <c r="P181" s="292"/>
      <c r="Q181" s="292"/>
      <c r="R181" s="292"/>
      <c r="S181" s="292"/>
      <c r="T181" s="292"/>
      <c r="U181" s="292">
        <f t="shared" ref="U181:U227" si="257">T181-S181</f>
        <v>0</v>
      </c>
      <c r="V181" s="292"/>
      <c r="W181" s="292"/>
      <c r="X181" s="290"/>
      <c r="Y181" s="593"/>
      <c r="Z181" s="69"/>
    </row>
    <row r="182" spans="1:27" ht="29.25" customHeight="1" x14ac:dyDescent="0.25">
      <c r="A182" s="24">
        <v>1</v>
      </c>
      <c r="B182" s="24">
        <v>1</v>
      </c>
      <c r="C182" s="47" t="s">
        <v>136</v>
      </c>
      <c r="D182" s="283"/>
      <c r="E182" s="283"/>
      <c r="F182" s="283"/>
      <c r="G182" s="283"/>
      <c r="H182" s="285"/>
      <c r="I182" s="285"/>
      <c r="J182" s="285"/>
      <c r="K182" s="285"/>
      <c r="L182" s="285"/>
      <c r="M182" s="285"/>
      <c r="N182" s="285"/>
      <c r="O182" s="285"/>
      <c r="P182" s="285"/>
      <c r="Q182" s="285"/>
      <c r="R182" s="285"/>
      <c r="S182" s="285"/>
      <c r="T182" s="285"/>
      <c r="U182" s="285">
        <f t="shared" si="257"/>
        <v>0</v>
      </c>
      <c r="V182" s="285"/>
      <c r="W182" s="285"/>
      <c r="X182" s="283"/>
      <c r="Y182" s="593"/>
      <c r="Z182" s="69"/>
    </row>
    <row r="183" spans="1:27" ht="30" x14ac:dyDescent="0.25">
      <c r="A183" s="24">
        <v>1</v>
      </c>
      <c r="B183" s="24">
        <v>1</v>
      </c>
      <c r="C183" s="131" t="s">
        <v>74</v>
      </c>
      <c r="D183" s="302">
        <f>SUM(D184:D185)</f>
        <v>1625</v>
      </c>
      <c r="E183" s="302">
        <f>SUM(E184:E185)</f>
        <v>135</v>
      </c>
      <c r="F183" s="302">
        <f>SUM(F184:F185)</f>
        <v>132</v>
      </c>
      <c r="G183" s="302">
        <f t="shared" ref="G183:G187" si="258">F183/E183*100</f>
        <v>97.777777777777771</v>
      </c>
      <c r="H183" s="285">
        <f>SUM(H184:H185)</f>
        <v>4090.5549999999998</v>
      </c>
      <c r="I183" s="285">
        <f>SUM(I184:I185)</f>
        <v>0</v>
      </c>
      <c r="J183" s="285">
        <f>SUM(J184:J185)</f>
        <v>0</v>
      </c>
      <c r="K183" s="285">
        <f>SUM(K184:K185)</f>
        <v>0</v>
      </c>
      <c r="L183" s="285">
        <f>SUM(L184:L185)</f>
        <v>0</v>
      </c>
      <c r="M183" s="285">
        <f t="shared" ref="M183:N183" si="259">SUM(M184:M185)</f>
        <v>0</v>
      </c>
      <c r="N183" s="285">
        <f t="shared" si="259"/>
        <v>0</v>
      </c>
      <c r="O183" s="285">
        <f t="shared" ref="O183:W183" si="260">SUM(O184:O185)</f>
        <v>0</v>
      </c>
      <c r="P183" s="285">
        <f t="shared" ref="P183:Q183" si="261">SUM(P184:P185)</f>
        <v>0</v>
      </c>
      <c r="Q183" s="285">
        <f t="shared" si="261"/>
        <v>0</v>
      </c>
      <c r="R183" s="285">
        <f t="shared" ref="R183" si="262">SUM(R184:R185)</f>
        <v>0</v>
      </c>
      <c r="S183" s="605">
        <f t="shared" si="260"/>
        <v>340.87958333333336</v>
      </c>
      <c r="T183" s="285">
        <f t="shared" si="260"/>
        <v>299.95513</v>
      </c>
      <c r="U183" s="285">
        <f t="shared" si="260"/>
        <v>-40.924453333333354</v>
      </c>
      <c r="V183" s="285">
        <f t="shared" si="260"/>
        <v>0</v>
      </c>
      <c r="W183" s="285">
        <f t="shared" si="260"/>
        <v>299.95513</v>
      </c>
      <c r="X183" s="302">
        <f t="shared" ref="X183:X189" si="263">T183/S183*100</f>
        <v>87.994454542232035</v>
      </c>
      <c r="Y183" s="593"/>
      <c r="Z183" s="69"/>
    </row>
    <row r="184" spans="1:27" ht="30" x14ac:dyDescent="0.25">
      <c r="A184" s="24">
        <v>1</v>
      </c>
      <c r="B184" s="24">
        <v>1</v>
      </c>
      <c r="C184" s="45" t="s">
        <v>43</v>
      </c>
      <c r="D184" s="302">
        <v>1250</v>
      </c>
      <c r="E184" s="608">
        <f t="shared" ref="E184" si="264">ROUND(D184/12*$C$3,0)</f>
        <v>104</v>
      </c>
      <c r="F184" s="302">
        <v>105</v>
      </c>
      <c r="G184" s="302">
        <f t="shared" si="258"/>
        <v>100.96153846153845</v>
      </c>
      <c r="H184" s="285">
        <v>3486.7</v>
      </c>
      <c r="I184" s="285"/>
      <c r="J184" s="285"/>
      <c r="K184" s="285"/>
      <c r="L184" s="285"/>
      <c r="M184" s="285"/>
      <c r="N184" s="285"/>
      <c r="O184" s="285"/>
      <c r="P184" s="285"/>
      <c r="Q184" s="285"/>
      <c r="R184" s="285"/>
      <c r="S184" s="605">
        <f t="shared" ref="S184:S185" si="265">H184/12*$C$3</f>
        <v>290.55833333333334</v>
      </c>
      <c r="T184" s="286">
        <f t="shared" ref="T184:T185" si="266">W184-V184</f>
        <v>251.82972999999998</v>
      </c>
      <c r="U184" s="285">
        <f t="shared" si="257"/>
        <v>-38.728603333333353</v>
      </c>
      <c r="V184" s="285"/>
      <c r="W184" s="285">
        <v>251.82972999999998</v>
      </c>
      <c r="X184" s="302">
        <f t="shared" si="263"/>
        <v>86.6709714056271</v>
      </c>
      <c r="Y184" s="593"/>
      <c r="Z184" s="69"/>
    </row>
    <row r="185" spans="1:27" ht="30" x14ac:dyDescent="0.25">
      <c r="A185" s="24">
        <v>1</v>
      </c>
      <c r="B185" s="24">
        <v>1</v>
      </c>
      <c r="C185" s="45" t="s">
        <v>44</v>
      </c>
      <c r="D185" s="302">
        <v>375</v>
      </c>
      <c r="E185" s="303">
        <f>ROUND(D185/12*$C$3,0)</f>
        <v>31</v>
      </c>
      <c r="F185" s="302">
        <v>27</v>
      </c>
      <c r="G185" s="302">
        <f t="shared" si="258"/>
        <v>87.096774193548384</v>
      </c>
      <c r="H185" s="338">
        <v>603.85500000000002</v>
      </c>
      <c r="I185" s="338"/>
      <c r="J185" s="338"/>
      <c r="K185" s="338"/>
      <c r="L185" s="338"/>
      <c r="M185" s="338"/>
      <c r="N185" s="338"/>
      <c r="O185" s="338"/>
      <c r="P185" s="338"/>
      <c r="Q185" s="338"/>
      <c r="R185" s="338"/>
      <c r="S185" s="605">
        <f t="shared" si="265"/>
        <v>50.321249999999999</v>
      </c>
      <c r="T185" s="286">
        <f t="shared" si="266"/>
        <v>48.125399999999999</v>
      </c>
      <c r="U185" s="338">
        <f t="shared" si="257"/>
        <v>-2.1958500000000001</v>
      </c>
      <c r="V185" s="338"/>
      <c r="W185" s="338">
        <v>48.125399999999999</v>
      </c>
      <c r="X185" s="302">
        <f t="shared" si="263"/>
        <v>95.636336537744995</v>
      </c>
      <c r="Y185" s="593"/>
      <c r="Z185" s="69"/>
    </row>
    <row r="186" spans="1:27" ht="30" x14ac:dyDescent="0.25">
      <c r="A186" s="24">
        <v>1</v>
      </c>
      <c r="B186" s="24">
        <v>1</v>
      </c>
      <c r="C186" s="131" t="s">
        <v>66</v>
      </c>
      <c r="D186" s="304">
        <f>SUM(D187)</f>
        <v>100</v>
      </c>
      <c r="E186" s="304">
        <f t="shared" ref="E186:W186" si="267">SUM(E187)</f>
        <v>8</v>
      </c>
      <c r="F186" s="304">
        <f t="shared" si="267"/>
        <v>5</v>
      </c>
      <c r="G186" s="302">
        <f t="shared" si="258"/>
        <v>62.5</v>
      </c>
      <c r="H186" s="338">
        <f t="shared" ref="H186:R186" si="268">SUM(H187)</f>
        <v>114.6</v>
      </c>
      <c r="I186" s="338">
        <f t="shared" si="268"/>
        <v>0</v>
      </c>
      <c r="J186" s="338">
        <f t="shared" si="268"/>
        <v>0</v>
      </c>
      <c r="K186" s="338">
        <f t="shared" si="268"/>
        <v>0</v>
      </c>
      <c r="L186" s="338">
        <f t="shared" si="268"/>
        <v>0</v>
      </c>
      <c r="M186" s="338">
        <f t="shared" si="268"/>
        <v>0</v>
      </c>
      <c r="N186" s="338">
        <f t="shared" si="268"/>
        <v>0</v>
      </c>
      <c r="O186" s="338">
        <f t="shared" si="268"/>
        <v>0</v>
      </c>
      <c r="P186" s="338">
        <f t="shared" si="268"/>
        <v>0</v>
      </c>
      <c r="Q186" s="338">
        <f t="shared" si="268"/>
        <v>0</v>
      </c>
      <c r="R186" s="338">
        <f t="shared" si="268"/>
        <v>0</v>
      </c>
      <c r="S186" s="614">
        <f t="shared" si="267"/>
        <v>9.5499999999999989</v>
      </c>
      <c r="T186" s="338">
        <f t="shared" si="267"/>
        <v>6.0026099999999998</v>
      </c>
      <c r="U186" s="338">
        <f t="shared" si="267"/>
        <v>-3.5473899999999992</v>
      </c>
      <c r="V186" s="338">
        <f t="shared" si="267"/>
        <v>0</v>
      </c>
      <c r="W186" s="338">
        <f t="shared" si="267"/>
        <v>6.0026099999999998</v>
      </c>
      <c r="X186" s="338">
        <f t="shared" si="263"/>
        <v>62.854554973821998</v>
      </c>
      <c r="Y186" s="593"/>
      <c r="Z186" s="69"/>
    </row>
    <row r="187" spans="1:27" ht="30" x14ac:dyDescent="0.25">
      <c r="A187" s="24">
        <v>1</v>
      </c>
      <c r="B187" s="24">
        <v>1</v>
      </c>
      <c r="C187" s="162" t="s">
        <v>62</v>
      </c>
      <c r="D187" s="304">
        <v>100</v>
      </c>
      <c r="E187" s="610">
        <f t="shared" ref="E187" si="269">ROUND(D187/12*$C$3,0)</f>
        <v>8</v>
      </c>
      <c r="F187" s="304">
        <v>5</v>
      </c>
      <c r="G187" s="304">
        <f t="shared" si="258"/>
        <v>62.5</v>
      </c>
      <c r="H187" s="338">
        <v>114.6</v>
      </c>
      <c r="I187" s="338"/>
      <c r="J187" s="338"/>
      <c r="K187" s="338"/>
      <c r="L187" s="338"/>
      <c r="M187" s="338"/>
      <c r="N187" s="338"/>
      <c r="O187" s="338"/>
      <c r="P187" s="338"/>
      <c r="Q187" s="338"/>
      <c r="R187" s="338"/>
      <c r="S187" s="614">
        <f t="shared" ref="S187" si="270">H187/12*$C$3</f>
        <v>9.5499999999999989</v>
      </c>
      <c r="T187" s="286">
        <f t="shared" ref="T187" si="271">W187-V187</f>
        <v>6.0026099999999998</v>
      </c>
      <c r="U187" s="338">
        <f t="shared" si="257"/>
        <v>-3.5473899999999992</v>
      </c>
      <c r="V187" s="338"/>
      <c r="W187" s="338">
        <v>6.0026099999999998</v>
      </c>
      <c r="X187" s="338">
        <f t="shared" si="263"/>
        <v>62.854554973821998</v>
      </c>
      <c r="Y187" s="593"/>
      <c r="Z187" s="69"/>
    </row>
    <row r="188" spans="1:27" ht="45.75" thickBot="1" x14ac:dyDescent="0.3">
      <c r="C188" s="625" t="s">
        <v>92</v>
      </c>
      <c r="D188" s="304"/>
      <c r="E188" s="610"/>
      <c r="F188" s="304"/>
      <c r="G188" s="304"/>
      <c r="H188" s="338"/>
      <c r="I188" s="338"/>
      <c r="J188" s="338"/>
      <c r="K188" s="338"/>
      <c r="L188" s="338"/>
      <c r="M188" s="338"/>
      <c r="N188" s="338"/>
      <c r="O188" s="338"/>
      <c r="P188" s="338"/>
      <c r="Q188" s="338"/>
      <c r="R188" s="338"/>
      <c r="S188" s="614"/>
      <c r="T188" s="286"/>
      <c r="U188" s="338"/>
      <c r="V188" s="338"/>
      <c r="W188" s="338"/>
      <c r="X188" s="338"/>
      <c r="Y188" s="593"/>
      <c r="Z188" s="69"/>
    </row>
    <row r="189" spans="1:27" ht="15.75" thickBot="1" x14ac:dyDescent="0.3">
      <c r="A189" s="24">
        <v>1</v>
      </c>
      <c r="B189" s="24">
        <v>1</v>
      </c>
      <c r="C189" s="78" t="s">
        <v>155</v>
      </c>
      <c r="D189" s="309"/>
      <c r="E189" s="309"/>
      <c r="F189" s="309"/>
      <c r="G189" s="306"/>
      <c r="H189" s="335">
        <f>H183+H186</f>
        <v>4205.1549999999997</v>
      </c>
      <c r="I189" s="335" t="e">
        <f>I183+I186+#REF!</f>
        <v>#REF!</v>
      </c>
      <c r="J189" s="335" t="e">
        <f>J183+J186+#REF!</f>
        <v>#REF!</v>
      </c>
      <c r="K189" s="335" t="e">
        <f>K183+K186+#REF!</f>
        <v>#REF!</v>
      </c>
      <c r="L189" s="335" t="e">
        <f>L183+L186+#REF!</f>
        <v>#REF!</v>
      </c>
      <c r="M189" s="335" t="e">
        <f>M183+M186+#REF!</f>
        <v>#REF!</v>
      </c>
      <c r="N189" s="335" t="e">
        <f>N183+N186+#REF!</f>
        <v>#REF!</v>
      </c>
      <c r="O189" s="335" t="e">
        <f>O183+O186+#REF!</f>
        <v>#REF!</v>
      </c>
      <c r="P189" s="335" t="e">
        <f>P183+P186+#REF!</f>
        <v>#REF!</v>
      </c>
      <c r="Q189" s="335" t="e">
        <f>Q183+Q186+#REF!</f>
        <v>#REF!</v>
      </c>
      <c r="R189" s="335" t="e">
        <f>R183+R186+#REF!</f>
        <v>#REF!</v>
      </c>
      <c r="S189" s="335">
        <f t="shared" ref="S189:W189" si="272">S183+S186</f>
        <v>350.42958333333337</v>
      </c>
      <c r="T189" s="335">
        <f t="shared" si="272"/>
        <v>305.95774</v>
      </c>
      <c r="U189" s="335">
        <f t="shared" si="272"/>
        <v>-44.471843333333354</v>
      </c>
      <c r="V189" s="335">
        <f t="shared" si="272"/>
        <v>0</v>
      </c>
      <c r="W189" s="335">
        <f t="shared" si="272"/>
        <v>305.95774</v>
      </c>
      <c r="X189" s="309">
        <f t="shared" si="263"/>
        <v>87.309335327710855</v>
      </c>
      <c r="Y189" s="593"/>
      <c r="Z189" s="69"/>
    </row>
    <row r="190" spans="1:27" ht="15" customHeight="1" x14ac:dyDescent="0.25">
      <c r="A190" s="24">
        <v>1</v>
      </c>
      <c r="B190" s="24">
        <v>1</v>
      </c>
      <c r="C190" s="53"/>
      <c r="D190" s="323"/>
      <c r="E190" s="323"/>
      <c r="F190" s="323"/>
      <c r="G190" s="319"/>
      <c r="H190" s="342"/>
      <c r="I190" s="342"/>
      <c r="J190" s="342"/>
      <c r="K190" s="342"/>
      <c r="L190" s="342"/>
      <c r="M190" s="342"/>
      <c r="N190" s="342"/>
      <c r="O190" s="342"/>
      <c r="P190" s="342"/>
      <c r="Q190" s="342"/>
      <c r="R190" s="342"/>
      <c r="S190" s="342"/>
      <c r="T190" s="342"/>
      <c r="U190" s="342">
        <f t="shared" si="257"/>
        <v>0</v>
      </c>
      <c r="V190" s="342"/>
      <c r="W190" s="342"/>
      <c r="X190" s="343"/>
      <c r="Y190" s="593"/>
      <c r="Z190" s="69"/>
    </row>
    <row r="191" spans="1:27" ht="38.25" customHeight="1" x14ac:dyDescent="0.25">
      <c r="A191" s="24">
        <v>1</v>
      </c>
      <c r="B191" s="24">
        <v>1</v>
      </c>
      <c r="C191" s="108" t="s">
        <v>108</v>
      </c>
      <c r="D191" s="302"/>
      <c r="E191" s="302"/>
      <c r="F191" s="302"/>
      <c r="G191" s="302"/>
      <c r="H191" s="301"/>
      <c r="I191" s="301"/>
      <c r="J191" s="301"/>
      <c r="K191" s="301"/>
      <c r="L191" s="301"/>
      <c r="M191" s="301"/>
      <c r="N191" s="301"/>
      <c r="O191" s="301"/>
      <c r="P191" s="301"/>
      <c r="Q191" s="301"/>
      <c r="R191" s="301"/>
      <c r="S191" s="301"/>
      <c r="T191" s="301"/>
      <c r="U191" s="301">
        <f t="shared" si="257"/>
        <v>0</v>
      </c>
      <c r="V191" s="301"/>
      <c r="W191" s="301"/>
      <c r="X191" s="302"/>
      <c r="Y191" s="593"/>
      <c r="Z191" s="69"/>
    </row>
    <row r="192" spans="1:27" ht="30" x14ac:dyDescent="0.25">
      <c r="A192" s="24">
        <v>1</v>
      </c>
      <c r="B192" s="24">
        <v>1</v>
      </c>
      <c r="C192" s="131" t="s">
        <v>74</v>
      </c>
      <c r="D192" s="302">
        <f>SUM(D193:D194)</f>
        <v>1040</v>
      </c>
      <c r="E192" s="302">
        <f>SUM(E193:E194)</f>
        <v>87</v>
      </c>
      <c r="F192" s="302">
        <f>SUM(F193:F194)</f>
        <v>48</v>
      </c>
      <c r="G192" s="302">
        <f t="shared" ref="G192:G196" si="273">F192/E192*100</f>
        <v>55.172413793103445</v>
      </c>
      <c r="H192" s="286">
        <f>SUM(H193:H194)</f>
        <v>2617.9551999999999</v>
      </c>
      <c r="I192" s="286">
        <f>SUM(I193:I194)</f>
        <v>0</v>
      </c>
      <c r="J192" s="286">
        <f>SUM(J193:J194)</f>
        <v>0</v>
      </c>
      <c r="K192" s="286">
        <f>SUM(K193:K194)</f>
        <v>0</v>
      </c>
      <c r="L192" s="286">
        <f>SUM(L193:L194)</f>
        <v>0</v>
      </c>
      <c r="M192" s="286">
        <f t="shared" ref="M192:N192" si="274">SUM(M193:M194)</f>
        <v>0</v>
      </c>
      <c r="N192" s="286">
        <f t="shared" si="274"/>
        <v>0</v>
      </c>
      <c r="O192" s="286">
        <f t="shared" ref="O192:W192" si="275">SUM(O193:O194)</f>
        <v>0</v>
      </c>
      <c r="P192" s="286">
        <f t="shared" ref="P192:Q192" si="276">SUM(P193:P194)</f>
        <v>0</v>
      </c>
      <c r="Q192" s="286">
        <f t="shared" si="276"/>
        <v>0</v>
      </c>
      <c r="R192" s="286">
        <f t="shared" ref="R192" si="277">SUM(R193:R194)</f>
        <v>0</v>
      </c>
      <c r="S192" s="606">
        <f t="shared" si="275"/>
        <v>218.16293333333331</v>
      </c>
      <c r="T192" s="286">
        <f t="shared" si="275"/>
        <v>120.25367</v>
      </c>
      <c r="U192" s="286">
        <f t="shared" si="275"/>
        <v>-97.909263333333314</v>
      </c>
      <c r="V192" s="286">
        <f t="shared" si="275"/>
        <v>0</v>
      </c>
      <c r="W192" s="286">
        <f t="shared" si="275"/>
        <v>120.25367</v>
      </c>
      <c r="X192" s="302">
        <f t="shared" ref="X192:X198" si="278">T192/S192*100</f>
        <v>55.121036448599284</v>
      </c>
      <c r="Y192" s="593"/>
      <c r="Z192" s="69"/>
    </row>
    <row r="193" spans="1:27" ht="30" x14ac:dyDescent="0.25">
      <c r="A193" s="24">
        <v>1</v>
      </c>
      <c r="B193" s="24">
        <v>1</v>
      </c>
      <c r="C193" s="45" t="s">
        <v>43</v>
      </c>
      <c r="D193" s="302">
        <v>800</v>
      </c>
      <c r="E193" s="608">
        <f t="shared" ref="E193" si="279">ROUND(D193/12*$C$3,0)</f>
        <v>67</v>
      </c>
      <c r="F193" s="302">
        <v>44</v>
      </c>
      <c r="G193" s="302">
        <f t="shared" si="273"/>
        <v>65.671641791044777</v>
      </c>
      <c r="H193" s="286">
        <v>2231.4879999999998</v>
      </c>
      <c r="I193" s="286"/>
      <c r="J193" s="286"/>
      <c r="K193" s="286"/>
      <c r="L193" s="286"/>
      <c r="M193" s="286"/>
      <c r="N193" s="286"/>
      <c r="O193" s="286"/>
      <c r="P193" s="286"/>
      <c r="Q193" s="286"/>
      <c r="R193" s="286"/>
      <c r="S193" s="606">
        <f t="shared" ref="S193:S194" si="280">H193/12*$C$3</f>
        <v>185.95733333333331</v>
      </c>
      <c r="T193" s="286">
        <f t="shared" ref="T193:T196" si="281">W193-V193</f>
        <v>115.14379</v>
      </c>
      <c r="U193" s="286">
        <f t="shared" si="257"/>
        <v>-70.813543333333314</v>
      </c>
      <c r="V193" s="286"/>
      <c r="W193" s="286">
        <v>115.14379</v>
      </c>
      <c r="X193" s="302">
        <f t="shared" si="278"/>
        <v>61.919467189606223</v>
      </c>
      <c r="Y193" s="593"/>
      <c r="Z193" s="69"/>
    </row>
    <row r="194" spans="1:27" ht="30" x14ac:dyDescent="0.25">
      <c r="A194" s="24">
        <v>1</v>
      </c>
      <c r="B194" s="24">
        <v>1</v>
      </c>
      <c r="C194" s="45" t="s">
        <v>44</v>
      </c>
      <c r="D194" s="302">
        <v>240</v>
      </c>
      <c r="E194" s="303">
        <f>ROUND(D194/12*$C$3,0)</f>
        <v>20</v>
      </c>
      <c r="F194" s="302">
        <v>4</v>
      </c>
      <c r="G194" s="302">
        <f t="shared" si="273"/>
        <v>20</v>
      </c>
      <c r="H194" s="286">
        <v>386.46719999999999</v>
      </c>
      <c r="I194" s="286"/>
      <c r="J194" s="286"/>
      <c r="K194" s="286"/>
      <c r="L194" s="286"/>
      <c r="M194" s="286"/>
      <c r="N194" s="286"/>
      <c r="O194" s="286"/>
      <c r="P194" s="286"/>
      <c r="Q194" s="286"/>
      <c r="R194" s="286"/>
      <c r="S194" s="606">
        <f t="shared" si="280"/>
        <v>32.205599999999997</v>
      </c>
      <c r="T194" s="286">
        <f t="shared" si="281"/>
        <v>5.1098800000000004</v>
      </c>
      <c r="U194" s="286">
        <f t="shared" si="257"/>
        <v>-27.095719999999996</v>
      </c>
      <c r="V194" s="286"/>
      <c r="W194" s="286">
        <v>5.1098800000000004</v>
      </c>
      <c r="X194" s="302">
        <f t="shared" si="278"/>
        <v>15.866433166902652</v>
      </c>
      <c r="Y194" s="593"/>
      <c r="Z194" s="69"/>
    </row>
    <row r="195" spans="1:27" ht="30" x14ac:dyDescent="0.25">
      <c r="A195" s="24">
        <v>1</v>
      </c>
      <c r="B195" s="24">
        <v>1</v>
      </c>
      <c r="C195" s="131" t="s">
        <v>66</v>
      </c>
      <c r="D195" s="304">
        <f>SUM(D196)</f>
        <v>1000</v>
      </c>
      <c r="E195" s="304">
        <f t="shared" ref="E195:W195" si="282">SUM(E196)</f>
        <v>83</v>
      </c>
      <c r="F195" s="304">
        <f t="shared" si="282"/>
        <v>105</v>
      </c>
      <c r="G195" s="302">
        <f t="shared" si="273"/>
        <v>126.50602409638554</v>
      </c>
      <c r="H195" s="286">
        <f t="shared" ref="H195:R195" si="283">SUM(H196)</f>
        <v>1146</v>
      </c>
      <c r="I195" s="286">
        <f t="shared" si="283"/>
        <v>0</v>
      </c>
      <c r="J195" s="286">
        <f t="shared" si="283"/>
        <v>0</v>
      </c>
      <c r="K195" s="286">
        <f t="shared" si="283"/>
        <v>0</v>
      </c>
      <c r="L195" s="286">
        <f t="shared" si="283"/>
        <v>0</v>
      </c>
      <c r="M195" s="286">
        <f t="shared" si="283"/>
        <v>0</v>
      </c>
      <c r="N195" s="286">
        <f t="shared" si="283"/>
        <v>0</v>
      </c>
      <c r="O195" s="286">
        <f t="shared" si="283"/>
        <v>0</v>
      </c>
      <c r="P195" s="286">
        <f t="shared" si="283"/>
        <v>0</v>
      </c>
      <c r="Q195" s="286">
        <f t="shared" si="283"/>
        <v>0</v>
      </c>
      <c r="R195" s="286">
        <f t="shared" si="283"/>
        <v>0</v>
      </c>
      <c r="S195" s="606">
        <f t="shared" si="282"/>
        <v>95.5</v>
      </c>
      <c r="T195" s="286">
        <f t="shared" si="282"/>
        <v>130.02252999999999</v>
      </c>
      <c r="U195" s="286">
        <f t="shared" si="282"/>
        <v>34.522529999999989</v>
      </c>
      <c r="V195" s="286">
        <f t="shared" si="282"/>
        <v>0</v>
      </c>
      <c r="W195" s="286">
        <f t="shared" si="282"/>
        <v>130.02252999999999</v>
      </c>
      <c r="X195" s="302">
        <f t="shared" si="278"/>
        <v>136.1492460732984</v>
      </c>
      <c r="Y195" s="593"/>
      <c r="Z195" s="69"/>
    </row>
    <row r="196" spans="1:27" ht="30" x14ac:dyDescent="0.25">
      <c r="A196" s="24">
        <v>1</v>
      </c>
      <c r="B196" s="24">
        <v>1</v>
      </c>
      <c r="C196" s="162" t="s">
        <v>62</v>
      </c>
      <c r="D196" s="304">
        <v>1000</v>
      </c>
      <c r="E196" s="610">
        <f t="shared" ref="E196" si="284">ROUND(D196/12*$C$3,0)</f>
        <v>83</v>
      </c>
      <c r="F196" s="304">
        <v>105</v>
      </c>
      <c r="G196" s="304">
        <f t="shared" si="273"/>
        <v>126.50602409638554</v>
      </c>
      <c r="H196" s="286">
        <v>1146</v>
      </c>
      <c r="I196" s="286"/>
      <c r="J196" s="286"/>
      <c r="K196" s="286"/>
      <c r="L196" s="286"/>
      <c r="M196" s="286"/>
      <c r="N196" s="286"/>
      <c r="O196" s="286"/>
      <c r="P196" s="286"/>
      <c r="Q196" s="286"/>
      <c r="R196" s="286"/>
      <c r="S196" s="606">
        <f t="shared" ref="S196" si="285">H196/12*$C$3</f>
        <v>95.5</v>
      </c>
      <c r="T196" s="286">
        <f t="shared" si="281"/>
        <v>130.02252999999999</v>
      </c>
      <c r="U196" s="286">
        <f t="shared" si="257"/>
        <v>34.522529999999989</v>
      </c>
      <c r="V196" s="286"/>
      <c r="W196" s="286">
        <v>130.02252999999999</v>
      </c>
      <c r="X196" s="286">
        <f t="shared" si="278"/>
        <v>136.1492460732984</v>
      </c>
      <c r="Y196" s="593"/>
      <c r="Z196" s="69"/>
    </row>
    <row r="197" spans="1:27" ht="32.25" customHeight="1" thickBot="1" x14ac:dyDescent="0.3">
      <c r="C197" s="625" t="s">
        <v>92</v>
      </c>
      <c r="D197" s="304"/>
      <c r="E197" s="610"/>
      <c r="F197" s="304"/>
      <c r="G197" s="304"/>
      <c r="H197" s="286"/>
      <c r="I197" s="286"/>
      <c r="J197" s="286"/>
      <c r="K197" s="286"/>
      <c r="L197" s="286"/>
      <c r="M197" s="286"/>
      <c r="N197" s="286"/>
      <c r="O197" s="286"/>
      <c r="P197" s="286"/>
      <c r="Q197" s="286"/>
      <c r="R197" s="286"/>
      <c r="S197" s="606"/>
      <c r="T197" s="286"/>
      <c r="U197" s="286"/>
      <c r="V197" s="286"/>
      <c r="W197" s="289"/>
      <c r="X197" s="332"/>
      <c r="Y197" s="593"/>
      <c r="Z197" s="69"/>
    </row>
    <row r="198" spans="1:27" ht="15.75" thickBot="1" x14ac:dyDescent="0.3">
      <c r="A198" s="24">
        <v>1</v>
      </c>
      <c r="B198" s="24">
        <v>1</v>
      </c>
      <c r="C198" s="165" t="s">
        <v>155</v>
      </c>
      <c r="D198" s="349"/>
      <c r="E198" s="349"/>
      <c r="F198" s="349"/>
      <c r="G198" s="350"/>
      <c r="H198" s="351">
        <f>H192+H195</f>
        <v>3763.9551999999999</v>
      </c>
      <c r="I198" s="351" t="e">
        <f>I192+I195+#REF!</f>
        <v>#REF!</v>
      </c>
      <c r="J198" s="351" t="e">
        <f>J192+J195+#REF!</f>
        <v>#REF!</v>
      </c>
      <c r="K198" s="351" t="e">
        <f>K192+K195+#REF!</f>
        <v>#REF!</v>
      </c>
      <c r="L198" s="351" t="e">
        <f>L192+L195+#REF!</f>
        <v>#REF!</v>
      </c>
      <c r="M198" s="351" t="e">
        <f>M192+M195+#REF!</f>
        <v>#REF!</v>
      </c>
      <c r="N198" s="351" t="e">
        <f>N192+N195+#REF!</f>
        <v>#REF!</v>
      </c>
      <c r="O198" s="351" t="e">
        <f>O192+O195+#REF!</f>
        <v>#REF!</v>
      </c>
      <c r="P198" s="351" t="e">
        <f>P192+P195+#REF!</f>
        <v>#REF!</v>
      </c>
      <c r="Q198" s="351" t="e">
        <f>Q192+Q195+#REF!</f>
        <v>#REF!</v>
      </c>
      <c r="R198" s="351" t="e">
        <f>R192+R195+#REF!</f>
        <v>#REF!</v>
      </c>
      <c r="S198" s="351">
        <f t="shared" ref="S198:W198" si="286">S192+S195</f>
        <v>313.66293333333329</v>
      </c>
      <c r="T198" s="351">
        <f t="shared" si="286"/>
        <v>250.27619999999999</v>
      </c>
      <c r="U198" s="351">
        <f t="shared" si="286"/>
        <v>-63.386733333333325</v>
      </c>
      <c r="V198" s="351">
        <f t="shared" si="286"/>
        <v>0</v>
      </c>
      <c r="W198" s="351">
        <f t="shared" si="286"/>
        <v>250.27619999999999</v>
      </c>
      <c r="X198" s="349">
        <f t="shared" si="278"/>
        <v>79.791449164963495</v>
      </c>
      <c r="Y198" s="593"/>
      <c r="Z198" s="69"/>
    </row>
    <row r="199" spans="1:27" ht="15" customHeight="1" thickBot="1" x14ac:dyDescent="0.3">
      <c r="A199" s="24">
        <v>1</v>
      </c>
      <c r="B199" s="24">
        <v>1</v>
      </c>
      <c r="C199" s="53"/>
      <c r="D199" s="352"/>
      <c r="E199" s="352"/>
      <c r="F199" s="323"/>
      <c r="G199" s="353"/>
      <c r="H199" s="354"/>
      <c r="I199" s="354"/>
      <c r="J199" s="354"/>
      <c r="K199" s="354"/>
      <c r="L199" s="354"/>
      <c r="M199" s="354"/>
      <c r="N199" s="354"/>
      <c r="O199" s="354"/>
      <c r="P199" s="354"/>
      <c r="Q199" s="354"/>
      <c r="R199" s="354"/>
      <c r="S199" s="354"/>
      <c r="T199" s="342"/>
      <c r="U199" s="342">
        <f t="shared" si="257"/>
        <v>0</v>
      </c>
      <c r="V199" s="342"/>
      <c r="W199" s="342"/>
      <c r="X199" s="355"/>
      <c r="Y199" s="593"/>
      <c r="Z199" s="69"/>
    </row>
    <row r="200" spans="1:27" ht="15" customHeight="1" x14ac:dyDescent="0.25">
      <c r="A200" s="24">
        <v>1</v>
      </c>
      <c r="B200" s="24">
        <v>1</v>
      </c>
      <c r="C200" s="160" t="s">
        <v>32</v>
      </c>
      <c r="D200" s="356"/>
      <c r="E200" s="356"/>
      <c r="F200" s="357"/>
      <c r="G200" s="356"/>
      <c r="H200" s="358"/>
      <c r="I200" s="358"/>
      <c r="J200" s="358"/>
      <c r="K200" s="358"/>
      <c r="L200" s="358"/>
      <c r="M200" s="358"/>
      <c r="N200" s="358"/>
      <c r="O200" s="358"/>
      <c r="P200" s="358"/>
      <c r="Q200" s="358"/>
      <c r="R200" s="358"/>
      <c r="S200" s="358"/>
      <c r="T200" s="359"/>
      <c r="U200" s="359"/>
      <c r="V200" s="359"/>
      <c r="W200" s="359"/>
      <c r="X200" s="356"/>
      <c r="Y200" s="593"/>
      <c r="Z200" s="69"/>
    </row>
    <row r="201" spans="1:27" s="70" customFormat="1" ht="33.75" customHeight="1" x14ac:dyDescent="0.25">
      <c r="A201" s="24">
        <v>1</v>
      </c>
      <c r="B201" s="24">
        <v>1</v>
      </c>
      <c r="C201" s="198" t="s">
        <v>74</v>
      </c>
      <c r="D201" s="360">
        <f>SUM(D192,D183,D171,D158,D149,D140,D131,D122,D113,D100,D91,D78,D65,D56,D47,D38,D29,D11,D20)</f>
        <v>152001</v>
      </c>
      <c r="E201" s="360">
        <f>SUM(E192,E183,E171,E158,E149,E140,E131,E122,E113,E100,E91,E78,E65,E56,E47,E38,E29,E11,E20)</f>
        <v>12668</v>
      </c>
      <c r="F201" s="360">
        <f>SUM(F192,F183,F171,F158,F149,F140,F131,F122,F113,F100,F91,F78,F65,F56,F47,F38,F29,F11,F20)</f>
        <v>11050</v>
      </c>
      <c r="G201" s="361">
        <f t="shared" ref="G201:G210" si="287">F201/E201*100</f>
        <v>87.227660246289858</v>
      </c>
      <c r="H201" s="362">
        <f t="shared" ref="H201:W201" si="288">SUM(H192,H183,H171,H158,H149,H140,H131,H122,H113,H100,H91,H78,H65,H56,H47,H38,H29,H11,H20)</f>
        <v>390203.8543200001</v>
      </c>
      <c r="I201" s="362">
        <f t="shared" si="288"/>
        <v>0</v>
      </c>
      <c r="J201" s="362">
        <f t="shared" si="288"/>
        <v>0</v>
      </c>
      <c r="K201" s="362">
        <f t="shared" si="288"/>
        <v>0</v>
      </c>
      <c r="L201" s="362">
        <f t="shared" si="288"/>
        <v>0</v>
      </c>
      <c r="M201" s="362">
        <f t="shared" si="288"/>
        <v>0</v>
      </c>
      <c r="N201" s="362">
        <f t="shared" si="288"/>
        <v>0</v>
      </c>
      <c r="O201" s="362">
        <f t="shared" si="288"/>
        <v>0</v>
      </c>
      <c r="P201" s="362">
        <f t="shared" si="288"/>
        <v>0</v>
      </c>
      <c r="Q201" s="362">
        <f t="shared" si="288"/>
        <v>0</v>
      </c>
      <c r="R201" s="362">
        <f t="shared" si="288"/>
        <v>0</v>
      </c>
      <c r="S201" s="362">
        <f t="shared" si="288"/>
        <v>32516.987860000001</v>
      </c>
      <c r="T201" s="362">
        <f t="shared" si="288"/>
        <v>27545.200819999976</v>
      </c>
      <c r="U201" s="362">
        <f t="shared" si="288"/>
        <v>-4971.7870400000202</v>
      </c>
      <c r="V201" s="362">
        <f t="shared" si="288"/>
        <v>-60.70675</v>
      </c>
      <c r="W201" s="362">
        <f t="shared" si="288"/>
        <v>27484.494069999979</v>
      </c>
      <c r="X201" s="362">
        <f t="shared" ref="X201:X210" si="289">T201/S201*100</f>
        <v>84.710185760729857</v>
      </c>
      <c r="Y201" s="593"/>
      <c r="Z201" s="69"/>
      <c r="AA201" s="242"/>
    </row>
    <row r="202" spans="1:27" s="70" customFormat="1" ht="30" customHeight="1" x14ac:dyDescent="0.25">
      <c r="A202" s="24">
        <v>1</v>
      </c>
      <c r="B202" s="24">
        <v>1</v>
      </c>
      <c r="C202" s="166" t="s">
        <v>43</v>
      </c>
      <c r="D202" s="360">
        <f t="shared" ref="D202:F203" si="290">SUM(D193,D184,D172,D159,D114,D101,D92,D79,D66,D57,D48,D39,D12)</f>
        <v>116033</v>
      </c>
      <c r="E202" s="360">
        <f t="shared" si="290"/>
        <v>9669</v>
      </c>
      <c r="F202" s="360">
        <f t="shared" si="290"/>
        <v>7566</v>
      </c>
      <c r="G202" s="361">
        <f t="shared" si="287"/>
        <v>78.250077567483714</v>
      </c>
      <c r="H202" s="362">
        <f t="shared" ref="H202:W202" si="291">SUM(H193,H184,H172,H159,H114,H101,H92,H79,H66,H57,H48,H39,H12)</f>
        <v>323657.80887999997</v>
      </c>
      <c r="I202" s="362">
        <f t="shared" si="291"/>
        <v>0</v>
      </c>
      <c r="J202" s="362">
        <f t="shared" si="291"/>
        <v>0</v>
      </c>
      <c r="K202" s="362">
        <f t="shared" si="291"/>
        <v>0</v>
      </c>
      <c r="L202" s="362">
        <f t="shared" si="291"/>
        <v>0</v>
      </c>
      <c r="M202" s="362">
        <f t="shared" si="291"/>
        <v>0</v>
      </c>
      <c r="N202" s="362">
        <f t="shared" si="291"/>
        <v>0</v>
      </c>
      <c r="O202" s="362">
        <f t="shared" si="291"/>
        <v>0</v>
      </c>
      <c r="P202" s="362">
        <f t="shared" si="291"/>
        <v>0</v>
      </c>
      <c r="Q202" s="362">
        <f t="shared" si="291"/>
        <v>0</v>
      </c>
      <c r="R202" s="362">
        <f t="shared" si="291"/>
        <v>0</v>
      </c>
      <c r="S202" s="362">
        <f t="shared" si="291"/>
        <v>26971.484073333337</v>
      </c>
      <c r="T202" s="362">
        <f t="shared" si="291"/>
        <v>20811.983729999993</v>
      </c>
      <c r="U202" s="362">
        <f t="shared" si="291"/>
        <v>-6159.5003433333386</v>
      </c>
      <c r="V202" s="362">
        <f t="shared" si="291"/>
        <v>-55.349110000000003</v>
      </c>
      <c r="W202" s="362">
        <f t="shared" si="291"/>
        <v>20756.634619999993</v>
      </c>
      <c r="X202" s="362">
        <f t="shared" si="289"/>
        <v>77.162916483994167</v>
      </c>
      <c r="Y202" s="593"/>
      <c r="Z202" s="69"/>
      <c r="AA202" s="242"/>
    </row>
    <row r="203" spans="1:27" s="70" customFormat="1" ht="30" customHeight="1" x14ac:dyDescent="0.25">
      <c r="A203" s="24">
        <v>1</v>
      </c>
      <c r="B203" s="24">
        <v>1</v>
      </c>
      <c r="C203" s="166" t="s">
        <v>44</v>
      </c>
      <c r="D203" s="360">
        <f t="shared" si="290"/>
        <v>34176</v>
      </c>
      <c r="E203" s="360">
        <f t="shared" si="290"/>
        <v>2848</v>
      </c>
      <c r="F203" s="360">
        <f t="shared" si="290"/>
        <v>3266</v>
      </c>
      <c r="G203" s="361">
        <f t="shared" si="287"/>
        <v>114.67696629213484</v>
      </c>
      <c r="H203" s="362">
        <f t="shared" ref="H203:W203" si="292">SUM(H194,H185,H173,H160,H115,H102,H93,H80,H67,H58,H49,H40,H13)</f>
        <v>55032.929279999997</v>
      </c>
      <c r="I203" s="362">
        <f t="shared" si="292"/>
        <v>0</v>
      </c>
      <c r="J203" s="362">
        <f t="shared" si="292"/>
        <v>0</v>
      </c>
      <c r="K203" s="362">
        <f t="shared" si="292"/>
        <v>0</v>
      </c>
      <c r="L203" s="362">
        <f t="shared" si="292"/>
        <v>0</v>
      </c>
      <c r="M203" s="362">
        <f t="shared" si="292"/>
        <v>0</v>
      </c>
      <c r="N203" s="362">
        <f t="shared" si="292"/>
        <v>0</v>
      </c>
      <c r="O203" s="362">
        <f t="shared" si="292"/>
        <v>0</v>
      </c>
      <c r="P203" s="362">
        <f t="shared" si="292"/>
        <v>0</v>
      </c>
      <c r="Q203" s="362">
        <f t="shared" si="292"/>
        <v>0</v>
      </c>
      <c r="R203" s="362">
        <f t="shared" si="292"/>
        <v>0</v>
      </c>
      <c r="S203" s="362">
        <f t="shared" si="292"/>
        <v>4586.07744</v>
      </c>
      <c r="T203" s="362">
        <f t="shared" si="292"/>
        <v>5334.5386099999869</v>
      </c>
      <c r="U203" s="362">
        <f t="shared" si="292"/>
        <v>748.46116999998605</v>
      </c>
      <c r="V203" s="362">
        <f t="shared" si="292"/>
        <v>-1.5297600000000005</v>
      </c>
      <c r="W203" s="362">
        <f t="shared" si="292"/>
        <v>5333.0088499999874</v>
      </c>
      <c r="X203" s="362">
        <f t="shared" si="289"/>
        <v>116.32029070141448</v>
      </c>
      <c r="Y203" s="593"/>
      <c r="Z203" s="69"/>
      <c r="AA203" s="242"/>
    </row>
    <row r="204" spans="1:27" s="70" customFormat="1" ht="44.25" customHeight="1" x14ac:dyDescent="0.25">
      <c r="A204" s="24">
        <v>1</v>
      </c>
      <c r="B204" s="24">
        <v>1</v>
      </c>
      <c r="C204" s="166" t="s">
        <v>68</v>
      </c>
      <c r="D204" s="360">
        <f>SUM(D150,D141,D132,D123,D103,D81,D68,D30,D21)</f>
        <v>727</v>
      </c>
      <c r="E204" s="360">
        <f>SUM(E150,E141,E132,E123,E103,E81,E68,E30,E21)</f>
        <v>61</v>
      </c>
      <c r="F204" s="360">
        <f>SUM(F150,F141,F132,F123,F103,F81,F68,F30,F21)</f>
        <v>115</v>
      </c>
      <c r="G204" s="361">
        <f t="shared" si="287"/>
        <v>188.52459016393445</v>
      </c>
      <c r="H204" s="362">
        <f t="shared" ref="H204:W204" si="293">SUM(H150,H141,H132,H123,H103,H81,H68,H30,H21)</f>
        <v>4670.7787099999996</v>
      </c>
      <c r="I204" s="362">
        <f t="shared" si="293"/>
        <v>0</v>
      </c>
      <c r="J204" s="362">
        <f t="shared" si="293"/>
        <v>0</v>
      </c>
      <c r="K204" s="362">
        <f t="shared" si="293"/>
        <v>0</v>
      </c>
      <c r="L204" s="362">
        <f t="shared" si="293"/>
        <v>0</v>
      </c>
      <c r="M204" s="362">
        <f t="shared" si="293"/>
        <v>0</v>
      </c>
      <c r="N204" s="362">
        <f t="shared" si="293"/>
        <v>0</v>
      </c>
      <c r="O204" s="362">
        <f t="shared" si="293"/>
        <v>0</v>
      </c>
      <c r="P204" s="362">
        <f t="shared" si="293"/>
        <v>0</v>
      </c>
      <c r="Q204" s="362">
        <f t="shared" si="293"/>
        <v>0</v>
      </c>
      <c r="R204" s="362">
        <f t="shared" si="293"/>
        <v>0</v>
      </c>
      <c r="S204" s="362">
        <f t="shared" si="293"/>
        <v>389.23155916666667</v>
      </c>
      <c r="T204" s="362">
        <f t="shared" si="293"/>
        <v>738.84394999999995</v>
      </c>
      <c r="U204" s="362">
        <f t="shared" si="293"/>
        <v>349.61239083333334</v>
      </c>
      <c r="V204" s="362">
        <f t="shared" si="293"/>
        <v>0</v>
      </c>
      <c r="W204" s="362">
        <f t="shared" si="293"/>
        <v>738.84394999999995</v>
      </c>
      <c r="X204" s="362">
        <f t="shared" si="289"/>
        <v>189.82118294360384</v>
      </c>
      <c r="Y204" s="593"/>
      <c r="Z204" s="69"/>
      <c r="AA204" s="242"/>
    </row>
    <row r="205" spans="1:27" s="70" customFormat="1" ht="30" customHeight="1" x14ac:dyDescent="0.25">
      <c r="A205" s="24">
        <v>1</v>
      </c>
      <c r="B205" s="24">
        <v>1</v>
      </c>
      <c r="C205" s="166" t="s">
        <v>69</v>
      </c>
      <c r="D205" s="360">
        <f>SUM(D151,D142,D133,D124,D104,D82,D69,D31,D22,D162)</f>
        <v>1065</v>
      </c>
      <c r="E205" s="360">
        <f>SUM(E151,E142,E133,E124,E104,E82,E69,E31,E22,E162)</f>
        <v>90</v>
      </c>
      <c r="F205" s="360">
        <f>SUM(F151,F142,F133,F124,F104,F82,F69,F31,F22,F162)</f>
        <v>103</v>
      </c>
      <c r="G205" s="361">
        <f t="shared" si="287"/>
        <v>114.44444444444444</v>
      </c>
      <c r="H205" s="360">
        <f t="shared" ref="H205:W205" si="294">SUM(H151,H142,H133,H124,H104,H82,H69,H31,H22,H162)</f>
        <v>6842.33745</v>
      </c>
      <c r="I205" s="360">
        <f t="shared" si="294"/>
        <v>0</v>
      </c>
      <c r="J205" s="360">
        <f t="shared" si="294"/>
        <v>0</v>
      </c>
      <c r="K205" s="360">
        <f t="shared" si="294"/>
        <v>0</v>
      </c>
      <c r="L205" s="360">
        <f t="shared" si="294"/>
        <v>0</v>
      </c>
      <c r="M205" s="360">
        <f t="shared" si="294"/>
        <v>0</v>
      </c>
      <c r="N205" s="360">
        <f t="shared" si="294"/>
        <v>0</v>
      </c>
      <c r="O205" s="360">
        <f t="shared" si="294"/>
        <v>0</v>
      </c>
      <c r="P205" s="360">
        <f t="shared" si="294"/>
        <v>0</v>
      </c>
      <c r="Q205" s="360">
        <f t="shared" si="294"/>
        <v>0</v>
      </c>
      <c r="R205" s="360">
        <f t="shared" si="294"/>
        <v>0</v>
      </c>
      <c r="S205" s="360">
        <f t="shared" si="294"/>
        <v>570.19478749999985</v>
      </c>
      <c r="T205" s="360">
        <f t="shared" si="294"/>
        <v>659.83452999999997</v>
      </c>
      <c r="U205" s="360">
        <f t="shared" si="294"/>
        <v>89.639742499999997</v>
      </c>
      <c r="V205" s="360">
        <f t="shared" si="294"/>
        <v>-3.8278799999999999</v>
      </c>
      <c r="W205" s="360">
        <f t="shared" si="294"/>
        <v>656.00664999999992</v>
      </c>
      <c r="X205" s="362">
        <f t="shared" si="289"/>
        <v>115.72089827285559</v>
      </c>
      <c r="Y205" s="593"/>
      <c r="Z205" s="69"/>
      <c r="AA205" s="242"/>
    </row>
    <row r="206" spans="1:27" s="70" customFormat="1" ht="45" customHeight="1" x14ac:dyDescent="0.25">
      <c r="A206" s="24">
        <v>1</v>
      </c>
      <c r="B206" s="24">
        <v>1</v>
      </c>
      <c r="C206" s="198" t="s">
        <v>66</v>
      </c>
      <c r="D206" s="360">
        <f>SUM(D195,D186,D174,D163,D152,D143,D134,D125,D116,D105,D94,D83,D70,D59,D50,D41,D32,D23,D14)</f>
        <v>181877</v>
      </c>
      <c r="E206" s="360">
        <f>SUM(E195,E186,E174,E163,E152,E143,E134,E125,E116,E105,E94,E83,E70,E59,E50,E41,E32,E23,E14)</f>
        <v>15157</v>
      </c>
      <c r="F206" s="360">
        <f>SUM(F195,F186,F174,F163,F152,F143,F134,F125,F116,F105,F94,F83,F70,F59,F50,F41,F32,F23,F14)</f>
        <v>16733</v>
      </c>
      <c r="G206" s="361">
        <f t="shared" si="287"/>
        <v>110.39783598337402</v>
      </c>
      <c r="H206" s="362">
        <f t="shared" ref="H206:W206" si="295">SUM(H195,H186,H174,H163,H152,H143,H134,H125,H116,H105,H94,H83,H70,H59,H50,H41,H32,H23,H14)</f>
        <v>379462.52100000001</v>
      </c>
      <c r="I206" s="362">
        <f t="shared" si="295"/>
        <v>0</v>
      </c>
      <c r="J206" s="362">
        <f t="shared" si="295"/>
        <v>0</v>
      </c>
      <c r="K206" s="362">
        <f t="shared" si="295"/>
        <v>0</v>
      </c>
      <c r="L206" s="362">
        <f t="shared" si="295"/>
        <v>0</v>
      </c>
      <c r="M206" s="362">
        <f t="shared" si="295"/>
        <v>0</v>
      </c>
      <c r="N206" s="362">
        <f t="shared" si="295"/>
        <v>0</v>
      </c>
      <c r="O206" s="362">
        <f t="shared" si="295"/>
        <v>0</v>
      </c>
      <c r="P206" s="362">
        <f t="shared" si="295"/>
        <v>0</v>
      </c>
      <c r="Q206" s="362">
        <f t="shared" si="295"/>
        <v>0</v>
      </c>
      <c r="R206" s="362">
        <f t="shared" si="295"/>
        <v>0</v>
      </c>
      <c r="S206" s="362">
        <f t="shared" si="295"/>
        <v>31621.876749999999</v>
      </c>
      <c r="T206" s="362">
        <f t="shared" si="295"/>
        <v>30562.37179999999</v>
      </c>
      <c r="U206" s="362">
        <f t="shared" si="295"/>
        <v>-1059.5049500000068</v>
      </c>
      <c r="V206" s="362">
        <f t="shared" si="295"/>
        <v>-1.09449</v>
      </c>
      <c r="W206" s="362">
        <f t="shared" si="295"/>
        <v>30561.277309999987</v>
      </c>
      <c r="X206" s="362">
        <f t="shared" si="289"/>
        <v>96.649455823332787</v>
      </c>
      <c r="Y206" s="593"/>
      <c r="Z206" s="69"/>
      <c r="AA206" s="242"/>
    </row>
    <row r="207" spans="1:27" s="70" customFormat="1" ht="30" x14ac:dyDescent="0.25">
      <c r="A207" s="24">
        <v>1</v>
      </c>
      <c r="B207" s="24">
        <v>1</v>
      </c>
      <c r="C207" s="166" t="s">
        <v>62</v>
      </c>
      <c r="D207" s="360">
        <f>SUM(D196,D187,D175,D164,D117,D106,D95,D84,D71,D60,D51,D42,D15)</f>
        <v>43893</v>
      </c>
      <c r="E207" s="360">
        <f>SUM(E196,E187,E175,E164,E117,E106,E95,E84,E71,E60,E51,E42,E15)</f>
        <v>3656</v>
      </c>
      <c r="F207" s="360">
        <f>SUM(F196,F187,F175,F164,F117,F106,F95,F84,F71,F60,F51,F42,F15)</f>
        <v>4126</v>
      </c>
      <c r="G207" s="361">
        <f t="shared" si="287"/>
        <v>112.85557986870897</v>
      </c>
      <c r="H207" s="362">
        <f t="shared" ref="H207:W207" si="296">SUM(H196,H187,H175,H164,H117,H106,H95,H84,H71,H60,H51,H42,H15)</f>
        <v>50301.378000000004</v>
      </c>
      <c r="I207" s="362">
        <f t="shared" si="296"/>
        <v>0</v>
      </c>
      <c r="J207" s="362">
        <f t="shared" si="296"/>
        <v>0</v>
      </c>
      <c r="K207" s="362">
        <f t="shared" si="296"/>
        <v>0</v>
      </c>
      <c r="L207" s="362">
        <f t="shared" si="296"/>
        <v>0</v>
      </c>
      <c r="M207" s="362">
        <f t="shared" si="296"/>
        <v>0</v>
      </c>
      <c r="N207" s="362">
        <f t="shared" si="296"/>
        <v>0</v>
      </c>
      <c r="O207" s="362">
        <f t="shared" si="296"/>
        <v>0</v>
      </c>
      <c r="P207" s="362">
        <f t="shared" si="296"/>
        <v>0</v>
      </c>
      <c r="Q207" s="362">
        <f t="shared" si="296"/>
        <v>0</v>
      </c>
      <c r="R207" s="362">
        <f t="shared" si="296"/>
        <v>0</v>
      </c>
      <c r="S207" s="362">
        <f t="shared" si="296"/>
        <v>4191.7815000000001</v>
      </c>
      <c r="T207" s="362">
        <f t="shared" si="296"/>
        <v>5076.5147100000004</v>
      </c>
      <c r="U207" s="362">
        <f t="shared" si="296"/>
        <v>884.73320999999999</v>
      </c>
      <c r="V207" s="362">
        <f t="shared" si="296"/>
        <v>-1.09449</v>
      </c>
      <c r="W207" s="362">
        <f t="shared" si="296"/>
        <v>5075.42022</v>
      </c>
      <c r="X207" s="362">
        <f t="shared" si="289"/>
        <v>121.10637708573313</v>
      </c>
      <c r="Y207" s="593"/>
      <c r="Z207" s="69"/>
      <c r="AA207" s="242"/>
    </row>
    <row r="208" spans="1:27" s="70" customFormat="1" ht="45" x14ac:dyDescent="0.25">
      <c r="A208" s="24"/>
      <c r="B208" s="24"/>
      <c r="C208" s="166" t="s">
        <v>92</v>
      </c>
      <c r="D208" s="360">
        <f>SUM(D197,D188,D176,D165,D118,D107,D96,D85,D72,D61,D52,D43,D16)</f>
        <v>0</v>
      </c>
      <c r="E208" s="360">
        <f t="shared" ref="E208:F208" si="297">SUM(E197,E188,E176,E165,E118,E107,E96,E85,E72,E61,E52,E43,E16)</f>
        <v>0</v>
      </c>
      <c r="F208" s="360">
        <f t="shared" si="297"/>
        <v>297</v>
      </c>
      <c r="G208" s="361"/>
      <c r="H208" s="362">
        <f t="shared" ref="H208:W208" si="298">SUM(H197,H188,H176,H165,H118,H107,H96,H85,H72,H61,H52,H43,H16)</f>
        <v>0</v>
      </c>
      <c r="I208" s="362">
        <f t="shared" si="298"/>
        <v>0</v>
      </c>
      <c r="J208" s="362">
        <f t="shared" si="298"/>
        <v>0</v>
      </c>
      <c r="K208" s="362">
        <f t="shared" si="298"/>
        <v>0</v>
      </c>
      <c r="L208" s="362">
        <f t="shared" si="298"/>
        <v>0</v>
      </c>
      <c r="M208" s="362">
        <f t="shared" si="298"/>
        <v>0</v>
      </c>
      <c r="N208" s="362">
        <f t="shared" si="298"/>
        <v>0</v>
      </c>
      <c r="O208" s="362">
        <f t="shared" si="298"/>
        <v>0</v>
      </c>
      <c r="P208" s="362">
        <f t="shared" si="298"/>
        <v>0</v>
      </c>
      <c r="Q208" s="362">
        <f t="shared" si="298"/>
        <v>0</v>
      </c>
      <c r="R208" s="362">
        <f t="shared" si="298"/>
        <v>0</v>
      </c>
      <c r="S208" s="362">
        <f t="shared" si="298"/>
        <v>0</v>
      </c>
      <c r="T208" s="362">
        <f t="shared" si="298"/>
        <v>0</v>
      </c>
      <c r="U208" s="362">
        <f t="shared" si="298"/>
        <v>0</v>
      </c>
      <c r="V208" s="362">
        <f t="shared" si="298"/>
        <v>0</v>
      </c>
      <c r="W208" s="362">
        <f t="shared" si="298"/>
        <v>366.69845999999995</v>
      </c>
      <c r="X208" s="362"/>
      <c r="Y208" s="593"/>
      <c r="Z208" s="69"/>
      <c r="AA208" s="242"/>
    </row>
    <row r="209" spans="1:28" s="70" customFormat="1" ht="63.75" customHeight="1" x14ac:dyDescent="0.25">
      <c r="A209" s="24">
        <v>1</v>
      </c>
      <c r="B209" s="24">
        <v>1</v>
      </c>
      <c r="C209" s="166" t="s">
        <v>73</v>
      </c>
      <c r="D209" s="360">
        <f t="shared" ref="D209:F210" si="299">SUM(D153,D144,D135,D126,D108,D86,D73,D33,D24,D166,D177)</f>
        <v>107579</v>
      </c>
      <c r="E209" s="360">
        <f t="shared" si="299"/>
        <v>8965</v>
      </c>
      <c r="F209" s="360">
        <f t="shared" si="299"/>
        <v>9814</v>
      </c>
      <c r="G209" s="361">
        <f t="shared" si="287"/>
        <v>109.47016174010038</v>
      </c>
      <c r="H209" s="362">
        <f t="shared" ref="H209:W209" si="300">SUM(H153,H144,H135,H126,H108,H86,H73,H33,H24,H166,H177)</f>
        <v>293690.67</v>
      </c>
      <c r="I209" s="362">
        <f t="shared" si="300"/>
        <v>0</v>
      </c>
      <c r="J209" s="362">
        <f t="shared" si="300"/>
        <v>0</v>
      </c>
      <c r="K209" s="362">
        <f t="shared" si="300"/>
        <v>0</v>
      </c>
      <c r="L209" s="362">
        <f t="shared" si="300"/>
        <v>0</v>
      </c>
      <c r="M209" s="362">
        <f t="shared" si="300"/>
        <v>0</v>
      </c>
      <c r="N209" s="362">
        <f t="shared" si="300"/>
        <v>0</v>
      </c>
      <c r="O209" s="362">
        <f t="shared" si="300"/>
        <v>0</v>
      </c>
      <c r="P209" s="362">
        <f t="shared" si="300"/>
        <v>0</v>
      </c>
      <c r="Q209" s="362">
        <f t="shared" si="300"/>
        <v>0</v>
      </c>
      <c r="R209" s="362">
        <f t="shared" si="300"/>
        <v>0</v>
      </c>
      <c r="S209" s="362">
        <f t="shared" si="300"/>
        <v>24474.2225</v>
      </c>
      <c r="T209" s="362">
        <f t="shared" si="300"/>
        <v>21703.700859999994</v>
      </c>
      <c r="U209" s="362">
        <f t="shared" si="300"/>
        <v>-2770.5216400000072</v>
      </c>
      <c r="V209" s="362">
        <f t="shared" si="300"/>
        <v>0</v>
      </c>
      <c r="W209" s="362">
        <f t="shared" si="300"/>
        <v>21703.700859999994</v>
      </c>
      <c r="X209" s="362">
        <f t="shared" si="289"/>
        <v>88.679837980552776</v>
      </c>
      <c r="Y209" s="593"/>
      <c r="Z209" s="69"/>
      <c r="AA209" s="242"/>
    </row>
    <row r="210" spans="1:28" s="70" customFormat="1" ht="45.75" thickBot="1" x14ac:dyDescent="0.3">
      <c r="A210" s="24">
        <v>1</v>
      </c>
      <c r="B210" s="24">
        <v>1</v>
      </c>
      <c r="C210" s="166" t="s">
        <v>63</v>
      </c>
      <c r="D210" s="360">
        <f t="shared" si="299"/>
        <v>30405</v>
      </c>
      <c r="E210" s="360">
        <f t="shared" si="299"/>
        <v>2536</v>
      </c>
      <c r="F210" s="360">
        <f t="shared" si="299"/>
        <v>2793</v>
      </c>
      <c r="G210" s="361">
        <f t="shared" si="287"/>
        <v>110.13406940063091</v>
      </c>
      <c r="H210" s="362">
        <f t="shared" ref="H210:W210" si="301">SUM(H154,H145,H136,H127,H109,H87,H74,H34,H25,H167,H178)</f>
        <v>35470.472999999998</v>
      </c>
      <c r="I210" s="362">
        <f t="shared" si="301"/>
        <v>0</v>
      </c>
      <c r="J210" s="362">
        <f t="shared" si="301"/>
        <v>0</v>
      </c>
      <c r="K210" s="362">
        <f t="shared" si="301"/>
        <v>0</v>
      </c>
      <c r="L210" s="362">
        <f t="shared" si="301"/>
        <v>0</v>
      </c>
      <c r="M210" s="362">
        <f t="shared" si="301"/>
        <v>0</v>
      </c>
      <c r="N210" s="362">
        <f t="shared" si="301"/>
        <v>0</v>
      </c>
      <c r="O210" s="362">
        <f t="shared" si="301"/>
        <v>0</v>
      </c>
      <c r="P210" s="362">
        <f t="shared" si="301"/>
        <v>0</v>
      </c>
      <c r="Q210" s="362">
        <f t="shared" si="301"/>
        <v>0</v>
      </c>
      <c r="R210" s="362">
        <f t="shared" si="301"/>
        <v>0</v>
      </c>
      <c r="S210" s="362">
        <f t="shared" si="301"/>
        <v>2955.87275</v>
      </c>
      <c r="T210" s="362">
        <f t="shared" si="301"/>
        <v>3782.1562300000005</v>
      </c>
      <c r="U210" s="362">
        <f t="shared" si="301"/>
        <v>826.28348000000028</v>
      </c>
      <c r="V210" s="362">
        <f t="shared" si="301"/>
        <v>0</v>
      </c>
      <c r="W210" s="362">
        <f t="shared" si="301"/>
        <v>3782.1562300000005</v>
      </c>
      <c r="X210" s="362">
        <f t="shared" si="289"/>
        <v>127.95395979072511</v>
      </c>
      <c r="Y210" s="593"/>
      <c r="Z210" s="69"/>
      <c r="AA210" s="242"/>
    </row>
    <row r="211" spans="1:28" s="70" customFormat="1" ht="15" customHeight="1" thickBot="1" x14ac:dyDescent="0.3">
      <c r="A211" s="24">
        <v>1</v>
      </c>
      <c r="B211" s="24">
        <v>1</v>
      </c>
      <c r="C211" s="189" t="s">
        <v>70</v>
      </c>
      <c r="D211" s="363">
        <f t="shared" ref="D211:X211" si="302">SUM(D198,D189,D180,D168,D155,D146,D137,D128,D119,D110,D97,D88,D75,D62,D53,D44,D35,D26,D17)</f>
        <v>0</v>
      </c>
      <c r="E211" s="363">
        <f t="shared" si="302"/>
        <v>0</v>
      </c>
      <c r="F211" s="363">
        <f t="shared" si="302"/>
        <v>0</v>
      </c>
      <c r="G211" s="364">
        <f t="shared" si="302"/>
        <v>0</v>
      </c>
      <c r="H211" s="365">
        <f t="shared" si="302"/>
        <v>769666.37531999999</v>
      </c>
      <c r="I211" s="365" t="e">
        <f t="shared" si="302"/>
        <v>#REF!</v>
      </c>
      <c r="J211" s="365" t="e">
        <f t="shared" si="302"/>
        <v>#REF!</v>
      </c>
      <c r="K211" s="365" t="e">
        <f t="shared" si="302"/>
        <v>#REF!</v>
      </c>
      <c r="L211" s="365" t="e">
        <f t="shared" si="302"/>
        <v>#REF!</v>
      </c>
      <c r="M211" s="365" t="e">
        <f t="shared" si="302"/>
        <v>#REF!</v>
      </c>
      <c r="N211" s="365" t="e">
        <f t="shared" si="302"/>
        <v>#REF!</v>
      </c>
      <c r="O211" s="365" t="e">
        <f t="shared" si="302"/>
        <v>#REF!</v>
      </c>
      <c r="P211" s="365" t="e">
        <f t="shared" si="302"/>
        <v>#REF!</v>
      </c>
      <c r="Q211" s="365" t="e">
        <f t="shared" si="302"/>
        <v>#REF!</v>
      </c>
      <c r="R211" s="365" t="e">
        <f t="shared" si="302"/>
        <v>#REF!</v>
      </c>
      <c r="S211" s="365">
        <f t="shared" si="302"/>
        <v>64138.864609999997</v>
      </c>
      <c r="T211" s="365">
        <f t="shared" si="302"/>
        <v>58107.57261999997</v>
      </c>
      <c r="U211" s="365">
        <f t="shared" si="302"/>
        <v>-6031.291990000027</v>
      </c>
      <c r="V211" s="365">
        <f t="shared" si="302"/>
        <v>-61.80124</v>
      </c>
      <c r="W211" s="365">
        <f t="shared" si="302"/>
        <v>58045.771379999976</v>
      </c>
      <c r="X211" s="366">
        <f t="shared" si="302"/>
        <v>1662.1765185409449</v>
      </c>
      <c r="Y211" s="593"/>
      <c r="Z211" s="69"/>
      <c r="AA211" s="242"/>
    </row>
    <row r="212" spans="1:28" ht="15" customHeight="1" x14ac:dyDescent="0.25">
      <c r="A212" s="24">
        <v>1</v>
      </c>
      <c r="B212" s="24">
        <v>1</v>
      </c>
      <c r="C212" s="2"/>
      <c r="D212" s="367"/>
      <c r="E212" s="367"/>
      <c r="F212" s="367"/>
      <c r="G212" s="355"/>
      <c r="H212" s="355"/>
      <c r="I212" s="355"/>
      <c r="J212" s="355"/>
      <c r="K212" s="355"/>
      <c r="L212" s="355"/>
      <c r="M212" s="355"/>
      <c r="N212" s="355"/>
      <c r="O212" s="368"/>
      <c r="P212" s="368"/>
      <c r="Q212" s="368"/>
      <c r="R212" s="368"/>
      <c r="S212" s="368"/>
      <c r="T212" s="368"/>
      <c r="U212" s="368">
        <f t="shared" si="257"/>
        <v>0</v>
      </c>
      <c r="V212" s="368"/>
      <c r="W212" s="368"/>
      <c r="X212" s="353"/>
      <c r="Y212" s="593"/>
      <c r="Z212" s="69"/>
    </row>
    <row r="213" spans="1:28" ht="15" customHeight="1" thickBot="1" x14ac:dyDescent="0.3">
      <c r="A213" s="24">
        <v>1</v>
      </c>
      <c r="B213" s="24">
        <v>1</v>
      </c>
      <c r="C213" s="113" t="s">
        <v>46</v>
      </c>
      <c r="D213" s="369"/>
      <c r="E213" s="369"/>
      <c r="F213" s="369"/>
      <c r="G213" s="369"/>
      <c r="H213" s="369"/>
      <c r="I213" s="369"/>
      <c r="J213" s="369"/>
      <c r="K213" s="369"/>
      <c r="L213" s="369"/>
      <c r="M213" s="369"/>
      <c r="N213" s="369"/>
      <c r="O213" s="370"/>
      <c r="P213" s="370"/>
      <c r="Q213" s="370"/>
      <c r="R213" s="370"/>
      <c r="S213" s="370"/>
      <c r="T213" s="370"/>
      <c r="U213" s="370">
        <f t="shared" si="257"/>
        <v>0</v>
      </c>
      <c r="V213" s="370"/>
      <c r="W213" s="370"/>
      <c r="X213" s="371"/>
      <c r="Y213" s="593"/>
      <c r="Z213" s="69"/>
    </row>
    <row r="214" spans="1:28" ht="29.25" customHeight="1" x14ac:dyDescent="0.25">
      <c r="A214" s="24">
        <v>1</v>
      </c>
      <c r="B214" s="24">
        <v>1</v>
      </c>
      <c r="C214" s="76" t="s">
        <v>109</v>
      </c>
      <c r="D214" s="372"/>
      <c r="E214" s="372"/>
      <c r="F214" s="372"/>
      <c r="G214" s="372"/>
      <c r="H214" s="372"/>
      <c r="I214" s="372"/>
      <c r="J214" s="372"/>
      <c r="K214" s="372"/>
      <c r="L214" s="372"/>
      <c r="M214" s="372"/>
      <c r="N214" s="372"/>
      <c r="O214" s="373"/>
      <c r="P214" s="373"/>
      <c r="Q214" s="373"/>
      <c r="R214" s="373"/>
      <c r="S214" s="373"/>
      <c r="T214" s="324"/>
      <c r="U214" s="324">
        <f t="shared" si="257"/>
        <v>0</v>
      </c>
      <c r="V214" s="324"/>
      <c r="W214" s="324"/>
      <c r="X214" s="372"/>
      <c r="Y214" s="593"/>
      <c r="Z214" s="69"/>
    </row>
    <row r="215" spans="1:28" ht="30.75" customHeight="1" x14ac:dyDescent="0.25">
      <c r="A215" s="24">
        <v>1</v>
      </c>
      <c r="B215" s="24">
        <v>1</v>
      </c>
      <c r="C215" s="131" t="s">
        <v>74</v>
      </c>
      <c r="D215" s="302">
        <f>SUM(D216:D219)</f>
        <v>3174</v>
      </c>
      <c r="E215" s="302">
        <f>SUM(E216:E219)</f>
        <v>265</v>
      </c>
      <c r="F215" s="302">
        <f>SUM(F216:F219)</f>
        <v>170</v>
      </c>
      <c r="G215" s="302">
        <f t="shared" ref="G215:G224" si="303">F215/E215*100</f>
        <v>64.15094339622641</v>
      </c>
      <c r="H215" s="286">
        <f>SUM(H216:H219)</f>
        <v>8708.7715200000002</v>
      </c>
      <c r="I215" s="286">
        <f>SUM(I216:I219)</f>
        <v>0</v>
      </c>
      <c r="J215" s="286">
        <f>SUM(J216:J219)</f>
        <v>0</v>
      </c>
      <c r="K215" s="286">
        <f>SUM(K216:K219)</f>
        <v>0</v>
      </c>
      <c r="L215" s="286">
        <f>SUM(L216:L219)</f>
        <v>0</v>
      </c>
      <c r="M215" s="286">
        <f t="shared" ref="M215:N215" si="304">SUM(M216:M219)</f>
        <v>0</v>
      </c>
      <c r="N215" s="286">
        <f t="shared" si="304"/>
        <v>0</v>
      </c>
      <c r="O215" s="286">
        <f t="shared" ref="O215:W215" si="305">SUM(O216:O219)</f>
        <v>0</v>
      </c>
      <c r="P215" s="286">
        <f t="shared" ref="P215:Q215" si="306">SUM(P216:P219)</f>
        <v>0</v>
      </c>
      <c r="Q215" s="286">
        <f t="shared" si="306"/>
        <v>0</v>
      </c>
      <c r="R215" s="286">
        <f t="shared" ref="R215" si="307">SUM(R216:R219)</f>
        <v>0</v>
      </c>
      <c r="S215" s="606">
        <f t="shared" si="305"/>
        <v>725.73095999999998</v>
      </c>
      <c r="T215" s="286">
        <f t="shared" si="305"/>
        <v>435.73803000000004</v>
      </c>
      <c r="U215" s="286">
        <f t="shared" si="305"/>
        <v>-289.99292999999994</v>
      </c>
      <c r="V215" s="286">
        <f t="shared" si="305"/>
        <v>0</v>
      </c>
      <c r="W215" s="286">
        <f t="shared" si="305"/>
        <v>435.73803000000004</v>
      </c>
      <c r="X215" s="302">
        <f t="shared" ref="X215:X225" si="308">T215/S215*100</f>
        <v>60.041262398396235</v>
      </c>
      <c r="Y215" s="593"/>
      <c r="Z215" s="69"/>
      <c r="AA215" s="69"/>
      <c r="AB215" s="49"/>
    </row>
    <row r="216" spans="1:28" ht="31.5" customHeight="1" x14ac:dyDescent="0.25">
      <c r="A216" s="24">
        <v>1</v>
      </c>
      <c r="B216" s="24">
        <v>1</v>
      </c>
      <c r="C216" s="45" t="s">
        <v>43</v>
      </c>
      <c r="D216" s="302">
        <v>2300</v>
      </c>
      <c r="E216" s="608">
        <f t="shared" ref="E216" si="309">ROUND(D216/12*$C$3,0)</f>
        <v>192</v>
      </c>
      <c r="F216" s="302">
        <v>123</v>
      </c>
      <c r="G216" s="302">
        <f t="shared" si="303"/>
        <v>64.0625</v>
      </c>
      <c r="H216" s="286">
        <v>6415.5280000000002</v>
      </c>
      <c r="I216" s="286"/>
      <c r="J216" s="286"/>
      <c r="K216" s="286"/>
      <c r="L216" s="286"/>
      <c r="M216" s="286"/>
      <c r="N216" s="286"/>
      <c r="O216" s="286"/>
      <c r="P216" s="286"/>
      <c r="Q216" s="286"/>
      <c r="R216" s="286"/>
      <c r="S216" s="606">
        <f t="shared" ref="S216:S219" si="310">H216/12*$C$3</f>
        <v>534.62733333333335</v>
      </c>
      <c r="T216" s="286">
        <f t="shared" ref="T216:T219" si="311">W216-V216</f>
        <v>361.61163000000005</v>
      </c>
      <c r="U216" s="286">
        <f t="shared" si="257"/>
        <v>-173.01570333333331</v>
      </c>
      <c r="V216" s="286"/>
      <c r="W216" s="286">
        <v>361.61163000000005</v>
      </c>
      <c r="X216" s="302">
        <f t="shared" si="308"/>
        <v>67.638073748567535</v>
      </c>
      <c r="Y216" s="593"/>
      <c r="Z216" s="69"/>
      <c r="AA216" s="69"/>
      <c r="AB216" s="49"/>
    </row>
    <row r="217" spans="1:28" ht="30" customHeight="1" x14ac:dyDescent="0.25">
      <c r="A217" s="24">
        <v>1</v>
      </c>
      <c r="B217" s="24">
        <v>1</v>
      </c>
      <c r="C217" s="45" t="s">
        <v>44</v>
      </c>
      <c r="D217" s="302">
        <v>690</v>
      </c>
      <c r="E217" s="303">
        <f t="shared" ref="E217:E224" si="312">ROUND(D217/12*$C$3,0)</f>
        <v>58</v>
      </c>
      <c r="F217" s="302">
        <v>47</v>
      </c>
      <c r="G217" s="302">
        <f t="shared" si="303"/>
        <v>81.034482758620683</v>
      </c>
      <c r="H217" s="286">
        <v>1111.0932</v>
      </c>
      <c r="I217" s="286"/>
      <c r="J217" s="286"/>
      <c r="K217" s="286"/>
      <c r="L217" s="286"/>
      <c r="M217" s="286"/>
      <c r="N217" s="286"/>
      <c r="O217" s="286"/>
      <c r="P217" s="286"/>
      <c r="Q217" s="286"/>
      <c r="R217" s="286"/>
      <c r="S217" s="606">
        <f t="shared" si="310"/>
        <v>92.591099999999997</v>
      </c>
      <c r="T217" s="286">
        <f t="shared" si="311"/>
        <v>74.12639999999999</v>
      </c>
      <c r="U217" s="286">
        <f t="shared" si="257"/>
        <v>-18.464700000000008</v>
      </c>
      <c r="V217" s="286"/>
      <c r="W217" s="286">
        <v>74.12639999999999</v>
      </c>
      <c r="X217" s="302">
        <f t="shared" si="308"/>
        <v>80.057802531776801</v>
      </c>
      <c r="Y217" s="593"/>
      <c r="Z217" s="69"/>
      <c r="AA217" s="69"/>
      <c r="AB217" s="49"/>
    </row>
    <row r="218" spans="1:28" ht="28.5" customHeight="1" x14ac:dyDescent="0.25">
      <c r="A218" s="24">
        <v>1</v>
      </c>
      <c r="B218" s="24">
        <v>1</v>
      </c>
      <c r="C218" s="45" t="s">
        <v>68</v>
      </c>
      <c r="D218" s="302">
        <v>75</v>
      </c>
      <c r="E218" s="303">
        <f>ROUND(D218/12*$C$3,0)</f>
        <v>6</v>
      </c>
      <c r="F218" s="302"/>
      <c r="G218" s="302">
        <f t="shared" si="303"/>
        <v>0</v>
      </c>
      <c r="H218" s="286">
        <v>481.85474999999997</v>
      </c>
      <c r="I218" s="286"/>
      <c r="J218" s="286"/>
      <c r="K218" s="286"/>
      <c r="L218" s="286"/>
      <c r="M218" s="286"/>
      <c r="N218" s="286"/>
      <c r="O218" s="286"/>
      <c r="P218" s="286"/>
      <c r="Q218" s="286"/>
      <c r="R218" s="286"/>
      <c r="S218" s="606">
        <f t="shared" si="310"/>
        <v>40.154562499999997</v>
      </c>
      <c r="T218" s="286">
        <f t="shared" si="311"/>
        <v>0</v>
      </c>
      <c r="U218" s="286">
        <f t="shared" si="257"/>
        <v>-40.154562499999997</v>
      </c>
      <c r="V218" s="286"/>
      <c r="W218" s="286"/>
      <c r="X218" s="302">
        <f t="shared" si="308"/>
        <v>0</v>
      </c>
      <c r="Y218" s="593"/>
      <c r="Z218" s="69"/>
      <c r="AA218" s="69"/>
      <c r="AB218" s="49"/>
    </row>
    <row r="219" spans="1:28" ht="33.75" customHeight="1" x14ac:dyDescent="0.25">
      <c r="A219" s="24">
        <v>1</v>
      </c>
      <c r="B219" s="24">
        <v>1</v>
      </c>
      <c r="C219" s="45" t="s">
        <v>69</v>
      </c>
      <c r="D219" s="302">
        <v>109</v>
      </c>
      <c r="E219" s="303">
        <f t="shared" si="312"/>
        <v>9</v>
      </c>
      <c r="F219" s="302"/>
      <c r="G219" s="302">
        <f t="shared" si="303"/>
        <v>0</v>
      </c>
      <c r="H219" s="286">
        <v>700.29557</v>
      </c>
      <c r="I219" s="286"/>
      <c r="J219" s="286"/>
      <c r="K219" s="286"/>
      <c r="L219" s="286"/>
      <c r="M219" s="286"/>
      <c r="N219" s="286"/>
      <c r="O219" s="286"/>
      <c r="P219" s="286"/>
      <c r="Q219" s="286"/>
      <c r="R219" s="286"/>
      <c r="S219" s="606">
        <f t="shared" si="310"/>
        <v>58.357964166666669</v>
      </c>
      <c r="T219" s="286">
        <f t="shared" si="311"/>
        <v>0</v>
      </c>
      <c r="U219" s="286">
        <f t="shared" si="257"/>
        <v>-58.357964166666669</v>
      </c>
      <c r="V219" s="286"/>
      <c r="W219" s="286"/>
      <c r="X219" s="302">
        <f t="shared" si="308"/>
        <v>0</v>
      </c>
      <c r="Y219" s="593"/>
      <c r="Z219" s="69"/>
      <c r="AA219" s="69"/>
      <c r="AB219" s="49"/>
    </row>
    <row r="220" spans="1:28" ht="30" x14ac:dyDescent="0.25">
      <c r="A220" s="24">
        <v>1</v>
      </c>
      <c r="B220" s="24">
        <v>1</v>
      </c>
      <c r="C220" s="131" t="s">
        <v>66</v>
      </c>
      <c r="D220" s="302">
        <f>D221+D223+D224</f>
        <v>6850</v>
      </c>
      <c r="E220" s="302">
        <f t="shared" ref="E220:F220" si="313">E221+E223+E224</f>
        <v>571</v>
      </c>
      <c r="F220" s="302">
        <f t="shared" si="313"/>
        <v>228</v>
      </c>
      <c r="G220" s="302">
        <f t="shared" si="303"/>
        <v>39.929947460595443</v>
      </c>
      <c r="H220" s="286">
        <f t="shared" ref="H220:W220" si="314">H221+H223+H224</f>
        <v>14143.317999999999</v>
      </c>
      <c r="I220" s="286">
        <f t="shared" si="314"/>
        <v>0</v>
      </c>
      <c r="J220" s="286">
        <f t="shared" si="314"/>
        <v>0</v>
      </c>
      <c r="K220" s="286">
        <f t="shared" si="314"/>
        <v>0</v>
      </c>
      <c r="L220" s="286">
        <f t="shared" si="314"/>
        <v>0</v>
      </c>
      <c r="M220" s="286">
        <f t="shared" si="314"/>
        <v>0</v>
      </c>
      <c r="N220" s="286">
        <f t="shared" si="314"/>
        <v>0</v>
      </c>
      <c r="O220" s="286">
        <f t="shared" si="314"/>
        <v>0</v>
      </c>
      <c r="P220" s="286">
        <f t="shared" si="314"/>
        <v>0</v>
      </c>
      <c r="Q220" s="286">
        <f t="shared" si="314"/>
        <v>0</v>
      </c>
      <c r="R220" s="286">
        <f t="shared" si="314"/>
        <v>0</v>
      </c>
      <c r="S220" s="606">
        <f t="shared" si="314"/>
        <v>1178.6098333333332</v>
      </c>
      <c r="T220" s="286">
        <f t="shared" si="314"/>
        <v>272.97577999999999</v>
      </c>
      <c r="U220" s="286">
        <f t="shared" si="314"/>
        <v>-905.63405333333333</v>
      </c>
      <c r="V220" s="286">
        <f t="shared" si="314"/>
        <v>-85.618880000000004</v>
      </c>
      <c r="W220" s="286">
        <f t="shared" si="314"/>
        <v>187.35689999999997</v>
      </c>
      <c r="X220" s="302">
        <f t="shared" si="308"/>
        <v>23.160826617912431</v>
      </c>
      <c r="Y220" s="593"/>
      <c r="Z220" s="69"/>
    </row>
    <row r="221" spans="1:28" ht="30" x14ac:dyDescent="0.25">
      <c r="A221" s="24">
        <v>1</v>
      </c>
      <c r="B221" s="24">
        <v>1</v>
      </c>
      <c r="C221" s="45" t="s">
        <v>62</v>
      </c>
      <c r="D221" s="302">
        <v>1200</v>
      </c>
      <c r="E221" s="608">
        <f t="shared" ref="E221" si="315">ROUND(D221/12*$C$3,0)</f>
        <v>100</v>
      </c>
      <c r="F221" s="302">
        <v>79</v>
      </c>
      <c r="G221" s="302">
        <f t="shared" si="303"/>
        <v>79</v>
      </c>
      <c r="H221" s="286">
        <v>1452</v>
      </c>
      <c r="I221" s="286"/>
      <c r="J221" s="286"/>
      <c r="K221" s="286"/>
      <c r="L221" s="286"/>
      <c r="M221" s="286"/>
      <c r="N221" s="286"/>
      <c r="O221" s="286"/>
      <c r="P221" s="286"/>
      <c r="Q221" s="286"/>
      <c r="R221" s="286"/>
      <c r="S221" s="606">
        <f t="shared" ref="S221:S224" si="316">H221/12*$C$3</f>
        <v>121</v>
      </c>
      <c r="T221" s="286">
        <f t="shared" ref="T221:T224" si="317">W221-V221</f>
        <v>93.160549999999986</v>
      </c>
      <c r="U221" s="286">
        <f t="shared" si="257"/>
        <v>-27.839450000000014</v>
      </c>
      <c r="V221" s="286"/>
      <c r="W221" s="286">
        <v>93.160549999999986</v>
      </c>
      <c r="X221" s="302">
        <f t="shared" si="308"/>
        <v>76.992190082644612</v>
      </c>
      <c r="Y221" s="593"/>
      <c r="Z221" s="69"/>
    </row>
    <row r="222" spans="1:28" ht="45" x14ac:dyDescent="0.25">
      <c r="C222" s="625" t="s">
        <v>92</v>
      </c>
      <c r="D222" s="302"/>
      <c r="E222" s="608"/>
      <c r="F222" s="302"/>
      <c r="G222" s="302"/>
      <c r="H222" s="286"/>
      <c r="I222" s="286"/>
      <c r="J222" s="286"/>
      <c r="K222" s="286"/>
      <c r="L222" s="286"/>
      <c r="M222" s="286"/>
      <c r="N222" s="286"/>
      <c r="O222" s="286"/>
      <c r="P222" s="286"/>
      <c r="Q222" s="286"/>
      <c r="R222" s="286"/>
      <c r="S222" s="606"/>
      <c r="T222" s="286"/>
      <c r="U222" s="286"/>
      <c r="V222" s="286"/>
      <c r="W222" s="286"/>
      <c r="X222" s="302"/>
      <c r="Y222" s="593"/>
      <c r="Z222" s="69"/>
    </row>
    <row r="223" spans="1:28" ht="54" customHeight="1" x14ac:dyDescent="0.25">
      <c r="A223" s="24">
        <v>1</v>
      </c>
      <c r="B223" s="24">
        <v>1</v>
      </c>
      <c r="C223" s="45" t="s">
        <v>72</v>
      </c>
      <c r="D223" s="302">
        <v>4100</v>
      </c>
      <c r="E223" s="303">
        <f t="shared" si="312"/>
        <v>342</v>
      </c>
      <c r="F223" s="302">
        <v>43</v>
      </c>
      <c r="G223" s="302">
        <f t="shared" si="303"/>
        <v>12.573099415204677</v>
      </c>
      <c r="H223" s="286">
        <v>10666.15</v>
      </c>
      <c r="I223" s="286"/>
      <c r="J223" s="286"/>
      <c r="K223" s="286"/>
      <c r="L223" s="286"/>
      <c r="M223" s="286"/>
      <c r="N223" s="286"/>
      <c r="O223" s="286"/>
      <c r="P223" s="286"/>
      <c r="Q223" s="286"/>
      <c r="R223" s="286"/>
      <c r="S223" s="606">
        <f t="shared" si="316"/>
        <v>888.8458333333333</v>
      </c>
      <c r="T223" s="286">
        <f t="shared" si="317"/>
        <v>65.985129999999998</v>
      </c>
      <c r="U223" s="286">
        <f t="shared" si="257"/>
        <v>-822.86070333333328</v>
      </c>
      <c r="V223" s="286">
        <v>-85.618880000000004</v>
      </c>
      <c r="W223" s="286">
        <v>-19.633750000000013</v>
      </c>
      <c r="X223" s="302">
        <f t="shared" si="308"/>
        <v>7.4236867098250077</v>
      </c>
      <c r="Y223" s="593"/>
      <c r="Z223" s="69"/>
    </row>
    <row r="224" spans="1:28" ht="45.75" thickBot="1" x14ac:dyDescent="0.3">
      <c r="A224" s="24">
        <v>1</v>
      </c>
      <c r="B224" s="24">
        <v>1</v>
      </c>
      <c r="C224" s="45" t="s">
        <v>63</v>
      </c>
      <c r="D224" s="302">
        <v>1550</v>
      </c>
      <c r="E224" s="303">
        <f t="shared" si="312"/>
        <v>129</v>
      </c>
      <c r="F224" s="302">
        <v>106</v>
      </c>
      <c r="G224" s="302">
        <f t="shared" si="303"/>
        <v>82.170542635658919</v>
      </c>
      <c r="H224" s="286">
        <v>2025.1679999999999</v>
      </c>
      <c r="I224" s="286"/>
      <c r="J224" s="286"/>
      <c r="K224" s="286"/>
      <c r="L224" s="286"/>
      <c r="M224" s="286"/>
      <c r="N224" s="286"/>
      <c r="O224" s="286"/>
      <c r="P224" s="286"/>
      <c r="Q224" s="286"/>
      <c r="R224" s="286"/>
      <c r="S224" s="606">
        <f t="shared" si="316"/>
        <v>168.76399999999998</v>
      </c>
      <c r="T224" s="286">
        <f t="shared" si="317"/>
        <v>113.83009999999999</v>
      </c>
      <c r="U224" s="286">
        <f t="shared" si="257"/>
        <v>-54.933899999999994</v>
      </c>
      <c r="V224" s="286">
        <v>0</v>
      </c>
      <c r="W224" s="286">
        <v>113.83009999999999</v>
      </c>
      <c r="X224" s="302">
        <f t="shared" si="308"/>
        <v>67.449278282098078</v>
      </c>
      <c r="Y224" s="593"/>
      <c r="Z224" s="69"/>
    </row>
    <row r="225" spans="1:27" s="8" customFormat="1" ht="15.75" thickBot="1" x14ac:dyDescent="0.3">
      <c r="A225" s="24">
        <v>1</v>
      </c>
      <c r="B225" s="24">
        <v>1</v>
      </c>
      <c r="C225" s="115" t="s">
        <v>155</v>
      </c>
      <c r="D225" s="349"/>
      <c r="E225" s="349"/>
      <c r="F225" s="349"/>
      <c r="G225" s="350"/>
      <c r="H225" s="374">
        <f>H220+H215</f>
        <v>22852.089520000001</v>
      </c>
      <c r="I225" s="374" t="e">
        <f>I220+I215+#REF!</f>
        <v>#REF!</v>
      </c>
      <c r="J225" s="374" t="e">
        <f>J220+J215+#REF!</f>
        <v>#REF!</v>
      </c>
      <c r="K225" s="374" t="e">
        <f>K220+K215+#REF!</f>
        <v>#REF!</v>
      </c>
      <c r="L225" s="374" t="e">
        <f>L220+L215+#REF!</f>
        <v>#REF!</v>
      </c>
      <c r="M225" s="374" t="e">
        <f>M220+M215+#REF!</f>
        <v>#REF!</v>
      </c>
      <c r="N225" s="374" t="e">
        <f>N220+N215+#REF!</f>
        <v>#REF!</v>
      </c>
      <c r="O225" s="374" t="e">
        <f>O220+O215+#REF!</f>
        <v>#REF!</v>
      </c>
      <c r="P225" s="374" t="e">
        <f>P220+P215+#REF!</f>
        <v>#REF!</v>
      </c>
      <c r="Q225" s="374" t="e">
        <f>Q220+Q215+#REF!</f>
        <v>#REF!</v>
      </c>
      <c r="R225" s="374" t="e">
        <f>R220+R215+#REF!</f>
        <v>#REF!</v>
      </c>
      <c r="S225" s="374">
        <f t="shared" ref="S225:W225" si="318">S220+S215</f>
        <v>1904.3407933333333</v>
      </c>
      <c r="T225" s="374">
        <f t="shared" si="318"/>
        <v>708.71380999999997</v>
      </c>
      <c r="U225" s="374">
        <f t="shared" si="318"/>
        <v>-1195.6269833333333</v>
      </c>
      <c r="V225" s="374">
        <f t="shared" si="318"/>
        <v>-85.618880000000004</v>
      </c>
      <c r="W225" s="374">
        <f t="shared" si="318"/>
        <v>623.09492999999998</v>
      </c>
      <c r="X225" s="349">
        <f t="shared" si="308"/>
        <v>37.215702802830606</v>
      </c>
      <c r="Y225" s="593"/>
      <c r="Z225" s="69"/>
      <c r="AA225" s="242"/>
    </row>
    <row r="226" spans="1:27" ht="15" customHeight="1" thickBot="1" x14ac:dyDescent="0.3">
      <c r="A226" s="24">
        <v>1</v>
      </c>
      <c r="B226" s="24">
        <v>1</v>
      </c>
      <c r="C226" s="24"/>
      <c r="D226" s="375"/>
      <c r="E226" s="375"/>
      <c r="F226" s="375"/>
      <c r="G226" s="376"/>
      <c r="H226" s="377"/>
      <c r="I226" s="377"/>
      <c r="J226" s="377"/>
      <c r="K226" s="377"/>
      <c r="L226" s="377"/>
      <c r="M226" s="377"/>
      <c r="N226" s="377"/>
      <c r="O226" s="377"/>
      <c r="P226" s="377"/>
      <c r="Q226" s="377"/>
      <c r="R226" s="377"/>
      <c r="S226" s="377"/>
      <c r="T226" s="378"/>
      <c r="U226" s="378">
        <f t="shared" si="257"/>
        <v>0</v>
      </c>
      <c r="V226" s="378"/>
      <c r="W226" s="378"/>
      <c r="X226" s="379"/>
      <c r="Y226" s="593"/>
      <c r="Z226" s="69"/>
    </row>
    <row r="227" spans="1:27" ht="15" customHeight="1" x14ac:dyDescent="0.25">
      <c r="A227" s="24">
        <v>1</v>
      </c>
      <c r="B227" s="24">
        <v>1</v>
      </c>
      <c r="C227" s="163" t="s">
        <v>35</v>
      </c>
      <c r="D227" s="380"/>
      <c r="E227" s="380"/>
      <c r="F227" s="380"/>
      <c r="G227" s="380"/>
      <c r="H227" s="381"/>
      <c r="I227" s="381"/>
      <c r="J227" s="381"/>
      <c r="K227" s="381"/>
      <c r="L227" s="381"/>
      <c r="M227" s="381"/>
      <c r="N227" s="381"/>
      <c r="O227" s="381"/>
      <c r="P227" s="381"/>
      <c r="Q227" s="381"/>
      <c r="R227" s="381"/>
      <c r="S227" s="381"/>
      <c r="T227" s="381"/>
      <c r="U227" s="381">
        <f t="shared" si="257"/>
        <v>0</v>
      </c>
      <c r="V227" s="381"/>
      <c r="W227" s="381"/>
      <c r="X227" s="382"/>
      <c r="Y227" s="593"/>
      <c r="Z227" s="69"/>
    </row>
    <row r="228" spans="1:27" ht="45.75" customHeight="1" x14ac:dyDescent="0.25">
      <c r="A228" s="24">
        <v>1</v>
      </c>
      <c r="B228" s="24">
        <v>1</v>
      </c>
      <c r="C228" s="117" t="s">
        <v>74</v>
      </c>
      <c r="D228" s="383">
        <f t="shared" ref="D228:W228" si="319">D215</f>
        <v>3174</v>
      </c>
      <c r="E228" s="383">
        <f t="shared" si="319"/>
        <v>265</v>
      </c>
      <c r="F228" s="383">
        <f t="shared" si="319"/>
        <v>170</v>
      </c>
      <c r="G228" s="384">
        <f t="shared" si="319"/>
        <v>64.15094339622641</v>
      </c>
      <c r="H228" s="385">
        <f t="shared" si="319"/>
        <v>8708.7715200000002</v>
      </c>
      <c r="I228" s="385">
        <f t="shared" si="319"/>
        <v>0</v>
      </c>
      <c r="J228" s="385">
        <f t="shared" si="319"/>
        <v>0</v>
      </c>
      <c r="K228" s="385">
        <f t="shared" si="319"/>
        <v>0</v>
      </c>
      <c r="L228" s="385">
        <f t="shared" si="319"/>
        <v>0</v>
      </c>
      <c r="M228" s="385">
        <f t="shared" si="319"/>
        <v>0</v>
      </c>
      <c r="N228" s="385">
        <f t="shared" si="319"/>
        <v>0</v>
      </c>
      <c r="O228" s="385">
        <f t="shared" si="319"/>
        <v>0</v>
      </c>
      <c r="P228" s="385">
        <f t="shared" si="319"/>
        <v>0</v>
      </c>
      <c r="Q228" s="385">
        <f t="shared" si="319"/>
        <v>0</v>
      </c>
      <c r="R228" s="385">
        <f t="shared" si="319"/>
        <v>0</v>
      </c>
      <c r="S228" s="385">
        <f t="shared" si="319"/>
        <v>725.73095999999998</v>
      </c>
      <c r="T228" s="385">
        <f t="shared" si="319"/>
        <v>435.73803000000004</v>
      </c>
      <c r="U228" s="385">
        <f t="shared" si="319"/>
        <v>-289.99292999999994</v>
      </c>
      <c r="V228" s="385">
        <f t="shared" si="319"/>
        <v>0</v>
      </c>
      <c r="W228" s="385">
        <f t="shared" si="319"/>
        <v>435.73803000000004</v>
      </c>
      <c r="X228" s="383">
        <f t="shared" ref="X228:X233" si="320">T228/S228*100</f>
        <v>60.041262398396235</v>
      </c>
      <c r="Y228" s="593"/>
      <c r="Z228" s="69"/>
    </row>
    <row r="229" spans="1:27" ht="32.25" customHeight="1" x14ac:dyDescent="0.25">
      <c r="A229" s="24">
        <v>1</v>
      </c>
      <c r="B229" s="24">
        <v>1</v>
      </c>
      <c r="C229" s="116" t="s">
        <v>43</v>
      </c>
      <c r="D229" s="383">
        <f t="shared" ref="D229:W229" si="321">D216</f>
        <v>2300</v>
      </c>
      <c r="E229" s="383">
        <f t="shared" si="321"/>
        <v>192</v>
      </c>
      <c r="F229" s="383">
        <f t="shared" si="321"/>
        <v>123</v>
      </c>
      <c r="G229" s="384">
        <f t="shared" si="321"/>
        <v>64.0625</v>
      </c>
      <c r="H229" s="385">
        <f t="shared" si="321"/>
        <v>6415.5280000000002</v>
      </c>
      <c r="I229" s="385">
        <f t="shared" si="321"/>
        <v>0</v>
      </c>
      <c r="J229" s="385">
        <f t="shared" si="321"/>
        <v>0</v>
      </c>
      <c r="K229" s="385">
        <f t="shared" si="321"/>
        <v>0</v>
      </c>
      <c r="L229" s="385">
        <f t="shared" si="321"/>
        <v>0</v>
      </c>
      <c r="M229" s="385">
        <f t="shared" si="321"/>
        <v>0</v>
      </c>
      <c r="N229" s="385">
        <f t="shared" si="321"/>
        <v>0</v>
      </c>
      <c r="O229" s="385">
        <f t="shared" si="321"/>
        <v>0</v>
      </c>
      <c r="P229" s="385">
        <f t="shared" si="321"/>
        <v>0</v>
      </c>
      <c r="Q229" s="385">
        <f t="shared" si="321"/>
        <v>0</v>
      </c>
      <c r="R229" s="385">
        <f t="shared" si="321"/>
        <v>0</v>
      </c>
      <c r="S229" s="385">
        <f t="shared" si="321"/>
        <v>534.62733333333335</v>
      </c>
      <c r="T229" s="385">
        <f t="shared" si="321"/>
        <v>361.61163000000005</v>
      </c>
      <c r="U229" s="385">
        <f t="shared" si="321"/>
        <v>-173.01570333333331</v>
      </c>
      <c r="V229" s="385">
        <f t="shared" si="321"/>
        <v>0</v>
      </c>
      <c r="W229" s="385">
        <f t="shared" si="321"/>
        <v>361.61163000000005</v>
      </c>
      <c r="X229" s="385">
        <f t="shared" si="320"/>
        <v>67.638073748567535</v>
      </c>
      <c r="Y229" s="593"/>
      <c r="Z229" s="69"/>
    </row>
    <row r="230" spans="1:27" ht="38.25" customHeight="1" x14ac:dyDescent="0.25">
      <c r="A230" s="24">
        <v>1</v>
      </c>
      <c r="B230" s="24">
        <v>1</v>
      </c>
      <c r="C230" s="116" t="s">
        <v>44</v>
      </c>
      <c r="D230" s="383">
        <f t="shared" ref="D230:W230" si="322">D217</f>
        <v>690</v>
      </c>
      <c r="E230" s="383">
        <f t="shared" si="322"/>
        <v>58</v>
      </c>
      <c r="F230" s="383">
        <f t="shared" si="322"/>
        <v>47</v>
      </c>
      <c r="G230" s="384">
        <f t="shared" si="322"/>
        <v>81.034482758620683</v>
      </c>
      <c r="H230" s="385">
        <f t="shared" si="322"/>
        <v>1111.0932</v>
      </c>
      <c r="I230" s="385">
        <f t="shared" si="322"/>
        <v>0</v>
      </c>
      <c r="J230" s="385">
        <f t="shared" si="322"/>
        <v>0</v>
      </c>
      <c r="K230" s="385">
        <f t="shared" si="322"/>
        <v>0</v>
      </c>
      <c r="L230" s="385">
        <f t="shared" si="322"/>
        <v>0</v>
      </c>
      <c r="M230" s="385">
        <f t="shared" si="322"/>
        <v>0</v>
      </c>
      <c r="N230" s="385">
        <f t="shared" si="322"/>
        <v>0</v>
      </c>
      <c r="O230" s="385">
        <f t="shared" si="322"/>
        <v>0</v>
      </c>
      <c r="P230" s="385">
        <f t="shared" si="322"/>
        <v>0</v>
      </c>
      <c r="Q230" s="385">
        <f t="shared" si="322"/>
        <v>0</v>
      </c>
      <c r="R230" s="385">
        <f t="shared" si="322"/>
        <v>0</v>
      </c>
      <c r="S230" s="385">
        <f t="shared" si="322"/>
        <v>92.591099999999997</v>
      </c>
      <c r="T230" s="385">
        <f t="shared" si="322"/>
        <v>74.12639999999999</v>
      </c>
      <c r="U230" s="385">
        <f t="shared" si="322"/>
        <v>-18.464700000000008</v>
      </c>
      <c r="V230" s="385">
        <f t="shared" si="322"/>
        <v>0</v>
      </c>
      <c r="W230" s="385">
        <f t="shared" si="322"/>
        <v>74.12639999999999</v>
      </c>
      <c r="X230" s="383">
        <f t="shared" si="320"/>
        <v>80.057802531776801</v>
      </c>
      <c r="Y230" s="593"/>
      <c r="Z230" s="69"/>
    </row>
    <row r="231" spans="1:27" ht="51" customHeight="1" x14ac:dyDescent="0.25">
      <c r="A231" s="24">
        <v>1</v>
      </c>
      <c r="B231" s="24">
        <v>1</v>
      </c>
      <c r="C231" s="116" t="s">
        <v>68</v>
      </c>
      <c r="D231" s="383">
        <f t="shared" ref="D231:W231" si="323">D218</f>
        <v>75</v>
      </c>
      <c r="E231" s="383">
        <f t="shared" si="323"/>
        <v>6</v>
      </c>
      <c r="F231" s="383">
        <f t="shared" si="323"/>
        <v>0</v>
      </c>
      <c r="G231" s="384">
        <f t="shared" si="323"/>
        <v>0</v>
      </c>
      <c r="H231" s="385">
        <f t="shared" si="323"/>
        <v>481.85474999999997</v>
      </c>
      <c r="I231" s="385">
        <f t="shared" si="323"/>
        <v>0</v>
      </c>
      <c r="J231" s="385">
        <f t="shared" si="323"/>
        <v>0</v>
      </c>
      <c r="K231" s="385">
        <f t="shared" si="323"/>
        <v>0</v>
      </c>
      <c r="L231" s="385">
        <f t="shared" si="323"/>
        <v>0</v>
      </c>
      <c r="M231" s="385">
        <f t="shared" si="323"/>
        <v>0</v>
      </c>
      <c r="N231" s="385">
        <f t="shared" si="323"/>
        <v>0</v>
      </c>
      <c r="O231" s="385">
        <f t="shared" si="323"/>
        <v>0</v>
      </c>
      <c r="P231" s="385">
        <f t="shared" si="323"/>
        <v>0</v>
      </c>
      <c r="Q231" s="385">
        <f t="shared" si="323"/>
        <v>0</v>
      </c>
      <c r="R231" s="385">
        <f t="shared" si="323"/>
        <v>0</v>
      </c>
      <c r="S231" s="385">
        <f t="shared" si="323"/>
        <v>40.154562499999997</v>
      </c>
      <c r="T231" s="385">
        <f t="shared" si="323"/>
        <v>0</v>
      </c>
      <c r="U231" s="385">
        <f t="shared" si="323"/>
        <v>-40.154562499999997</v>
      </c>
      <c r="V231" s="385">
        <f t="shared" si="323"/>
        <v>0</v>
      </c>
      <c r="W231" s="385">
        <f t="shared" si="323"/>
        <v>0</v>
      </c>
      <c r="X231" s="383">
        <f t="shared" si="320"/>
        <v>0</v>
      </c>
      <c r="Y231" s="593"/>
      <c r="Z231" s="69"/>
    </row>
    <row r="232" spans="1:27" ht="38.25" customHeight="1" x14ac:dyDescent="0.25">
      <c r="A232" s="24">
        <v>1</v>
      </c>
      <c r="B232" s="24">
        <v>1</v>
      </c>
      <c r="C232" s="116" t="s">
        <v>69</v>
      </c>
      <c r="D232" s="383">
        <f t="shared" ref="D232:W232" si="324">D219</f>
        <v>109</v>
      </c>
      <c r="E232" s="383">
        <f t="shared" si="324"/>
        <v>9</v>
      </c>
      <c r="F232" s="383">
        <f t="shared" si="324"/>
        <v>0</v>
      </c>
      <c r="G232" s="384">
        <f t="shared" si="324"/>
        <v>0</v>
      </c>
      <c r="H232" s="385">
        <f t="shared" si="324"/>
        <v>700.29557</v>
      </c>
      <c r="I232" s="385">
        <f t="shared" si="324"/>
        <v>0</v>
      </c>
      <c r="J232" s="385">
        <f t="shared" si="324"/>
        <v>0</v>
      </c>
      <c r="K232" s="385">
        <f t="shared" si="324"/>
        <v>0</v>
      </c>
      <c r="L232" s="385">
        <f t="shared" si="324"/>
        <v>0</v>
      </c>
      <c r="M232" s="385">
        <f t="shared" si="324"/>
        <v>0</v>
      </c>
      <c r="N232" s="385">
        <f t="shared" si="324"/>
        <v>0</v>
      </c>
      <c r="O232" s="385">
        <f t="shared" si="324"/>
        <v>0</v>
      </c>
      <c r="P232" s="385">
        <f t="shared" si="324"/>
        <v>0</v>
      </c>
      <c r="Q232" s="385">
        <f t="shared" si="324"/>
        <v>0</v>
      </c>
      <c r="R232" s="385">
        <f t="shared" si="324"/>
        <v>0</v>
      </c>
      <c r="S232" s="385">
        <f t="shared" si="324"/>
        <v>58.357964166666669</v>
      </c>
      <c r="T232" s="385">
        <f t="shared" si="324"/>
        <v>0</v>
      </c>
      <c r="U232" s="385">
        <f t="shared" si="324"/>
        <v>-58.357964166666669</v>
      </c>
      <c r="V232" s="385">
        <f t="shared" si="324"/>
        <v>0</v>
      </c>
      <c r="W232" s="385">
        <f t="shared" si="324"/>
        <v>0</v>
      </c>
      <c r="X232" s="383">
        <f t="shared" si="320"/>
        <v>0</v>
      </c>
      <c r="Y232" s="593"/>
      <c r="Z232" s="69"/>
    </row>
    <row r="233" spans="1:27" ht="30" x14ac:dyDescent="0.25">
      <c r="A233" s="24">
        <v>1</v>
      </c>
      <c r="B233" s="24">
        <v>1</v>
      </c>
      <c r="C233" s="117" t="s">
        <v>66</v>
      </c>
      <c r="D233" s="383">
        <f t="shared" ref="D233:W233" si="325">D220</f>
        <v>6850</v>
      </c>
      <c r="E233" s="383">
        <f t="shared" si="325"/>
        <v>571</v>
      </c>
      <c r="F233" s="383">
        <f t="shared" si="325"/>
        <v>228</v>
      </c>
      <c r="G233" s="384">
        <f t="shared" si="325"/>
        <v>39.929947460595443</v>
      </c>
      <c r="H233" s="385">
        <f t="shared" si="325"/>
        <v>14143.317999999999</v>
      </c>
      <c r="I233" s="385">
        <f t="shared" si="325"/>
        <v>0</v>
      </c>
      <c r="J233" s="385">
        <f t="shared" si="325"/>
        <v>0</v>
      </c>
      <c r="K233" s="385">
        <f t="shared" si="325"/>
        <v>0</v>
      </c>
      <c r="L233" s="385">
        <f t="shared" si="325"/>
        <v>0</v>
      </c>
      <c r="M233" s="385">
        <f t="shared" si="325"/>
        <v>0</v>
      </c>
      <c r="N233" s="385">
        <f t="shared" si="325"/>
        <v>0</v>
      </c>
      <c r="O233" s="385">
        <f t="shared" si="325"/>
        <v>0</v>
      </c>
      <c r="P233" s="385">
        <f t="shared" si="325"/>
        <v>0</v>
      </c>
      <c r="Q233" s="385">
        <f t="shared" si="325"/>
        <v>0</v>
      </c>
      <c r="R233" s="385">
        <f t="shared" si="325"/>
        <v>0</v>
      </c>
      <c r="S233" s="385">
        <f t="shared" si="325"/>
        <v>1178.6098333333332</v>
      </c>
      <c r="T233" s="385">
        <f t="shared" si="325"/>
        <v>272.97577999999999</v>
      </c>
      <c r="U233" s="385">
        <f t="shared" si="325"/>
        <v>-905.63405333333333</v>
      </c>
      <c r="V233" s="385">
        <f t="shared" si="325"/>
        <v>-85.618880000000004</v>
      </c>
      <c r="W233" s="385">
        <f t="shared" si="325"/>
        <v>187.35689999999997</v>
      </c>
      <c r="X233" s="383">
        <f t="shared" si="320"/>
        <v>23.160826617912431</v>
      </c>
      <c r="Y233" s="593"/>
      <c r="Z233" s="69"/>
    </row>
    <row r="234" spans="1:27" ht="30" x14ac:dyDescent="0.25">
      <c r="A234" s="24">
        <v>1</v>
      </c>
      <c r="B234" s="24">
        <v>1</v>
      </c>
      <c r="C234" s="116" t="s">
        <v>62</v>
      </c>
      <c r="D234" s="383">
        <f t="shared" ref="D234:W234" si="326">D221</f>
        <v>1200</v>
      </c>
      <c r="E234" s="383">
        <f t="shared" si="326"/>
        <v>100</v>
      </c>
      <c r="F234" s="383">
        <f t="shared" si="326"/>
        <v>79</v>
      </c>
      <c r="G234" s="384">
        <f t="shared" si="326"/>
        <v>79</v>
      </c>
      <c r="H234" s="385">
        <f t="shared" si="326"/>
        <v>1452</v>
      </c>
      <c r="I234" s="385">
        <f t="shared" si="326"/>
        <v>0</v>
      </c>
      <c r="J234" s="385">
        <f t="shared" si="326"/>
        <v>0</v>
      </c>
      <c r="K234" s="385">
        <f t="shared" si="326"/>
        <v>0</v>
      </c>
      <c r="L234" s="385">
        <f t="shared" si="326"/>
        <v>0</v>
      </c>
      <c r="M234" s="385">
        <f t="shared" si="326"/>
        <v>0</v>
      </c>
      <c r="N234" s="385">
        <f t="shared" si="326"/>
        <v>0</v>
      </c>
      <c r="O234" s="385">
        <f t="shared" si="326"/>
        <v>0</v>
      </c>
      <c r="P234" s="385">
        <f t="shared" si="326"/>
        <v>0</v>
      </c>
      <c r="Q234" s="385">
        <f t="shared" si="326"/>
        <v>0</v>
      </c>
      <c r="R234" s="385">
        <f t="shared" si="326"/>
        <v>0</v>
      </c>
      <c r="S234" s="385">
        <f t="shared" si="326"/>
        <v>121</v>
      </c>
      <c r="T234" s="385">
        <f t="shared" si="326"/>
        <v>93.160549999999986</v>
      </c>
      <c r="U234" s="385">
        <f t="shared" si="326"/>
        <v>-27.839450000000014</v>
      </c>
      <c r="V234" s="385">
        <f t="shared" si="326"/>
        <v>0</v>
      </c>
      <c r="W234" s="385">
        <f t="shared" si="326"/>
        <v>93.160549999999986</v>
      </c>
      <c r="X234" s="383">
        <f>X221</f>
        <v>76.992190082644612</v>
      </c>
      <c r="Y234" s="593"/>
      <c r="Z234" s="69"/>
    </row>
    <row r="235" spans="1:27" ht="45" x14ac:dyDescent="0.25">
      <c r="C235" s="116" t="s">
        <v>92</v>
      </c>
      <c r="D235" s="383">
        <f>D222</f>
        <v>0</v>
      </c>
      <c r="E235" s="383">
        <f t="shared" ref="E235:X235" si="327">E222</f>
        <v>0</v>
      </c>
      <c r="F235" s="383">
        <f t="shared" si="327"/>
        <v>0</v>
      </c>
      <c r="G235" s="384">
        <f t="shared" si="327"/>
        <v>0</v>
      </c>
      <c r="H235" s="385">
        <f t="shared" si="327"/>
        <v>0</v>
      </c>
      <c r="I235" s="385">
        <f t="shared" si="327"/>
        <v>0</v>
      </c>
      <c r="J235" s="385">
        <f t="shared" si="327"/>
        <v>0</v>
      </c>
      <c r="K235" s="385">
        <f t="shared" si="327"/>
        <v>0</v>
      </c>
      <c r="L235" s="385">
        <f t="shared" si="327"/>
        <v>0</v>
      </c>
      <c r="M235" s="385">
        <f t="shared" si="327"/>
        <v>0</v>
      </c>
      <c r="N235" s="385">
        <f t="shared" si="327"/>
        <v>0</v>
      </c>
      <c r="O235" s="385">
        <f t="shared" si="327"/>
        <v>0</v>
      </c>
      <c r="P235" s="385">
        <f t="shared" si="327"/>
        <v>0</v>
      </c>
      <c r="Q235" s="385">
        <f t="shared" si="327"/>
        <v>0</v>
      </c>
      <c r="R235" s="385">
        <f t="shared" si="327"/>
        <v>0</v>
      </c>
      <c r="S235" s="385">
        <f t="shared" si="327"/>
        <v>0</v>
      </c>
      <c r="T235" s="385">
        <f t="shared" si="327"/>
        <v>0</v>
      </c>
      <c r="U235" s="385">
        <f t="shared" si="327"/>
        <v>0</v>
      </c>
      <c r="V235" s="385">
        <f t="shared" si="327"/>
        <v>0</v>
      </c>
      <c r="W235" s="385">
        <f t="shared" si="327"/>
        <v>0</v>
      </c>
      <c r="X235" s="383">
        <f t="shared" si="327"/>
        <v>0</v>
      </c>
      <c r="Y235" s="593"/>
      <c r="Z235" s="69"/>
    </row>
    <row r="236" spans="1:27" ht="44.25" customHeight="1" x14ac:dyDescent="0.25">
      <c r="A236" s="24">
        <v>1</v>
      </c>
      <c r="B236" s="24">
        <v>1</v>
      </c>
      <c r="C236" s="116" t="s">
        <v>45</v>
      </c>
      <c r="D236" s="383">
        <f t="shared" ref="D236:W236" si="328">D223</f>
        <v>4100</v>
      </c>
      <c r="E236" s="383">
        <f t="shared" si="328"/>
        <v>342</v>
      </c>
      <c r="F236" s="383">
        <f t="shared" si="328"/>
        <v>43</v>
      </c>
      <c r="G236" s="384">
        <f t="shared" si="328"/>
        <v>12.573099415204677</v>
      </c>
      <c r="H236" s="385">
        <f t="shared" si="328"/>
        <v>10666.15</v>
      </c>
      <c r="I236" s="385">
        <f t="shared" si="328"/>
        <v>0</v>
      </c>
      <c r="J236" s="385">
        <f t="shared" si="328"/>
        <v>0</v>
      </c>
      <c r="K236" s="385">
        <f t="shared" si="328"/>
        <v>0</v>
      </c>
      <c r="L236" s="385">
        <f t="shared" si="328"/>
        <v>0</v>
      </c>
      <c r="M236" s="385">
        <f t="shared" si="328"/>
        <v>0</v>
      </c>
      <c r="N236" s="385">
        <f t="shared" si="328"/>
        <v>0</v>
      </c>
      <c r="O236" s="385">
        <f t="shared" si="328"/>
        <v>0</v>
      </c>
      <c r="P236" s="385">
        <f t="shared" si="328"/>
        <v>0</v>
      </c>
      <c r="Q236" s="385">
        <f t="shared" si="328"/>
        <v>0</v>
      </c>
      <c r="R236" s="385">
        <f t="shared" si="328"/>
        <v>0</v>
      </c>
      <c r="S236" s="385">
        <f t="shared" si="328"/>
        <v>888.8458333333333</v>
      </c>
      <c r="T236" s="385">
        <f t="shared" si="328"/>
        <v>65.985129999999998</v>
      </c>
      <c r="U236" s="385">
        <f t="shared" si="328"/>
        <v>-822.86070333333328</v>
      </c>
      <c r="V236" s="385">
        <f t="shared" si="328"/>
        <v>-85.618880000000004</v>
      </c>
      <c r="W236" s="385">
        <f t="shared" si="328"/>
        <v>-19.633750000000013</v>
      </c>
      <c r="X236" s="383">
        <f>T236/S236*100</f>
        <v>7.4236867098250077</v>
      </c>
      <c r="Y236" s="593"/>
      <c r="Z236" s="69"/>
    </row>
    <row r="237" spans="1:27" ht="44.25" customHeight="1" thickBot="1" x14ac:dyDescent="0.3">
      <c r="A237" s="24">
        <v>1</v>
      </c>
      <c r="B237" s="24">
        <v>1</v>
      </c>
      <c r="C237" s="116" t="s">
        <v>63</v>
      </c>
      <c r="D237" s="383">
        <f t="shared" ref="D237:W237" si="329">D224</f>
        <v>1550</v>
      </c>
      <c r="E237" s="383">
        <f t="shared" si="329"/>
        <v>129</v>
      </c>
      <c r="F237" s="383">
        <f t="shared" si="329"/>
        <v>106</v>
      </c>
      <c r="G237" s="384">
        <f t="shared" si="329"/>
        <v>82.170542635658919</v>
      </c>
      <c r="H237" s="385">
        <f t="shared" si="329"/>
        <v>2025.1679999999999</v>
      </c>
      <c r="I237" s="385">
        <f t="shared" si="329"/>
        <v>0</v>
      </c>
      <c r="J237" s="385">
        <f t="shared" si="329"/>
        <v>0</v>
      </c>
      <c r="K237" s="385">
        <f t="shared" si="329"/>
        <v>0</v>
      </c>
      <c r="L237" s="385">
        <f t="shared" si="329"/>
        <v>0</v>
      </c>
      <c r="M237" s="385">
        <f t="shared" si="329"/>
        <v>0</v>
      </c>
      <c r="N237" s="385">
        <f t="shared" si="329"/>
        <v>0</v>
      </c>
      <c r="O237" s="385">
        <f t="shared" si="329"/>
        <v>0</v>
      </c>
      <c r="P237" s="385">
        <f t="shared" si="329"/>
        <v>0</v>
      </c>
      <c r="Q237" s="385">
        <f t="shared" si="329"/>
        <v>0</v>
      </c>
      <c r="R237" s="385">
        <f t="shared" si="329"/>
        <v>0</v>
      </c>
      <c r="S237" s="385">
        <f t="shared" si="329"/>
        <v>168.76399999999998</v>
      </c>
      <c r="T237" s="385">
        <f t="shared" si="329"/>
        <v>113.83009999999999</v>
      </c>
      <c r="U237" s="385">
        <f t="shared" si="329"/>
        <v>-54.933899999999994</v>
      </c>
      <c r="V237" s="385">
        <f t="shared" si="329"/>
        <v>0</v>
      </c>
      <c r="W237" s="385">
        <f t="shared" si="329"/>
        <v>113.83009999999999</v>
      </c>
      <c r="X237" s="383">
        <f>X224</f>
        <v>67.449278282098078</v>
      </c>
      <c r="Y237" s="593"/>
      <c r="Z237" s="69"/>
    </row>
    <row r="238" spans="1:27" s="22" customFormat="1" ht="17.25" customHeight="1" thickBot="1" x14ac:dyDescent="0.3">
      <c r="A238" s="24">
        <v>1</v>
      </c>
      <c r="B238" s="24">
        <v>1</v>
      </c>
      <c r="C238" s="190" t="s">
        <v>71</v>
      </c>
      <c r="D238" s="386"/>
      <c r="E238" s="386"/>
      <c r="F238" s="386"/>
      <c r="G238" s="387"/>
      <c r="H238" s="388">
        <f t="shared" ref="H238:W238" si="330">H225</f>
        <v>22852.089520000001</v>
      </c>
      <c r="I238" s="388" t="e">
        <f t="shared" si="330"/>
        <v>#REF!</v>
      </c>
      <c r="J238" s="388" t="e">
        <f t="shared" si="330"/>
        <v>#REF!</v>
      </c>
      <c r="K238" s="388" t="e">
        <f t="shared" si="330"/>
        <v>#REF!</v>
      </c>
      <c r="L238" s="388" t="e">
        <f t="shared" si="330"/>
        <v>#REF!</v>
      </c>
      <c r="M238" s="388" t="e">
        <f t="shared" si="330"/>
        <v>#REF!</v>
      </c>
      <c r="N238" s="388" t="e">
        <f t="shared" si="330"/>
        <v>#REF!</v>
      </c>
      <c r="O238" s="388" t="e">
        <f t="shared" si="330"/>
        <v>#REF!</v>
      </c>
      <c r="P238" s="388" t="e">
        <f t="shared" si="330"/>
        <v>#REF!</v>
      </c>
      <c r="Q238" s="388" t="e">
        <f t="shared" si="330"/>
        <v>#REF!</v>
      </c>
      <c r="R238" s="388" t="e">
        <f t="shared" si="330"/>
        <v>#REF!</v>
      </c>
      <c r="S238" s="388">
        <f t="shared" si="330"/>
        <v>1904.3407933333333</v>
      </c>
      <c r="T238" s="388">
        <f t="shared" si="330"/>
        <v>708.71380999999997</v>
      </c>
      <c r="U238" s="388">
        <f t="shared" si="330"/>
        <v>-1195.6269833333333</v>
      </c>
      <c r="V238" s="388">
        <f t="shared" si="330"/>
        <v>-85.618880000000004</v>
      </c>
      <c r="W238" s="388">
        <f t="shared" si="330"/>
        <v>623.09492999999998</v>
      </c>
      <c r="X238" s="388">
        <f>X225</f>
        <v>37.215702802830606</v>
      </c>
      <c r="Y238" s="593"/>
      <c r="Z238" s="69"/>
      <c r="AA238" s="242"/>
    </row>
    <row r="239" spans="1:27" s="22" customFormat="1" ht="17.25" customHeight="1" x14ac:dyDescent="0.25">
      <c r="A239" s="24">
        <v>1</v>
      </c>
      <c r="B239" s="24">
        <v>1</v>
      </c>
      <c r="C239" s="114"/>
      <c r="D239" s="389"/>
      <c r="E239" s="389"/>
      <c r="F239" s="389"/>
      <c r="G239" s="355"/>
      <c r="H239" s="355"/>
      <c r="I239" s="355"/>
      <c r="J239" s="355"/>
      <c r="K239" s="355"/>
      <c r="L239" s="355"/>
      <c r="M239" s="355"/>
      <c r="N239" s="355"/>
      <c r="O239" s="390"/>
      <c r="P239" s="390"/>
      <c r="Q239" s="390"/>
      <c r="R239" s="390"/>
      <c r="S239" s="390"/>
      <c r="T239" s="390"/>
      <c r="U239" s="390">
        <f t="shared" ref="U239:U299" si="331">T239-S239</f>
        <v>0</v>
      </c>
      <c r="V239" s="390"/>
      <c r="W239" s="390"/>
      <c r="X239" s="352"/>
      <c r="Y239" s="593"/>
      <c r="Z239" s="69"/>
      <c r="AA239" s="242"/>
    </row>
    <row r="240" spans="1:27" ht="29.25" x14ac:dyDescent="0.25">
      <c r="A240" s="24">
        <v>1</v>
      </c>
      <c r="B240" s="24">
        <v>1</v>
      </c>
      <c r="C240" s="172" t="s">
        <v>110</v>
      </c>
      <c r="D240" s="320"/>
      <c r="E240" s="319"/>
      <c r="F240" s="319"/>
      <c r="G240" s="319"/>
      <c r="H240" s="319"/>
      <c r="I240" s="319"/>
      <c r="J240" s="319"/>
      <c r="K240" s="319"/>
      <c r="L240" s="319"/>
      <c r="M240" s="319"/>
      <c r="N240" s="319"/>
      <c r="O240" s="391"/>
      <c r="P240" s="391"/>
      <c r="Q240" s="391"/>
      <c r="R240" s="391"/>
      <c r="S240" s="391"/>
      <c r="T240" s="391"/>
      <c r="U240" s="391">
        <f t="shared" si="331"/>
        <v>0</v>
      </c>
      <c r="V240" s="391"/>
      <c r="W240" s="391"/>
      <c r="X240" s="392"/>
      <c r="Y240" s="593"/>
      <c r="Z240" s="69"/>
    </row>
    <row r="241" spans="1:27" ht="36" customHeight="1" x14ac:dyDescent="0.25">
      <c r="A241" s="24">
        <v>1</v>
      </c>
      <c r="B241" s="24">
        <v>1</v>
      </c>
      <c r="C241" s="199" t="s">
        <v>74</v>
      </c>
      <c r="D241" s="302">
        <f>SUM(D242:D245)</f>
        <v>3719</v>
      </c>
      <c r="E241" s="302">
        <f>SUM(E242:E245)</f>
        <v>310</v>
      </c>
      <c r="F241" s="302">
        <f>SUM(F242:F245)</f>
        <v>128</v>
      </c>
      <c r="G241" s="283">
        <f t="shared" ref="G241:G250" si="332">F241/E241*100</f>
        <v>41.29032258064516</v>
      </c>
      <c r="H241" s="286">
        <f>SUM(H242:H245)</f>
        <v>9686.3378699999994</v>
      </c>
      <c r="I241" s="286">
        <f>SUM(I242:I245)</f>
        <v>0</v>
      </c>
      <c r="J241" s="286">
        <f>SUM(J242:J245)</f>
        <v>0</v>
      </c>
      <c r="K241" s="286">
        <f>SUM(K242:K245)</f>
        <v>0</v>
      </c>
      <c r="L241" s="286">
        <f>SUM(L242:L245)</f>
        <v>0</v>
      </c>
      <c r="M241" s="286">
        <f t="shared" ref="M241:N241" si="333">SUM(M242:M245)</f>
        <v>0</v>
      </c>
      <c r="N241" s="286">
        <f t="shared" si="333"/>
        <v>0</v>
      </c>
      <c r="O241" s="286">
        <f t="shared" ref="O241:W241" si="334">SUM(O242:O245)</f>
        <v>0</v>
      </c>
      <c r="P241" s="286">
        <f t="shared" ref="P241:Q241" si="335">SUM(P242:P245)</f>
        <v>0</v>
      </c>
      <c r="Q241" s="286">
        <f t="shared" si="335"/>
        <v>0</v>
      </c>
      <c r="R241" s="286">
        <f t="shared" ref="R241" si="336">SUM(R242:R245)</f>
        <v>0</v>
      </c>
      <c r="S241" s="606">
        <f t="shared" si="334"/>
        <v>807.19482249999999</v>
      </c>
      <c r="T241" s="286">
        <f t="shared" si="334"/>
        <v>305.48894999999999</v>
      </c>
      <c r="U241" s="286">
        <f t="shared" si="334"/>
        <v>-501.7058725</v>
      </c>
      <c r="V241" s="286">
        <f t="shared" si="334"/>
        <v>-0.72548000000000001</v>
      </c>
      <c r="W241" s="286">
        <f t="shared" si="334"/>
        <v>304.76346999999998</v>
      </c>
      <c r="X241" s="302">
        <f t="shared" ref="X241:X251" si="337">T241/S241*100</f>
        <v>37.84575191573407</v>
      </c>
      <c r="Y241" s="593"/>
      <c r="Z241" s="69"/>
    </row>
    <row r="242" spans="1:27" ht="31.5" customHeight="1" x14ac:dyDescent="0.25">
      <c r="A242" s="24">
        <v>1</v>
      </c>
      <c r="B242" s="24">
        <v>1</v>
      </c>
      <c r="C242" s="45" t="s">
        <v>43</v>
      </c>
      <c r="D242" s="302">
        <v>2600</v>
      </c>
      <c r="E242" s="608">
        <f t="shared" ref="E242" si="338">ROUND(D242/12*$C$3,0)</f>
        <v>217</v>
      </c>
      <c r="F242" s="302">
        <v>78</v>
      </c>
      <c r="G242" s="283">
        <f t="shared" si="332"/>
        <v>35.944700460829495</v>
      </c>
      <c r="H242" s="286">
        <v>6252.3360000000002</v>
      </c>
      <c r="I242" s="286"/>
      <c r="J242" s="286"/>
      <c r="K242" s="286"/>
      <c r="L242" s="286"/>
      <c r="M242" s="286"/>
      <c r="N242" s="286"/>
      <c r="O242" s="286"/>
      <c r="P242" s="286"/>
      <c r="Q242" s="286"/>
      <c r="R242" s="286"/>
      <c r="S242" s="606">
        <f t="shared" ref="S242:S250" si="339">H242/12*$C$3</f>
        <v>521.02800000000002</v>
      </c>
      <c r="T242" s="286">
        <f t="shared" ref="T242:T250" si="340">W242-V242</f>
        <v>222.07762</v>
      </c>
      <c r="U242" s="286">
        <f t="shared" si="331"/>
        <v>-298.95038</v>
      </c>
      <c r="V242" s="286">
        <v>-0.72548000000000001</v>
      </c>
      <c r="W242" s="286">
        <v>221.35213999999999</v>
      </c>
      <c r="X242" s="302">
        <f t="shared" si="337"/>
        <v>42.622972277881416</v>
      </c>
      <c r="Y242" s="593"/>
      <c r="Z242" s="69"/>
    </row>
    <row r="243" spans="1:27" ht="33" customHeight="1" x14ac:dyDescent="0.25">
      <c r="A243" s="24">
        <v>1</v>
      </c>
      <c r="B243" s="24">
        <v>1</v>
      </c>
      <c r="C243" s="45" t="s">
        <v>44</v>
      </c>
      <c r="D243" s="302">
        <v>780</v>
      </c>
      <c r="E243" s="303">
        <f t="shared" ref="E243:E250" si="341">ROUND(D243/12*$C$3,0)</f>
        <v>65</v>
      </c>
      <c r="F243" s="302">
        <v>50</v>
      </c>
      <c r="G243" s="283">
        <f t="shared" si="332"/>
        <v>76.923076923076934</v>
      </c>
      <c r="H243" s="286">
        <v>1256.0183999999999</v>
      </c>
      <c r="I243" s="286"/>
      <c r="J243" s="286"/>
      <c r="K243" s="286"/>
      <c r="L243" s="286"/>
      <c r="M243" s="286"/>
      <c r="N243" s="286"/>
      <c r="O243" s="286"/>
      <c r="P243" s="286"/>
      <c r="Q243" s="286"/>
      <c r="R243" s="286"/>
      <c r="S243" s="606">
        <f t="shared" si="339"/>
        <v>104.6682</v>
      </c>
      <c r="T243" s="286">
        <f t="shared" si="340"/>
        <v>83.411330000000007</v>
      </c>
      <c r="U243" s="286">
        <f t="shared" si="331"/>
        <v>-21.256869999999992</v>
      </c>
      <c r="V243" s="286">
        <v>0</v>
      </c>
      <c r="W243" s="286">
        <v>83.411330000000007</v>
      </c>
      <c r="X243" s="302">
        <f t="shared" si="337"/>
        <v>79.691186052688408</v>
      </c>
      <c r="Y243" s="593"/>
      <c r="Z243" s="69"/>
    </row>
    <row r="244" spans="1:27" ht="30" x14ac:dyDescent="0.25">
      <c r="A244" s="24">
        <v>1</v>
      </c>
      <c r="B244" s="24">
        <v>1</v>
      </c>
      <c r="C244" s="45" t="s">
        <v>68</v>
      </c>
      <c r="D244" s="302">
        <v>88</v>
      </c>
      <c r="E244" s="303">
        <f t="shared" si="341"/>
        <v>7</v>
      </c>
      <c r="F244" s="302"/>
      <c r="G244" s="283">
        <f t="shared" si="332"/>
        <v>0</v>
      </c>
      <c r="H244" s="286">
        <v>565.37623999999994</v>
      </c>
      <c r="I244" s="286"/>
      <c r="J244" s="286"/>
      <c r="K244" s="286"/>
      <c r="L244" s="286"/>
      <c r="M244" s="286"/>
      <c r="N244" s="286"/>
      <c r="O244" s="286"/>
      <c r="P244" s="286"/>
      <c r="Q244" s="286"/>
      <c r="R244" s="286"/>
      <c r="S244" s="606">
        <f t="shared" si="339"/>
        <v>47.114686666666664</v>
      </c>
      <c r="T244" s="286">
        <f t="shared" si="340"/>
        <v>0</v>
      </c>
      <c r="U244" s="286">
        <f t="shared" si="331"/>
        <v>-47.114686666666664</v>
      </c>
      <c r="V244" s="286"/>
      <c r="W244" s="286"/>
      <c r="X244" s="302">
        <f t="shared" si="337"/>
        <v>0</v>
      </c>
      <c r="Y244" s="593"/>
      <c r="Z244" s="69"/>
    </row>
    <row r="245" spans="1:27" ht="34.5" customHeight="1" x14ac:dyDescent="0.25">
      <c r="A245" s="24">
        <v>1</v>
      </c>
      <c r="B245" s="24">
        <v>1</v>
      </c>
      <c r="C245" s="45" t="s">
        <v>69</v>
      </c>
      <c r="D245" s="302">
        <v>251</v>
      </c>
      <c r="E245" s="303">
        <f t="shared" si="341"/>
        <v>21</v>
      </c>
      <c r="F245" s="302"/>
      <c r="G245" s="283">
        <f t="shared" si="332"/>
        <v>0</v>
      </c>
      <c r="H245" s="286">
        <v>1612.6072300000001</v>
      </c>
      <c r="I245" s="286"/>
      <c r="J245" s="286"/>
      <c r="K245" s="286"/>
      <c r="L245" s="286"/>
      <c r="M245" s="286"/>
      <c r="N245" s="286"/>
      <c r="O245" s="286"/>
      <c r="P245" s="286"/>
      <c r="Q245" s="286"/>
      <c r="R245" s="286"/>
      <c r="S245" s="606">
        <f t="shared" si="339"/>
        <v>134.38393583333334</v>
      </c>
      <c r="T245" s="286">
        <f t="shared" si="340"/>
        <v>0</v>
      </c>
      <c r="U245" s="286">
        <f t="shared" si="331"/>
        <v>-134.38393583333334</v>
      </c>
      <c r="V245" s="286"/>
      <c r="W245" s="286"/>
      <c r="X245" s="302">
        <f t="shared" si="337"/>
        <v>0</v>
      </c>
      <c r="Y245" s="593"/>
      <c r="Z245" s="69"/>
    </row>
    <row r="246" spans="1:27" ht="44.25" customHeight="1" x14ac:dyDescent="0.25">
      <c r="A246" s="24">
        <v>1</v>
      </c>
      <c r="B246" s="24">
        <v>1</v>
      </c>
      <c r="C246" s="131" t="s">
        <v>66</v>
      </c>
      <c r="D246" s="302">
        <f>D247+D249+D250</f>
        <v>5469</v>
      </c>
      <c r="E246" s="302">
        <f t="shared" ref="E246:F246" si="342">E247+E249+E250</f>
        <v>456</v>
      </c>
      <c r="F246" s="302">
        <f t="shared" si="342"/>
        <v>423</v>
      </c>
      <c r="G246" s="283">
        <f t="shared" si="332"/>
        <v>92.76315789473685</v>
      </c>
      <c r="H246" s="286">
        <f t="shared" ref="H246:W246" si="343">H247+H249+H250</f>
        <v>11288.670039999999</v>
      </c>
      <c r="I246" s="286">
        <f t="shared" si="343"/>
        <v>0</v>
      </c>
      <c r="J246" s="286">
        <f t="shared" si="343"/>
        <v>0</v>
      </c>
      <c r="K246" s="286">
        <f t="shared" si="343"/>
        <v>0</v>
      </c>
      <c r="L246" s="286">
        <f t="shared" si="343"/>
        <v>0</v>
      </c>
      <c r="M246" s="286">
        <f t="shared" si="343"/>
        <v>0</v>
      </c>
      <c r="N246" s="286">
        <f t="shared" si="343"/>
        <v>0</v>
      </c>
      <c r="O246" s="286">
        <f t="shared" si="343"/>
        <v>0</v>
      </c>
      <c r="P246" s="286">
        <f t="shared" si="343"/>
        <v>0</v>
      </c>
      <c r="Q246" s="286">
        <f t="shared" si="343"/>
        <v>0</v>
      </c>
      <c r="R246" s="286">
        <f t="shared" si="343"/>
        <v>0</v>
      </c>
      <c r="S246" s="606">
        <f t="shared" si="343"/>
        <v>940.72250333333341</v>
      </c>
      <c r="T246" s="286">
        <f t="shared" si="343"/>
        <v>1573.4891299999999</v>
      </c>
      <c r="U246" s="286">
        <f t="shared" si="343"/>
        <v>632.76662666666664</v>
      </c>
      <c r="V246" s="286">
        <f t="shared" si="343"/>
        <v>0</v>
      </c>
      <c r="W246" s="286">
        <f t="shared" si="343"/>
        <v>1573.4891299999999</v>
      </c>
      <c r="X246" s="302">
        <f t="shared" si="337"/>
        <v>167.26389816598802</v>
      </c>
      <c r="Y246" s="593"/>
      <c r="Z246" s="69"/>
    </row>
    <row r="247" spans="1:27" ht="30" x14ac:dyDescent="0.25">
      <c r="A247" s="24">
        <v>1</v>
      </c>
      <c r="B247" s="24">
        <v>1</v>
      </c>
      <c r="C247" s="45" t="s">
        <v>62</v>
      </c>
      <c r="D247" s="302">
        <v>700</v>
      </c>
      <c r="E247" s="608">
        <f t="shared" ref="E247" si="344">ROUND(D247/12*$C$3,0)</f>
        <v>58</v>
      </c>
      <c r="F247" s="302">
        <v>14</v>
      </c>
      <c r="G247" s="283">
        <f t="shared" si="332"/>
        <v>24.137931034482758</v>
      </c>
      <c r="H247" s="286">
        <v>847</v>
      </c>
      <c r="I247" s="286"/>
      <c r="J247" s="286"/>
      <c r="K247" s="286"/>
      <c r="L247" s="286"/>
      <c r="M247" s="286"/>
      <c r="N247" s="286"/>
      <c r="O247" s="286"/>
      <c r="P247" s="286"/>
      <c r="Q247" s="286"/>
      <c r="R247" s="286"/>
      <c r="S247" s="606">
        <f t="shared" si="339"/>
        <v>70.583333333333329</v>
      </c>
      <c r="T247" s="286">
        <f t="shared" si="340"/>
        <v>14.92961</v>
      </c>
      <c r="U247" s="286">
        <f t="shared" si="331"/>
        <v>-55.653723333333332</v>
      </c>
      <c r="V247" s="286"/>
      <c r="W247" s="286">
        <v>14.92961</v>
      </c>
      <c r="X247" s="302">
        <f t="shared" si="337"/>
        <v>21.151749704840618</v>
      </c>
      <c r="Y247" s="593"/>
      <c r="Z247" s="69"/>
    </row>
    <row r="248" spans="1:27" ht="45" x14ac:dyDescent="0.25">
      <c r="C248" s="625" t="s">
        <v>92</v>
      </c>
      <c r="D248" s="302"/>
      <c r="E248" s="608"/>
      <c r="F248" s="302"/>
      <c r="G248" s="283"/>
      <c r="H248" s="286"/>
      <c r="I248" s="286"/>
      <c r="J248" s="286"/>
      <c r="K248" s="286"/>
      <c r="L248" s="286"/>
      <c r="M248" s="286"/>
      <c r="N248" s="286"/>
      <c r="O248" s="286"/>
      <c r="P248" s="286"/>
      <c r="Q248" s="286"/>
      <c r="R248" s="286"/>
      <c r="S248" s="606"/>
      <c r="T248" s="286"/>
      <c r="U248" s="286"/>
      <c r="V248" s="286"/>
      <c r="W248" s="286"/>
      <c r="X248" s="302"/>
      <c r="Y248" s="593"/>
      <c r="Z248" s="69"/>
    </row>
    <row r="249" spans="1:27" ht="58.9" customHeight="1" x14ac:dyDescent="0.25">
      <c r="A249" s="24">
        <v>1</v>
      </c>
      <c r="B249" s="24">
        <v>1</v>
      </c>
      <c r="C249" s="45" t="s">
        <v>72</v>
      </c>
      <c r="D249" s="302">
        <v>4410</v>
      </c>
      <c r="E249" s="303">
        <f t="shared" si="341"/>
        <v>368</v>
      </c>
      <c r="F249" s="302">
        <v>381</v>
      </c>
      <c r="G249" s="283">
        <f t="shared" si="332"/>
        <v>103.53260869565217</v>
      </c>
      <c r="H249" s="286">
        <v>9972.6149999999998</v>
      </c>
      <c r="I249" s="286"/>
      <c r="J249" s="286"/>
      <c r="K249" s="286"/>
      <c r="L249" s="286"/>
      <c r="M249" s="286"/>
      <c r="N249" s="286"/>
      <c r="O249" s="286"/>
      <c r="P249" s="286"/>
      <c r="Q249" s="286"/>
      <c r="R249" s="286"/>
      <c r="S249" s="606">
        <f t="shared" si="339"/>
        <v>831.05124999999998</v>
      </c>
      <c r="T249" s="286">
        <f t="shared" si="340"/>
        <v>1530.31449</v>
      </c>
      <c r="U249" s="286">
        <f t="shared" si="331"/>
        <v>699.26324</v>
      </c>
      <c r="V249" s="286"/>
      <c r="W249" s="286">
        <v>1530.31449</v>
      </c>
      <c r="X249" s="302">
        <f t="shared" si="337"/>
        <v>184.14201169903782</v>
      </c>
      <c r="Y249" s="593"/>
      <c r="Z249" s="69"/>
    </row>
    <row r="250" spans="1:27" ht="45" customHeight="1" thickBot="1" x14ac:dyDescent="0.3">
      <c r="A250" s="24">
        <v>1</v>
      </c>
      <c r="B250" s="24">
        <v>1</v>
      </c>
      <c r="C250" s="45" t="s">
        <v>63</v>
      </c>
      <c r="D250" s="302">
        <v>359</v>
      </c>
      <c r="E250" s="303">
        <f t="shared" si="341"/>
        <v>30</v>
      </c>
      <c r="F250" s="302">
        <v>28</v>
      </c>
      <c r="G250" s="283">
        <f t="shared" si="332"/>
        <v>93.333333333333329</v>
      </c>
      <c r="H250" s="286">
        <v>469.05503999999996</v>
      </c>
      <c r="I250" s="286"/>
      <c r="J250" s="286"/>
      <c r="K250" s="286"/>
      <c r="L250" s="286"/>
      <c r="M250" s="286"/>
      <c r="N250" s="286"/>
      <c r="O250" s="286"/>
      <c r="P250" s="286"/>
      <c r="Q250" s="286"/>
      <c r="R250" s="286"/>
      <c r="S250" s="606">
        <f t="shared" si="339"/>
        <v>39.087919999999997</v>
      </c>
      <c r="T250" s="286">
        <f t="shared" si="340"/>
        <v>28.24503</v>
      </c>
      <c r="U250" s="286">
        <f t="shared" si="331"/>
        <v>-10.842889999999997</v>
      </c>
      <c r="V250" s="286"/>
      <c r="W250" s="286">
        <v>28.24503</v>
      </c>
      <c r="X250" s="302">
        <f t="shared" si="337"/>
        <v>72.26025329564736</v>
      </c>
      <c r="Y250" s="593"/>
      <c r="Z250" s="69"/>
    </row>
    <row r="251" spans="1:27" s="8" customFormat="1" ht="15.75" thickBot="1" x14ac:dyDescent="0.3">
      <c r="A251" s="24">
        <v>1</v>
      </c>
      <c r="B251" s="24">
        <v>1</v>
      </c>
      <c r="C251" s="73" t="s">
        <v>155</v>
      </c>
      <c r="D251" s="349"/>
      <c r="E251" s="349"/>
      <c r="F251" s="349"/>
      <c r="G251" s="393"/>
      <c r="H251" s="374">
        <f>H246+H241</f>
        <v>20975.00791</v>
      </c>
      <c r="I251" s="374" t="e">
        <f>I246+I241+#REF!</f>
        <v>#REF!</v>
      </c>
      <c r="J251" s="374" t="e">
        <f>J246+J241+#REF!</f>
        <v>#REF!</v>
      </c>
      <c r="K251" s="374" t="e">
        <f>K246+K241+#REF!</f>
        <v>#REF!</v>
      </c>
      <c r="L251" s="374" t="e">
        <f>L246+L241+#REF!</f>
        <v>#REF!</v>
      </c>
      <c r="M251" s="374" t="e">
        <f>M246+M241+#REF!</f>
        <v>#REF!</v>
      </c>
      <c r="N251" s="374" t="e">
        <f>N246+N241+#REF!</f>
        <v>#REF!</v>
      </c>
      <c r="O251" s="374" t="e">
        <f>O246+O241+#REF!</f>
        <v>#REF!</v>
      </c>
      <c r="P251" s="374" t="e">
        <f>P246+P241+#REF!</f>
        <v>#REF!</v>
      </c>
      <c r="Q251" s="374" t="e">
        <f>Q246+Q241+#REF!</f>
        <v>#REF!</v>
      </c>
      <c r="R251" s="374" t="e">
        <f>R246+R241+#REF!</f>
        <v>#REF!</v>
      </c>
      <c r="S251" s="374">
        <f t="shared" ref="S251:V251" si="345">S246+S241</f>
        <v>1747.9173258333335</v>
      </c>
      <c r="T251" s="374">
        <f t="shared" si="345"/>
        <v>1878.9780799999999</v>
      </c>
      <c r="U251" s="374">
        <f t="shared" si="345"/>
        <v>131.06075416666664</v>
      </c>
      <c r="V251" s="374">
        <f t="shared" si="345"/>
        <v>-0.72548000000000001</v>
      </c>
      <c r="W251" s="374">
        <f>W246+W241</f>
        <v>1878.2525999999998</v>
      </c>
      <c r="X251" s="349">
        <f t="shared" si="337"/>
        <v>107.49810944886551</v>
      </c>
      <c r="Y251" s="593"/>
      <c r="Z251" s="69"/>
      <c r="AA251" s="242"/>
    </row>
    <row r="252" spans="1:27" ht="35.25" customHeight="1" x14ac:dyDescent="0.25">
      <c r="A252" s="24">
        <v>1</v>
      </c>
      <c r="B252" s="24">
        <v>1</v>
      </c>
      <c r="C252" s="191" t="s">
        <v>34</v>
      </c>
      <c r="D252" s="394"/>
      <c r="E252" s="394"/>
      <c r="F252" s="394"/>
      <c r="G252" s="395"/>
      <c r="H252" s="396"/>
      <c r="I252" s="396"/>
      <c r="J252" s="396"/>
      <c r="K252" s="396"/>
      <c r="L252" s="396"/>
      <c r="M252" s="396"/>
      <c r="N252" s="396"/>
      <c r="O252" s="396"/>
      <c r="P252" s="396"/>
      <c r="Q252" s="396"/>
      <c r="R252" s="396"/>
      <c r="S252" s="396"/>
      <c r="T252" s="396"/>
      <c r="U252" s="396">
        <f t="shared" si="331"/>
        <v>0</v>
      </c>
      <c r="V252" s="396"/>
      <c r="W252" s="396"/>
      <c r="X252" s="397"/>
      <c r="Y252" s="593"/>
      <c r="Z252" s="69"/>
    </row>
    <row r="253" spans="1:27" ht="30" x14ac:dyDescent="0.25">
      <c r="A253" s="24">
        <v>1</v>
      </c>
      <c r="B253" s="24">
        <v>1</v>
      </c>
      <c r="C253" s="127" t="s">
        <v>74</v>
      </c>
      <c r="D253" s="398">
        <f t="shared" ref="D253:X253" si="346">D241</f>
        <v>3719</v>
      </c>
      <c r="E253" s="398">
        <f t="shared" si="346"/>
        <v>310</v>
      </c>
      <c r="F253" s="398">
        <f t="shared" si="346"/>
        <v>128</v>
      </c>
      <c r="G253" s="399">
        <f t="shared" si="346"/>
        <v>41.29032258064516</v>
      </c>
      <c r="H253" s="400">
        <f t="shared" si="346"/>
        <v>9686.3378699999994</v>
      </c>
      <c r="I253" s="400">
        <f t="shared" si="346"/>
        <v>0</v>
      </c>
      <c r="J253" s="400">
        <f t="shared" si="346"/>
        <v>0</v>
      </c>
      <c r="K253" s="400">
        <f t="shared" si="346"/>
        <v>0</v>
      </c>
      <c r="L253" s="400">
        <f t="shared" si="346"/>
        <v>0</v>
      </c>
      <c r="M253" s="400">
        <f t="shared" si="346"/>
        <v>0</v>
      </c>
      <c r="N253" s="400">
        <f t="shared" si="346"/>
        <v>0</v>
      </c>
      <c r="O253" s="400">
        <f t="shared" si="346"/>
        <v>0</v>
      </c>
      <c r="P253" s="400">
        <f t="shared" si="346"/>
        <v>0</v>
      </c>
      <c r="Q253" s="400">
        <f t="shared" si="346"/>
        <v>0</v>
      </c>
      <c r="R253" s="400">
        <f t="shared" si="346"/>
        <v>0</v>
      </c>
      <c r="S253" s="400">
        <f t="shared" si="346"/>
        <v>807.19482249999999</v>
      </c>
      <c r="T253" s="400">
        <f t="shared" si="346"/>
        <v>305.48894999999999</v>
      </c>
      <c r="U253" s="400">
        <f t="shared" si="346"/>
        <v>-501.7058725</v>
      </c>
      <c r="V253" s="400">
        <f t="shared" si="346"/>
        <v>-0.72548000000000001</v>
      </c>
      <c r="W253" s="400">
        <f t="shared" si="346"/>
        <v>304.76346999999998</v>
      </c>
      <c r="X253" s="401">
        <f t="shared" si="346"/>
        <v>37.84575191573407</v>
      </c>
      <c r="Y253" s="593"/>
      <c r="Z253" s="69"/>
    </row>
    <row r="254" spans="1:27" ht="27" customHeight="1" x14ac:dyDescent="0.25">
      <c r="A254" s="24">
        <v>1</v>
      </c>
      <c r="B254" s="24">
        <v>1</v>
      </c>
      <c r="C254" s="119" t="s">
        <v>43</v>
      </c>
      <c r="D254" s="398">
        <f t="shared" ref="D254:X254" si="347">D242</f>
        <v>2600</v>
      </c>
      <c r="E254" s="398">
        <f t="shared" si="347"/>
        <v>217</v>
      </c>
      <c r="F254" s="398">
        <f t="shared" si="347"/>
        <v>78</v>
      </c>
      <c r="G254" s="399">
        <f t="shared" si="347"/>
        <v>35.944700460829495</v>
      </c>
      <c r="H254" s="400">
        <f t="shared" si="347"/>
        <v>6252.3360000000002</v>
      </c>
      <c r="I254" s="400">
        <f t="shared" si="347"/>
        <v>0</v>
      </c>
      <c r="J254" s="400">
        <f t="shared" si="347"/>
        <v>0</v>
      </c>
      <c r="K254" s="400">
        <f t="shared" si="347"/>
        <v>0</v>
      </c>
      <c r="L254" s="400">
        <f t="shared" si="347"/>
        <v>0</v>
      </c>
      <c r="M254" s="400">
        <f t="shared" si="347"/>
        <v>0</v>
      </c>
      <c r="N254" s="400">
        <f t="shared" si="347"/>
        <v>0</v>
      </c>
      <c r="O254" s="400">
        <f t="shared" si="347"/>
        <v>0</v>
      </c>
      <c r="P254" s="400">
        <f t="shared" si="347"/>
        <v>0</v>
      </c>
      <c r="Q254" s="400">
        <f t="shared" si="347"/>
        <v>0</v>
      </c>
      <c r="R254" s="400">
        <f t="shared" si="347"/>
        <v>0</v>
      </c>
      <c r="S254" s="400">
        <f t="shared" si="347"/>
        <v>521.02800000000002</v>
      </c>
      <c r="T254" s="400">
        <f t="shared" si="347"/>
        <v>222.07762</v>
      </c>
      <c r="U254" s="400">
        <f t="shared" si="347"/>
        <v>-298.95038</v>
      </c>
      <c r="V254" s="400">
        <f t="shared" si="347"/>
        <v>-0.72548000000000001</v>
      </c>
      <c r="W254" s="400">
        <f t="shared" si="347"/>
        <v>221.35213999999999</v>
      </c>
      <c r="X254" s="401">
        <f t="shared" si="347"/>
        <v>42.622972277881416</v>
      </c>
      <c r="Y254" s="593"/>
      <c r="Z254" s="69"/>
    </row>
    <row r="255" spans="1:27" ht="27" customHeight="1" x14ac:dyDescent="0.25">
      <c r="A255" s="24">
        <v>1</v>
      </c>
      <c r="B255" s="24">
        <v>1</v>
      </c>
      <c r="C255" s="119" t="s">
        <v>44</v>
      </c>
      <c r="D255" s="398">
        <f t="shared" ref="D255:X255" si="348">D243</f>
        <v>780</v>
      </c>
      <c r="E255" s="398">
        <f t="shared" si="348"/>
        <v>65</v>
      </c>
      <c r="F255" s="398">
        <f t="shared" si="348"/>
        <v>50</v>
      </c>
      <c r="G255" s="399">
        <f t="shared" si="348"/>
        <v>76.923076923076934</v>
      </c>
      <c r="H255" s="400">
        <f t="shared" si="348"/>
        <v>1256.0183999999999</v>
      </c>
      <c r="I255" s="400">
        <f t="shared" si="348"/>
        <v>0</v>
      </c>
      <c r="J255" s="400">
        <f t="shared" si="348"/>
        <v>0</v>
      </c>
      <c r="K255" s="400">
        <f t="shared" si="348"/>
        <v>0</v>
      </c>
      <c r="L255" s="400">
        <f t="shared" si="348"/>
        <v>0</v>
      </c>
      <c r="M255" s="400">
        <f t="shared" si="348"/>
        <v>0</v>
      </c>
      <c r="N255" s="400">
        <f t="shared" si="348"/>
        <v>0</v>
      </c>
      <c r="O255" s="400">
        <f t="shared" si="348"/>
        <v>0</v>
      </c>
      <c r="P255" s="400">
        <f t="shared" si="348"/>
        <v>0</v>
      </c>
      <c r="Q255" s="400">
        <f t="shared" si="348"/>
        <v>0</v>
      </c>
      <c r="R255" s="400">
        <f t="shared" si="348"/>
        <v>0</v>
      </c>
      <c r="S255" s="400">
        <f t="shared" si="348"/>
        <v>104.6682</v>
      </c>
      <c r="T255" s="400">
        <f t="shared" si="348"/>
        <v>83.411330000000007</v>
      </c>
      <c r="U255" s="400">
        <f t="shared" si="348"/>
        <v>-21.256869999999992</v>
      </c>
      <c r="V255" s="400">
        <f t="shared" si="348"/>
        <v>0</v>
      </c>
      <c r="W255" s="400">
        <f t="shared" si="348"/>
        <v>83.411330000000007</v>
      </c>
      <c r="X255" s="401">
        <f t="shared" si="348"/>
        <v>79.691186052688408</v>
      </c>
      <c r="Y255" s="593"/>
      <c r="Z255" s="69"/>
    </row>
    <row r="256" spans="1:27" ht="27" customHeight="1" x14ac:dyDescent="0.25">
      <c r="A256" s="24">
        <v>1</v>
      </c>
      <c r="B256" s="24">
        <v>1</v>
      </c>
      <c r="C256" s="119" t="s">
        <v>68</v>
      </c>
      <c r="D256" s="398">
        <f t="shared" ref="D256:X256" si="349">D244</f>
        <v>88</v>
      </c>
      <c r="E256" s="398">
        <f t="shared" si="349"/>
        <v>7</v>
      </c>
      <c r="F256" s="398">
        <f t="shared" si="349"/>
        <v>0</v>
      </c>
      <c r="G256" s="399">
        <f t="shared" si="349"/>
        <v>0</v>
      </c>
      <c r="H256" s="400">
        <f t="shared" si="349"/>
        <v>565.37623999999994</v>
      </c>
      <c r="I256" s="400">
        <f t="shared" si="349"/>
        <v>0</v>
      </c>
      <c r="J256" s="400">
        <f t="shared" si="349"/>
        <v>0</v>
      </c>
      <c r="K256" s="400">
        <f t="shared" si="349"/>
        <v>0</v>
      </c>
      <c r="L256" s="400">
        <f t="shared" si="349"/>
        <v>0</v>
      </c>
      <c r="M256" s="400">
        <f t="shared" si="349"/>
        <v>0</v>
      </c>
      <c r="N256" s="400">
        <f t="shared" si="349"/>
        <v>0</v>
      </c>
      <c r="O256" s="400">
        <f t="shared" si="349"/>
        <v>0</v>
      </c>
      <c r="P256" s="400">
        <f t="shared" si="349"/>
        <v>0</v>
      </c>
      <c r="Q256" s="400">
        <f t="shared" si="349"/>
        <v>0</v>
      </c>
      <c r="R256" s="400">
        <f t="shared" si="349"/>
        <v>0</v>
      </c>
      <c r="S256" s="400">
        <f t="shared" si="349"/>
        <v>47.114686666666664</v>
      </c>
      <c r="T256" s="400">
        <f t="shared" si="349"/>
        <v>0</v>
      </c>
      <c r="U256" s="400">
        <f t="shared" si="349"/>
        <v>-47.114686666666664</v>
      </c>
      <c r="V256" s="400">
        <f t="shared" si="349"/>
        <v>0</v>
      </c>
      <c r="W256" s="400">
        <f t="shared" si="349"/>
        <v>0</v>
      </c>
      <c r="X256" s="401">
        <f t="shared" si="349"/>
        <v>0</v>
      </c>
      <c r="Y256" s="593"/>
      <c r="Z256" s="69"/>
    </row>
    <row r="257" spans="1:27" ht="27" customHeight="1" x14ac:dyDescent="0.25">
      <c r="A257" s="24">
        <v>1</v>
      </c>
      <c r="B257" s="24">
        <v>1</v>
      </c>
      <c r="C257" s="119" t="s">
        <v>69</v>
      </c>
      <c r="D257" s="398">
        <f t="shared" ref="D257:X257" si="350">D245</f>
        <v>251</v>
      </c>
      <c r="E257" s="398">
        <f t="shared" si="350"/>
        <v>21</v>
      </c>
      <c r="F257" s="398">
        <f t="shared" si="350"/>
        <v>0</v>
      </c>
      <c r="G257" s="399">
        <f t="shared" si="350"/>
        <v>0</v>
      </c>
      <c r="H257" s="400">
        <f t="shared" si="350"/>
        <v>1612.6072300000001</v>
      </c>
      <c r="I257" s="400">
        <f t="shared" si="350"/>
        <v>0</v>
      </c>
      <c r="J257" s="400">
        <f t="shared" si="350"/>
        <v>0</v>
      </c>
      <c r="K257" s="400">
        <f t="shared" si="350"/>
        <v>0</v>
      </c>
      <c r="L257" s="400">
        <f t="shared" si="350"/>
        <v>0</v>
      </c>
      <c r="M257" s="400">
        <f t="shared" si="350"/>
        <v>0</v>
      </c>
      <c r="N257" s="400">
        <f t="shared" si="350"/>
        <v>0</v>
      </c>
      <c r="O257" s="400">
        <f t="shared" si="350"/>
        <v>0</v>
      </c>
      <c r="P257" s="400">
        <f t="shared" si="350"/>
        <v>0</v>
      </c>
      <c r="Q257" s="400">
        <f t="shared" si="350"/>
        <v>0</v>
      </c>
      <c r="R257" s="400">
        <f t="shared" si="350"/>
        <v>0</v>
      </c>
      <c r="S257" s="400">
        <f t="shared" si="350"/>
        <v>134.38393583333334</v>
      </c>
      <c r="T257" s="400">
        <f t="shared" si="350"/>
        <v>0</v>
      </c>
      <c r="U257" s="400">
        <f t="shared" si="350"/>
        <v>-134.38393583333334</v>
      </c>
      <c r="V257" s="400">
        <f t="shared" si="350"/>
        <v>0</v>
      </c>
      <c r="W257" s="400">
        <f t="shared" si="350"/>
        <v>0</v>
      </c>
      <c r="X257" s="401">
        <f t="shared" si="350"/>
        <v>0</v>
      </c>
      <c r="Y257" s="593"/>
      <c r="Z257" s="69"/>
    </row>
    <row r="258" spans="1:27" ht="41.25" customHeight="1" x14ac:dyDescent="0.25">
      <c r="A258" s="24">
        <v>1</v>
      </c>
      <c r="B258" s="24">
        <v>1</v>
      </c>
      <c r="C258" s="127" t="s">
        <v>66</v>
      </c>
      <c r="D258" s="398">
        <f t="shared" ref="D258:X258" si="351">D246</f>
        <v>5469</v>
      </c>
      <c r="E258" s="398">
        <f t="shared" si="351"/>
        <v>456</v>
      </c>
      <c r="F258" s="398">
        <f t="shared" si="351"/>
        <v>423</v>
      </c>
      <c r="G258" s="399">
        <f t="shared" si="351"/>
        <v>92.76315789473685</v>
      </c>
      <c r="H258" s="400">
        <f t="shared" si="351"/>
        <v>11288.670039999999</v>
      </c>
      <c r="I258" s="400">
        <f t="shared" si="351"/>
        <v>0</v>
      </c>
      <c r="J258" s="400">
        <f t="shared" si="351"/>
        <v>0</v>
      </c>
      <c r="K258" s="400">
        <f t="shared" si="351"/>
        <v>0</v>
      </c>
      <c r="L258" s="400">
        <f t="shared" si="351"/>
        <v>0</v>
      </c>
      <c r="M258" s="400">
        <f t="shared" si="351"/>
        <v>0</v>
      </c>
      <c r="N258" s="400">
        <f t="shared" si="351"/>
        <v>0</v>
      </c>
      <c r="O258" s="400">
        <f t="shared" si="351"/>
        <v>0</v>
      </c>
      <c r="P258" s="400">
        <f t="shared" si="351"/>
        <v>0</v>
      </c>
      <c r="Q258" s="400">
        <f t="shared" si="351"/>
        <v>0</v>
      </c>
      <c r="R258" s="400">
        <f t="shared" si="351"/>
        <v>0</v>
      </c>
      <c r="S258" s="400">
        <f t="shared" si="351"/>
        <v>940.72250333333341</v>
      </c>
      <c r="T258" s="400">
        <f t="shared" si="351"/>
        <v>1573.4891299999999</v>
      </c>
      <c r="U258" s="400">
        <f t="shared" si="351"/>
        <v>632.76662666666664</v>
      </c>
      <c r="V258" s="400">
        <f t="shared" si="351"/>
        <v>0</v>
      </c>
      <c r="W258" s="400">
        <f t="shared" si="351"/>
        <v>1573.4891299999999</v>
      </c>
      <c r="X258" s="401">
        <f t="shared" si="351"/>
        <v>167.26389816598802</v>
      </c>
      <c r="Y258" s="593"/>
      <c r="Z258" s="69"/>
    </row>
    <row r="259" spans="1:27" ht="30" x14ac:dyDescent="0.25">
      <c r="A259" s="24">
        <v>1</v>
      </c>
      <c r="B259" s="24">
        <v>1</v>
      </c>
      <c r="C259" s="119" t="s">
        <v>62</v>
      </c>
      <c r="D259" s="398">
        <f t="shared" ref="D259:X259" si="352">D247</f>
        <v>700</v>
      </c>
      <c r="E259" s="398">
        <f t="shared" si="352"/>
        <v>58</v>
      </c>
      <c r="F259" s="398">
        <f t="shared" si="352"/>
        <v>14</v>
      </c>
      <c r="G259" s="399">
        <f t="shared" si="352"/>
        <v>24.137931034482758</v>
      </c>
      <c r="H259" s="400">
        <f t="shared" si="352"/>
        <v>847</v>
      </c>
      <c r="I259" s="400">
        <f t="shared" si="352"/>
        <v>0</v>
      </c>
      <c r="J259" s="400">
        <f t="shared" si="352"/>
        <v>0</v>
      </c>
      <c r="K259" s="400">
        <f t="shared" si="352"/>
        <v>0</v>
      </c>
      <c r="L259" s="400">
        <f t="shared" si="352"/>
        <v>0</v>
      </c>
      <c r="M259" s="400">
        <f t="shared" si="352"/>
        <v>0</v>
      </c>
      <c r="N259" s="400">
        <f t="shared" si="352"/>
        <v>0</v>
      </c>
      <c r="O259" s="400">
        <f t="shared" si="352"/>
        <v>0</v>
      </c>
      <c r="P259" s="400">
        <f t="shared" si="352"/>
        <v>0</v>
      </c>
      <c r="Q259" s="400">
        <f t="shared" si="352"/>
        <v>0</v>
      </c>
      <c r="R259" s="400">
        <f t="shared" si="352"/>
        <v>0</v>
      </c>
      <c r="S259" s="400">
        <f t="shared" si="352"/>
        <v>70.583333333333329</v>
      </c>
      <c r="T259" s="400">
        <f t="shared" si="352"/>
        <v>14.92961</v>
      </c>
      <c r="U259" s="400">
        <f t="shared" si="352"/>
        <v>-55.653723333333332</v>
      </c>
      <c r="V259" s="400">
        <f t="shared" si="352"/>
        <v>0</v>
      </c>
      <c r="W259" s="400">
        <f t="shared" si="352"/>
        <v>14.92961</v>
      </c>
      <c r="X259" s="398">
        <f t="shared" si="352"/>
        <v>21.151749704840618</v>
      </c>
      <c r="Y259" s="593"/>
      <c r="Z259" s="69"/>
    </row>
    <row r="260" spans="1:27" ht="45" x14ac:dyDescent="0.25">
      <c r="C260" s="119" t="s">
        <v>92</v>
      </c>
      <c r="D260" s="398">
        <f t="shared" ref="D260:X260" si="353">D248</f>
        <v>0</v>
      </c>
      <c r="E260" s="398">
        <f t="shared" si="353"/>
        <v>0</v>
      </c>
      <c r="F260" s="398">
        <f t="shared" si="353"/>
        <v>0</v>
      </c>
      <c r="G260" s="399">
        <f t="shared" si="353"/>
        <v>0</v>
      </c>
      <c r="H260" s="400">
        <f t="shared" si="353"/>
        <v>0</v>
      </c>
      <c r="I260" s="400">
        <f t="shared" si="353"/>
        <v>0</v>
      </c>
      <c r="J260" s="400">
        <f t="shared" si="353"/>
        <v>0</v>
      </c>
      <c r="K260" s="400">
        <f t="shared" si="353"/>
        <v>0</v>
      </c>
      <c r="L260" s="400">
        <f t="shared" si="353"/>
        <v>0</v>
      </c>
      <c r="M260" s="400">
        <f t="shared" si="353"/>
        <v>0</v>
      </c>
      <c r="N260" s="400">
        <f t="shared" si="353"/>
        <v>0</v>
      </c>
      <c r="O260" s="400">
        <f t="shared" si="353"/>
        <v>0</v>
      </c>
      <c r="P260" s="400">
        <f t="shared" si="353"/>
        <v>0</v>
      </c>
      <c r="Q260" s="400">
        <f t="shared" si="353"/>
        <v>0</v>
      </c>
      <c r="R260" s="400">
        <f t="shared" si="353"/>
        <v>0</v>
      </c>
      <c r="S260" s="400">
        <f t="shared" si="353"/>
        <v>0</v>
      </c>
      <c r="T260" s="400">
        <f t="shared" si="353"/>
        <v>0</v>
      </c>
      <c r="U260" s="400">
        <f t="shared" si="353"/>
        <v>0</v>
      </c>
      <c r="V260" s="400">
        <f t="shared" si="353"/>
        <v>0</v>
      </c>
      <c r="W260" s="400">
        <f t="shared" si="353"/>
        <v>0</v>
      </c>
      <c r="X260" s="398">
        <f t="shared" si="353"/>
        <v>0</v>
      </c>
      <c r="Y260" s="593"/>
      <c r="Z260" s="69"/>
    </row>
    <row r="261" spans="1:27" ht="42.75" customHeight="1" x14ac:dyDescent="0.25">
      <c r="A261" s="24">
        <v>1</v>
      </c>
      <c r="B261" s="24">
        <v>1</v>
      </c>
      <c r="C261" s="119" t="s">
        <v>45</v>
      </c>
      <c r="D261" s="398">
        <f t="shared" ref="D261:X261" si="354">D249</f>
        <v>4410</v>
      </c>
      <c r="E261" s="398">
        <f t="shared" si="354"/>
        <v>368</v>
      </c>
      <c r="F261" s="398">
        <f t="shared" si="354"/>
        <v>381</v>
      </c>
      <c r="G261" s="399">
        <f t="shared" si="354"/>
        <v>103.53260869565217</v>
      </c>
      <c r="H261" s="400">
        <f t="shared" si="354"/>
        <v>9972.6149999999998</v>
      </c>
      <c r="I261" s="400">
        <f t="shared" si="354"/>
        <v>0</v>
      </c>
      <c r="J261" s="400">
        <f t="shared" si="354"/>
        <v>0</v>
      </c>
      <c r="K261" s="400">
        <f t="shared" si="354"/>
        <v>0</v>
      </c>
      <c r="L261" s="400">
        <f t="shared" si="354"/>
        <v>0</v>
      </c>
      <c r="M261" s="400">
        <f t="shared" si="354"/>
        <v>0</v>
      </c>
      <c r="N261" s="400">
        <f t="shared" si="354"/>
        <v>0</v>
      </c>
      <c r="O261" s="400">
        <f t="shared" si="354"/>
        <v>0</v>
      </c>
      <c r="P261" s="400">
        <f t="shared" si="354"/>
        <v>0</v>
      </c>
      <c r="Q261" s="400">
        <f t="shared" si="354"/>
        <v>0</v>
      </c>
      <c r="R261" s="400">
        <f t="shared" si="354"/>
        <v>0</v>
      </c>
      <c r="S261" s="400">
        <f t="shared" si="354"/>
        <v>831.05124999999998</v>
      </c>
      <c r="T261" s="400">
        <f t="shared" si="354"/>
        <v>1530.31449</v>
      </c>
      <c r="U261" s="400">
        <f t="shared" si="354"/>
        <v>699.26324</v>
      </c>
      <c r="V261" s="400">
        <f t="shared" si="354"/>
        <v>0</v>
      </c>
      <c r="W261" s="400">
        <f t="shared" si="354"/>
        <v>1530.31449</v>
      </c>
      <c r="X261" s="401">
        <f t="shared" si="354"/>
        <v>184.14201169903782</v>
      </c>
      <c r="Y261" s="593"/>
      <c r="Z261" s="69"/>
    </row>
    <row r="262" spans="1:27" ht="42.75" customHeight="1" thickBot="1" x14ac:dyDescent="0.3">
      <c r="A262" s="24">
        <v>1</v>
      </c>
      <c r="B262" s="24">
        <v>1</v>
      </c>
      <c r="C262" s="119" t="s">
        <v>63</v>
      </c>
      <c r="D262" s="398">
        <f t="shared" ref="D262:X262" si="355">D250</f>
        <v>359</v>
      </c>
      <c r="E262" s="398">
        <f t="shared" si="355"/>
        <v>30</v>
      </c>
      <c r="F262" s="398">
        <f t="shared" si="355"/>
        <v>28</v>
      </c>
      <c r="G262" s="399">
        <f t="shared" si="355"/>
        <v>93.333333333333329</v>
      </c>
      <c r="H262" s="400">
        <f t="shared" si="355"/>
        <v>469.05503999999996</v>
      </c>
      <c r="I262" s="400">
        <f t="shared" si="355"/>
        <v>0</v>
      </c>
      <c r="J262" s="400">
        <f t="shared" si="355"/>
        <v>0</v>
      </c>
      <c r="K262" s="400">
        <f t="shared" si="355"/>
        <v>0</v>
      </c>
      <c r="L262" s="400">
        <f t="shared" si="355"/>
        <v>0</v>
      </c>
      <c r="M262" s="400">
        <f t="shared" si="355"/>
        <v>0</v>
      </c>
      <c r="N262" s="400">
        <f t="shared" si="355"/>
        <v>0</v>
      </c>
      <c r="O262" s="400">
        <f t="shared" si="355"/>
        <v>0</v>
      </c>
      <c r="P262" s="400">
        <f t="shared" si="355"/>
        <v>0</v>
      </c>
      <c r="Q262" s="400">
        <f t="shared" si="355"/>
        <v>0</v>
      </c>
      <c r="R262" s="400">
        <f t="shared" si="355"/>
        <v>0</v>
      </c>
      <c r="S262" s="400">
        <f t="shared" si="355"/>
        <v>39.087919999999997</v>
      </c>
      <c r="T262" s="400">
        <f t="shared" si="355"/>
        <v>28.24503</v>
      </c>
      <c r="U262" s="400">
        <f t="shared" si="355"/>
        <v>-10.842889999999997</v>
      </c>
      <c r="V262" s="400">
        <f t="shared" si="355"/>
        <v>0</v>
      </c>
      <c r="W262" s="400">
        <f t="shared" si="355"/>
        <v>28.24503</v>
      </c>
      <c r="X262" s="400">
        <f t="shared" si="355"/>
        <v>72.26025329564736</v>
      </c>
      <c r="Y262" s="593"/>
      <c r="Z262" s="69"/>
    </row>
    <row r="263" spans="1:27" s="8" customFormat="1" ht="15" customHeight="1" thickBot="1" x14ac:dyDescent="0.3">
      <c r="A263" s="24">
        <v>1</v>
      </c>
      <c r="B263" s="24">
        <v>1</v>
      </c>
      <c r="C263" s="192" t="s">
        <v>71</v>
      </c>
      <c r="D263" s="402">
        <f t="shared" ref="D263:X263" si="356">D251</f>
        <v>0</v>
      </c>
      <c r="E263" s="402">
        <f t="shared" si="356"/>
        <v>0</v>
      </c>
      <c r="F263" s="402">
        <f t="shared" si="356"/>
        <v>0</v>
      </c>
      <c r="G263" s="403">
        <f t="shared" si="356"/>
        <v>0</v>
      </c>
      <c r="H263" s="404">
        <f t="shared" si="356"/>
        <v>20975.00791</v>
      </c>
      <c r="I263" s="404" t="e">
        <f t="shared" si="356"/>
        <v>#REF!</v>
      </c>
      <c r="J263" s="404" t="e">
        <f t="shared" si="356"/>
        <v>#REF!</v>
      </c>
      <c r="K263" s="404" t="e">
        <f t="shared" si="356"/>
        <v>#REF!</v>
      </c>
      <c r="L263" s="404" t="e">
        <f t="shared" si="356"/>
        <v>#REF!</v>
      </c>
      <c r="M263" s="404" t="e">
        <f t="shared" si="356"/>
        <v>#REF!</v>
      </c>
      <c r="N263" s="404" t="e">
        <f t="shared" si="356"/>
        <v>#REF!</v>
      </c>
      <c r="O263" s="404" t="e">
        <f t="shared" si="356"/>
        <v>#REF!</v>
      </c>
      <c r="P263" s="404" t="e">
        <f t="shared" si="356"/>
        <v>#REF!</v>
      </c>
      <c r="Q263" s="404" t="e">
        <f t="shared" si="356"/>
        <v>#REF!</v>
      </c>
      <c r="R263" s="404" t="e">
        <f t="shared" si="356"/>
        <v>#REF!</v>
      </c>
      <c r="S263" s="404">
        <f t="shared" si="356"/>
        <v>1747.9173258333335</v>
      </c>
      <c r="T263" s="404">
        <f t="shared" si="356"/>
        <v>1878.9780799999999</v>
      </c>
      <c r="U263" s="404">
        <f t="shared" si="356"/>
        <v>131.06075416666664</v>
      </c>
      <c r="V263" s="404">
        <f t="shared" si="356"/>
        <v>-0.72548000000000001</v>
      </c>
      <c r="W263" s="404">
        <f t="shared" si="356"/>
        <v>1878.2525999999998</v>
      </c>
      <c r="X263" s="402">
        <f t="shared" si="356"/>
        <v>107.49810944886551</v>
      </c>
      <c r="Y263" s="593"/>
      <c r="Z263" s="69"/>
      <c r="AA263" s="242"/>
    </row>
    <row r="264" spans="1:27" x14ac:dyDescent="0.25">
      <c r="A264" s="24">
        <v>1</v>
      </c>
      <c r="B264" s="24">
        <v>1</v>
      </c>
      <c r="C264" s="121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05"/>
      <c r="P264" s="405"/>
      <c r="Q264" s="405"/>
      <c r="R264" s="405"/>
      <c r="S264" s="405"/>
      <c r="T264" s="405"/>
      <c r="U264" s="405">
        <f t="shared" si="331"/>
        <v>0</v>
      </c>
      <c r="V264" s="405"/>
      <c r="W264" s="405"/>
      <c r="X264" s="43"/>
      <c r="Y264" s="593"/>
      <c r="Z264" s="69"/>
    </row>
    <row r="265" spans="1:27" ht="29.25" customHeight="1" x14ac:dyDescent="0.25">
      <c r="A265" s="24">
        <v>1</v>
      </c>
      <c r="B265" s="24">
        <v>1</v>
      </c>
      <c r="C265" s="174" t="s">
        <v>111</v>
      </c>
      <c r="D265" s="406"/>
      <c r="E265" s="406"/>
      <c r="F265" s="406"/>
      <c r="G265" s="406"/>
      <c r="H265" s="406"/>
      <c r="I265" s="406"/>
      <c r="J265" s="406"/>
      <c r="K265" s="406"/>
      <c r="L265" s="406"/>
      <c r="M265" s="406"/>
      <c r="N265" s="406"/>
      <c r="O265" s="285"/>
      <c r="P265" s="285"/>
      <c r="Q265" s="285"/>
      <c r="R265" s="285"/>
      <c r="S265" s="285"/>
      <c r="T265" s="285"/>
      <c r="U265" s="285">
        <f t="shared" si="331"/>
        <v>0</v>
      </c>
      <c r="V265" s="285"/>
      <c r="W265" s="285"/>
      <c r="X265" s="406"/>
      <c r="Y265" s="593"/>
      <c r="Z265" s="69"/>
    </row>
    <row r="266" spans="1:27" ht="36.75" customHeight="1" x14ac:dyDescent="0.25">
      <c r="A266" s="24">
        <v>1</v>
      </c>
      <c r="B266" s="24">
        <v>1</v>
      </c>
      <c r="C266" s="110" t="s">
        <v>74</v>
      </c>
      <c r="D266" s="302">
        <f>SUM(D267:D272)</f>
        <v>11201</v>
      </c>
      <c r="E266" s="302">
        <f t="shared" ref="E266" si="357">SUM(E267:E272)</f>
        <v>934</v>
      </c>
      <c r="F266" s="302">
        <f>SUM(F267:F272)</f>
        <v>729</v>
      </c>
      <c r="G266" s="302">
        <f t="shared" ref="G266:G278" si="358">F266/E266*100</f>
        <v>78.051391862955029</v>
      </c>
      <c r="H266" s="286">
        <f t="shared" ref="H266:W266" si="359">SUM(H267:H272)</f>
        <v>31415.08178</v>
      </c>
      <c r="I266" s="286">
        <f t="shared" si="359"/>
        <v>0</v>
      </c>
      <c r="J266" s="286">
        <f t="shared" si="359"/>
        <v>0</v>
      </c>
      <c r="K266" s="286">
        <f t="shared" si="359"/>
        <v>0</v>
      </c>
      <c r="L266" s="286">
        <f t="shared" si="359"/>
        <v>0</v>
      </c>
      <c r="M266" s="286">
        <f t="shared" si="359"/>
        <v>0</v>
      </c>
      <c r="N266" s="286">
        <f t="shared" si="359"/>
        <v>0</v>
      </c>
      <c r="O266" s="286">
        <f t="shared" si="359"/>
        <v>0</v>
      </c>
      <c r="P266" s="286">
        <f t="shared" si="359"/>
        <v>0</v>
      </c>
      <c r="Q266" s="286">
        <f t="shared" si="359"/>
        <v>0</v>
      </c>
      <c r="R266" s="286">
        <f t="shared" si="359"/>
        <v>0</v>
      </c>
      <c r="S266" s="606">
        <f t="shared" si="359"/>
        <v>2617.9234816666658</v>
      </c>
      <c r="T266" s="286">
        <f t="shared" si="359"/>
        <v>2094.7865099999999</v>
      </c>
      <c r="U266" s="286">
        <f t="shared" si="359"/>
        <v>-523.13697166666657</v>
      </c>
      <c r="V266" s="286">
        <f t="shared" si="359"/>
        <v>-7.98461</v>
      </c>
      <c r="W266" s="286">
        <f t="shared" si="359"/>
        <v>2086.8018999999999</v>
      </c>
      <c r="X266" s="302">
        <f>T266/S266*100</f>
        <v>80.017102282393012</v>
      </c>
      <c r="Y266" s="593"/>
      <c r="Z266" s="69"/>
    </row>
    <row r="267" spans="1:27" ht="38.25" customHeight="1" x14ac:dyDescent="0.25">
      <c r="A267" s="24">
        <v>1</v>
      </c>
      <c r="B267" s="24">
        <v>1</v>
      </c>
      <c r="C267" s="46" t="s">
        <v>43</v>
      </c>
      <c r="D267" s="302">
        <v>5900</v>
      </c>
      <c r="E267" s="303">
        <f t="shared" ref="E267" si="360">ROUND(D267/12*$C$3,0)</f>
        <v>492</v>
      </c>
      <c r="F267" s="302">
        <v>481</v>
      </c>
      <c r="G267" s="302">
        <f t="shared" si="358"/>
        <v>97.764227642276424</v>
      </c>
      <c r="H267" s="286">
        <v>16457.223999999998</v>
      </c>
      <c r="I267" s="286"/>
      <c r="J267" s="286"/>
      <c r="K267" s="286"/>
      <c r="L267" s="286"/>
      <c r="M267" s="286"/>
      <c r="N267" s="286"/>
      <c r="O267" s="286"/>
      <c r="P267" s="286"/>
      <c r="Q267" s="286"/>
      <c r="R267" s="286"/>
      <c r="S267" s="606">
        <f t="shared" ref="S267:S272" si="361">H267/12*$C$3</f>
        <v>1371.4353333333331</v>
      </c>
      <c r="T267" s="286">
        <f t="shared" ref="T267:T271" si="362">W267-V267</f>
        <v>1387.3030099999999</v>
      </c>
      <c r="U267" s="286">
        <f t="shared" si="331"/>
        <v>15.867676666666739</v>
      </c>
      <c r="V267" s="286">
        <v>-7.98461</v>
      </c>
      <c r="W267" s="286">
        <v>1379.3183999999999</v>
      </c>
      <c r="X267" s="302">
        <f>T267/S267*100</f>
        <v>101.15701238556395</v>
      </c>
      <c r="Y267" s="593"/>
      <c r="Z267" s="69"/>
    </row>
    <row r="268" spans="1:27" ht="48.75" customHeight="1" x14ac:dyDescent="0.25">
      <c r="B268" s="24">
        <v>1</v>
      </c>
      <c r="C268" s="152" t="s">
        <v>87</v>
      </c>
      <c r="D268" s="302">
        <v>2000</v>
      </c>
      <c r="E268" s="303">
        <f t="shared" ref="E268:E278" si="363">ROUND(D268/12*$C$3,0)</f>
        <v>167</v>
      </c>
      <c r="F268" s="302">
        <v>60</v>
      </c>
      <c r="G268" s="302">
        <f t="shared" si="358"/>
        <v>35.928143712574851</v>
      </c>
      <c r="H268" s="286">
        <v>7475.74</v>
      </c>
      <c r="I268" s="286"/>
      <c r="J268" s="286"/>
      <c r="K268" s="286"/>
      <c r="L268" s="286"/>
      <c r="M268" s="286"/>
      <c r="N268" s="286"/>
      <c r="O268" s="286"/>
      <c r="P268" s="286"/>
      <c r="Q268" s="286"/>
      <c r="R268" s="286"/>
      <c r="S268" s="606">
        <f t="shared" si="361"/>
        <v>622.97833333333335</v>
      </c>
      <c r="T268" s="286">
        <f t="shared" si="362"/>
        <v>219.67148999999998</v>
      </c>
      <c r="U268" s="286">
        <f t="shared" si="331"/>
        <v>-403.3068433333334</v>
      </c>
      <c r="V268" s="286">
        <v>0</v>
      </c>
      <c r="W268" s="286">
        <v>219.67148999999998</v>
      </c>
      <c r="X268" s="302">
        <f>T268/S268*100</f>
        <v>35.261497590873944</v>
      </c>
      <c r="Y268" s="593"/>
      <c r="Z268" s="593"/>
    </row>
    <row r="269" spans="1:27" ht="32.25" customHeight="1" x14ac:dyDescent="0.25">
      <c r="A269" s="24">
        <v>1</v>
      </c>
      <c r="B269" s="24">
        <v>1</v>
      </c>
      <c r="C269" s="46" t="s">
        <v>81</v>
      </c>
      <c r="D269" s="302">
        <v>2871</v>
      </c>
      <c r="E269" s="303">
        <f t="shared" si="363"/>
        <v>239</v>
      </c>
      <c r="F269" s="302">
        <v>150</v>
      </c>
      <c r="G269" s="302">
        <f t="shared" si="358"/>
        <v>62.761506276150627</v>
      </c>
      <c r="H269" s="286">
        <v>4623.1138799999999</v>
      </c>
      <c r="I269" s="286"/>
      <c r="J269" s="286"/>
      <c r="K269" s="286"/>
      <c r="L269" s="286"/>
      <c r="M269" s="286"/>
      <c r="N269" s="286"/>
      <c r="O269" s="286"/>
      <c r="P269" s="286"/>
      <c r="Q269" s="286"/>
      <c r="R269" s="286"/>
      <c r="S269" s="606">
        <f t="shared" si="361"/>
        <v>385.25948999999997</v>
      </c>
      <c r="T269" s="286">
        <f t="shared" si="362"/>
        <v>243.67227</v>
      </c>
      <c r="U269" s="286">
        <f t="shared" si="331"/>
        <v>-141.58721999999997</v>
      </c>
      <c r="V269" s="286">
        <v>0</v>
      </c>
      <c r="W269" s="286">
        <v>243.67227</v>
      </c>
      <c r="X269" s="302">
        <f t="shared" ref="X269:X279" si="364">T269/S269*100</f>
        <v>63.24886896361722</v>
      </c>
      <c r="Y269" s="593"/>
      <c r="Z269" s="69"/>
    </row>
    <row r="270" spans="1:27" ht="30" x14ac:dyDescent="0.25">
      <c r="A270" s="24">
        <v>1</v>
      </c>
      <c r="B270" s="24">
        <v>1</v>
      </c>
      <c r="C270" s="46" t="s">
        <v>82</v>
      </c>
      <c r="D270" s="302">
        <v>90</v>
      </c>
      <c r="E270" s="303">
        <f t="shared" si="363"/>
        <v>8</v>
      </c>
      <c r="F270" s="302">
        <v>12</v>
      </c>
      <c r="G270" s="302">
        <f t="shared" si="358"/>
        <v>150</v>
      </c>
      <c r="H270" s="286">
        <v>578.22569999999996</v>
      </c>
      <c r="I270" s="286"/>
      <c r="J270" s="286"/>
      <c r="K270" s="286"/>
      <c r="L270" s="286"/>
      <c r="M270" s="286"/>
      <c r="N270" s="286"/>
      <c r="O270" s="286"/>
      <c r="P270" s="286"/>
      <c r="Q270" s="286"/>
      <c r="R270" s="286"/>
      <c r="S270" s="606">
        <f t="shared" si="361"/>
        <v>48.185474999999997</v>
      </c>
      <c r="T270" s="286">
        <f t="shared" si="362"/>
        <v>77.096759999999989</v>
      </c>
      <c r="U270" s="286">
        <f t="shared" si="331"/>
        <v>28.911284999999992</v>
      </c>
      <c r="V270" s="286">
        <v>0</v>
      </c>
      <c r="W270" s="286">
        <v>77.096759999999989</v>
      </c>
      <c r="X270" s="302">
        <f t="shared" si="364"/>
        <v>160</v>
      </c>
      <c r="Y270" s="593"/>
      <c r="Z270" s="69"/>
    </row>
    <row r="271" spans="1:27" ht="30" x14ac:dyDescent="0.25">
      <c r="A271" s="24">
        <v>1</v>
      </c>
      <c r="B271" s="24">
        <v>1</v>
      </c>
      <c r="C271" s="46" t="s">
        <v>83</v>
      </c>
      <c r="D271" s="302">
        <v>290</v>
      </c>
      <c r="E271" s="303">
        <f t="shared" si="363"/>
        <v>24</v>
      </c>
      <c r="F271" s="302">
        <v>26</v>
      </c>
      <c r="G271" s="302">
        <f t="shared" si="358"/>
        <v>108.33333333333333</v>
      </c>
      <c r="H271" s="286">
        <v>1863.1716999999999</v>
      </c>
      <c r="I271" s="286"/>
      <c r="J271" s="286"/>
      <c r="K271" s="286"/>
      <c r="L271" s="286"/>
      <c r="M271" s="286"/>
      <c r="N271" s="286"/>
      <c r="O271" s="286"/>
      <c r="P271" s="286"/>
      <c r="Q271" s="286"/>
      <c r="R271" s="286"/>
      <c r="S271" s="606">
        <f t="shared" si="361"/>
        <v>155.26430833333333</v>
      </c>
      <c r="T271" s="286">
        <f t="shared" si="362"/>
        <v>167.04298</v>
      </c>
      <c r="U271" s="286">
        <f t="shared" si="331"/>
        <v>11.778671666666668</v>
      </c>
      <c r="V271" s="286">
        <v>0</v>
      </c>
      <c r="W271" s="286">
        <v>167.04298</v>
      </c>
      <c r="X271" s="302">
        <f t="shared" si="364"/>
        <v>107.58620689655172</v>
      </c>
      <c r="Y271" s="593"/>
      <c r="Z271" s="69"/>
    </row>
    <row r="272" spans="1:27" ht="45" x14ac:dyDescent="0.25">
      <c r="C272" s="152" t="s">
        <v>153</v>
      </c>
      <c r="D272" s="302">
        <v>50</v>
      </c>
      <c r="E272" s="303">
        <f t="shared" si="363"/>
        <v>4</v>
      </c>
      <c r="F272" s="302"/>
      <c r="G272" s="302">
        <f t="shared" si="358"/>
        <v>0</v>
      </c>
      <c r="H272" s="302">
        <v>417.60649999999993</v>
      </c>
      <c r="I272" s="302"/>
      <c r="J272" s="302"/>
      <c r="K272" s="302"/>
      <c r="L272" s="302"/>
      <c r="M272" s="302"/>
      <c r="N272" s="302"/>
      <c r="O272" s="286"/>
      <c r="P272" s="286"/>
      <c r="Q272" s="286"/>
      <c r="R272" s="286"/>
      <c r="S272" s="606">
        <f t="shared" si="361"/>
        <v>34.80054166666666</v>
      </c>
      <c r="T272" s="286">
        <f t="shared" ref="T272" si="365">W272-V272</f>
        <v>0</v>
      </c>
      <c r="U272" s="286">
        <f t="shared" ref="U272" si="366">T272-S272</f>
        <v>-34.80054166666666</v>
      </c>
      <c r="V272" s="286"/>
      <c r="W272" s="286"/>
      <c r="X272" s="302">
        <f t="shared" ref="X272" si="367">T272/S272*100</f>
        <v>0</v>
      </c>
      <c r="Y272" s="593"/>
      <c r="Z272" s="593"/>
    </row>
    <row r="273" spans="1:27" ht="30" x14ac:dyDescent="0.25">
      <c r="A273" s="24">
        <v>1</v>
      </c>
      <c r="B273" s="24">
        <v>1</v>
      </c>
      <c r="C273" s="110" t="s">
        <v>66</v>
      </c>
      <c r="D273" s="302">
        <f>D274+D275+D277+D278</f>
        <v>16170</v>
      </c>
      <c r="E273" s="302">
        <f t="shared" ref="E273:F273" si="368">E274+E275+E277+E278</f>
        <v>1347</v>
      </c>
      <c r="F273" s="302">
        <f t="shared" si="368"/>
        <v>1075</v>
      </c>
      <c r="G273" s="302">
        <f t="shared" si="358"/>
        <v>79.806978470675574</v>
      </c>
      <c r="H273" s="286">
        <f t="shared" ref="H273:W273" si="369">H274+H275+H277+H278</f>
        <v>32739.5942</v>
      </c>
      <c r="I273" s="286">
        <f t="shared" si="369"/>
        <v>0</v>
      </c>
      <c r="J273" s="286">
        <f t="shared" si="369"/>
        <v>0</v>
      </c>
      <c r="K273" s="286">
        <f t="shared" si="369"/>
        <v>0</v>
      </c>
      <c r="L273" s="286">
        <f t="shared" si="369"/>
        <v>0</v>
      </c>
      <c r="M273" s="286">
        <f t="shared" si="369"/>
        <v>0</v>
      </c>
      <c r="N273" s="286">
        <f t="shared" si="369"/>
        <v>0</v>
      </c>
      <c r="O273" s="286">
        <f t="shared" si="369"/>
        <v>0</v>
      </c>
      <c r="P273" s="286">
        <f t="shared" si="369"/>
        <v>0</v>
      </c>
      <c r="Q273" s="286">
        <f t="shared" si="369"/>
        <v>0</v>
      </c>
      <c r="R273" s="286">
        <f t="shared" si="369"/>
        <v>0</v>
      </c>
      <c r="S273" s="606">
        <f t="shared" si="369"/>
        <v>2728.2995166666669</v>
      </c>
      <c r="T273" s="286">
        <f t="shared" si="369"/>
        <v>1521.2288600000002</v>
      </c>
      <c r="U273" s="286">
        <f t="shared" si="369"/>
        <v>-1207.0706566666668</v>
      </c>
      <c r="V273" s="286">
        <f t="shared" si="369"/>
        <v>0</v>
      </c>
      <c r="W273" s="286">
        <f t="shared" si="369"/>
        <v>1521.2288600000002</v>
      </c>
      <c r="X273" s="302">
        <f t="shared" si="364"/>
        <v>55.757399460986598</v>
      </c>
      <c r="Y273" s="593"/>
      <c r="Z273" s="69"/>
    </row>
    <row r="274" spans="1:27" ht="32.25" customHeight="1" x14ac:dyDescent="0.25">
      <c r="A274" s="24">
        <v>1</v>
      </c>
      <c r="B274" s="24">
        <v>1</v>
      </c>
      <c r="C274" s="46" t="s">
        <v>62</v>
      </c>
      <c r="D274" s="302">
        <v>2500</v>
      </c>
      <c r="E274" s="303">
        <f t="shared" ref="E274" si="370">ROUND(D274/12*$C$3,0)</f>
        <v>208</v>
      </c>
      <c r="F274" s="302">
        <v>368</v>
      </c>
      <c r="G274" s="302">
        <f t="shared" si="358"/>
        <v>176.92307692307691</v>
      </c>
      <c r="H274" s="286">
        <v>3025</v>
      </c>
      <c r="I274" s="286"/>
      <c r="J274" s="286"/>
      <c r="K274" s="286"/>
      <c r="L274" s="286"/>
      <c r="M274" s="286"/>
      <c r="N274" s="286"/>
      <c r="O274" s="286"/>
      <c r="P274" s="286"/>
      <c r="Q274" s="286"/>
      <c r="R274" s="286"/>
      <c r="S274" s="606">
        <f t="shared" ref="S274:S278" si="371">H274/12*$C$3</f>
        <v>252.08333333333334</v>
      </c>
      <c r="T274" s="286">
        <f t="shared" ref="T274:T278" si="372">W274-V274</f>
        <v>458.14259000000004</v>
      </c>
      <c r="U274" s="286">
        <f t="shared" si="331"/>
        <v>206.0592566666667</v>
      </c>
      <c r="V274" s="286"/>
      <c r="W274" s="286">
        <v>458.14259000000004</v>
      </c>
      <c r="X274" s="302">
        <f t="shared" si="364"/>
        <v>181.74251504132232</v>
      </c>
      <c r="Y274" s="593"/>
      <c r="Z274" s="69"/>
    </row>
    <row r="275" spans="1:27" ht="45" x14ac:dyDescent="0.25">
      <c r="C275" s="152" t="s">
        <v>154</v>
      </c>
      <c r="D275" s="302">
        <v>500</v>
      </c>
      <c r="E275" s="303">
        <f t="shared" si="363"/>
        <v>42</v>
      </c>
      <c r="F275" s="302">
        <v>5</v>
      </c>
      <c r="G275" s="302">
        <f t="shared" si="358"/>
        <v>11.904761904761903</v>
      </c>
      <c r="H275" s="629">
        <v>723.245</v>
      </c>
      <c r="I275" s="302"/>
      <c r="J275" s="302"/>
      <c r="K275" s="302"/>
      <c r="L275" s="302"/>
      <c r="M275" s="302"/>
      <c r="N275" s="302"/>
      <c r="O275" s="286"/>
      <c r="P275" s="286"/>
      <c r="Q275" s="286"/>
      <c r="R275" s="286"/>
      <c r="S275" s="606">
        <f t="shared" si="371"/>
        <v>60.270416666666669</v>
      </c>
      <c r="T275" s="286">
        <f t="shared" ref="T275" si="373">W275-V275</f>
        <v>8.1283700000000003</v>
      </c>
      <c r="U275" s="286">
        <f t="shared" ref="U275" si="374">T275-S275</f>
        <v>-52.142046666666673</v>
      </c>
      <c r="V275" s="286"/>
      <c r="W275" s="286">
        <v>8.1283700000000003</v>
      </c>
      <c r="X275" s="302">
        <f t="shared" ref="X275" si="375">T275/S275*100</f>
        <v>13.486500425167128</v>
      </c>
      <c r="Y275" s="593"/>
      <c r="Z275" s="593"/>
    </row>
    <row r="276" spans="1:27" ht="45" x14ac:dyDescent="0.25">
      <c r="C276" s="152" t="s">
        <v>92</v>
      </c>
      <c r="D276" s="302"/>
      <c r="E276" s="303"/>
      <c r="F276" s="302">
        <v>0</v>
      </c>
      <c r="G276" s="302"/>
      <c r="H276" s="629"/>
      <c r="I276" s="302"/>
      <c r="J276" s="302"/>
      <c r="K276" s="302"/>
      <c r="L276" s="302"/>
      <c r="M276" s="302"/>
      <c r="N276" s="302"/>
      <c r="O276" s="286"/>
      <c r="P276" s="286"/>
      <c r="Q276" s="286"/>
      <c r="R276" s="286"/>
      <c r="S276" s="606"/>
      <c r="T276" s="286"/>
      <c r="U276" s="286"/>
      <c r="V276" s="286"/>
      <c r="W276" s="286">
        <v>0</v>
      </c>
      <c r="X276" s="302"/>
      <c r="Y276" s="593"/>
      <c r="Z276" s="593"/>
    </row>
    <row r="277" spans="1:27" ht="65.25" customHeight="1" x14ac:dyDescent="0.25">
      <c r="A277" s="24">
        <v>1</v>
      </c>
      <c r="B277" s="24">
        <v>1</v>
      </c>
      <c r="C277" s="45" t="s">
        <v>72</v>
      </c>
      <c r="D277" s="302">
        <v>9100</v>
      </c>
      <c r="E277" s="303">
        <f t="shared" si="363"/>
        <v>758</v>
      </c>
      <c r="F277" s="302">
        <v>378</v>
      </c>
      <c r="G277" s="302">
        <f t="shared" si="358"/>
        <v>49.868073878627968</v>
      </c>
      <c r="H277" s="286">
        <v>23673.65</v>
      </c>
      <c r="I277" s="286"/>
      <c r="J277" s="286"/>
      <c r="K277" s="286"/>
      <c r="L277" s="286"/>
      <c r="M277" s="286"/>
      <c r="N277" s="286"/>
      <c r="O277" s="286"/>
      <c r="P277" s="286"/>
      <c r="Q277" s="286"/>
      <c r="R277" s="286"/>
      <c r="S277" s="606">
        <f t="shared" si="371"/>
        <v>1972.8041666666668</v>
      </c>
      <c r="T277" s="286">
        <f t="shared" si="372"/>
        <v>672.5027</v>
      </c>
      <c r="U277" s="286">
        <f t="shared" si="331"/>
        <v>-1300.3014666666668</v>
      </c>
      <c r="V277" s="286"/>
      <c r="W277" s="286">
        <v>672.5027</v>
      </c>
      <c r="X277" s="302">
        <f t="shared" si="364"/>
        <v>34.088669892475387</v>
      </c>
      <c r="Y277" s="593"/>
      <c r="Z277" s="69"/>
    </row>
    <row r="278" spans="1:27" ht="45.75" thickBot="1" x14ac:dyDescent="0.3">
      <c r="A278" s="24">
        <v>1</v>
      </c>
      <c r="B278" s="24">
        <v>1</v>
      </c>
      <c r="C278" s="46" t="s">
        <v>63</v>
      </c>
      <c r="D278" s="302">
        <v>4070</v>
      </c>
      <c r="E278" s="303">
        <f t="shared" si="363"/>
        <v>339</v>
      </c>
      <c r="F278" s="302">
        <v>324</v>
      </c>
      <c r="G278" s="302">
        <f t="shared" si="358"/>
        <v>95.575221238938056</v>
      </c>
      <c r="H278" s="286">
        <v>5317.6992</v>
      </c>
      <c r="I278" s="286"/>
      <c r="J278" s="286"/>
      <c r="K278" s="286"/>
      <c r="L278" s="286"/>
      <c r="M278" s="286"/>
      <c r="N278" s="286"/>
      <c r="O278" s="286"/>
      <c r="P278" s="286"/>
      <c r="Q278" s="286"/>
      <c r="R278" s="286"/>
      <c r="S278" s="606">
        <f t="shared" si="371"/>
        <v>443.14159999999998</v>
      </c>
      <c r="T278" s="286">
        <f t="shared" si="372"/>
        <v>382.45519999999999</v>
      </c>
      <c r="U278" s="286">
        <f t="shared" si="331"/>
        <v>-60.686399999999992</v>
      </c>
      <c r="V278" s="286"/>
      <c r="W278" s="286">
        <v>382.45519999999999</v>
      </c>
      <c r="X278" s="302">
        <f t="shared" si="364"/>
        <v>86.305415695569991</v>
      </c>
      <c r="Y278" s="593"/>
      <c r="Z278" s="69"/>
    </row>
    <row r="279" spans="1:27" s="8" customFormat="1" ht="18.75" customHeight="1" thickBot="1" x14ac:dyDescent="0.3">
      <c r="A279" s="24">
        <v>1</v>
      </c>
      <c r="B279" s="24">
        <v>1</v>
      </c>
      <c r="C279" s="73" t="s">
        <v>155</v>
      </c>
      <c r="D279" s="349"/>
      <c r="E279" s="349"/>
      <c r="F279" s="349"/>
      <c r="G279" s="350"/>
      <c r="H279" s="351">
        <f>H273+H266</f>
        <v>64154.67598</v>
      </c>
      <c r="I279" s="351" t="e">
        <f>I273+I266+#REF!</f>
        <v>#REF!</v>
      </c>
      <c r="J279" s="351" t="e">
        <f>J273+J266+#REF!</f>
        <v>#REF!</v>
      </c>
      <c r="K279" s="351" t="e">
        <f>K273+K266+#REF!</f>
        <v>#REF!</v>
      </c>
      <c r="L279" s="351" t="e">
        <f>L273+L266+#REF!</f>
        <v>#REF!</v>
      </c>
      <c r="M279" s="351" t="e">
        <f>M273+M266+#REF!</f>
        <v>#REF!</v>
      </c>
      <c r="N279" s="351" t="e">
        <f>N273+N266+#REF!</f>
        <v>#REF!</v>
      </c>
      <c r="O279" s="351" t="e">
        <f>O273+O266+#REF!</f>
        <v>#REF!</v>
      </c>
      <c r="P279" s="351" t="e">
        <f>P273+P266+#REF!</f>
        <v>#REF!</v>
      </c>
      <c r="Q279" s="351" t="e">
        <f>Q273+Q266+#REF!</f>
        <v>#REF!</v>
      </c>
      <c r="R279" s="351" t="e">
        <f>R273+R266+#REF!</f>
        <v>#REF!</v>
      </c>
      <c r="S279" s="351">
        <f t="shared" ref="S279:W279" si="376">S273+S266</f>
        <v>5346.2229983333327</v>
      </c>
      <c r="T279" s="351">
        <f t="shared" si="376"/>
        <v>3616.0153700000001</v>
      </c>
      <c r="U279" s="351">
        <f t="shared" si="376"/>
        <v>-1730.2076283333333</v>
      </c>
      <c r="V279" s="351">
        <f t="shared" si="376"/>
        <v>-7.98461</v>
      </c>
      <c r="W279" s="351">
        <f t="shared" si="376"/>
        <v>3608.0307600000001</v>
      </c>
      <c r="X279" s="349">
        <f t="shared" si="364"/>
        <v>67.636822690098796</v>
      </c>
      <c r="Y279" s="593"/>
      <c r="Z279" s="69"/>
      <c r="AA279" s="242"/>
    </row>
    <row r="280" spans="1:27" ht="15" customHeight="1" x14ac:dyDescent="0.25">
      <c r="A280" s="24">
        <v>1</v>
      </c>
      <c r="B280" s="24">
        <v>1</v>
      </c>
      <c r="C280" s="124" t="s">
        <v>36</v>
      </c>
      <c r="D280" s="407"/>
      <c r="E280" s="407"/>
      <c r="F280" s="407"/>
      <c r="G280" s="408"/>
      <c r="H280" s="408"/>
      <c r="I280" s="408"/>
      <c r="J280" s="408"/>
      <c r="K280" s="408"/>
      <c r="L280" s="408"/>
      <c r="M280" s="408"/>
      <c r="N280" s="408"/>
      <c r="O280" s="409"/>
      <c r="P280" s="409"/>
      <c r="Q280" s="409"/>
      <c r="R280" s="409"/>
      <c r="S280" s="409"/>
      <c r="T280" s="409"/>
      <c r="U280" s="409">
        <f t="shared" si="331"/>
        <v>0</v>
      </c>
      <c r="V280" s="409"/>
      <c r="W280" s="409"/>
      <c r="X280" s="407"/>
      <c r="Y280" s="593"/>
      <c r="Z280" s="69"/>
    </row>
    <row r="281" spans="1:27" ht="41.25" customHeight="1" x14ac:dyDescent="0.25">
      <c r="A281" s="24">
        <v>1</v>
      </c>
      <c r="B281" s="24">
        <v>1</v>
      </c>
      <c r="C281" s="128" t="s">
        <v>74</v>
      </c>
      <c r="D281" s="410">
        <f t="shared" ref="D281:X281" si="377">D266</f>
        <v>11201</v>
      </c>
      <c r="E281" s="410">
        <f t="shared" si="377"/>
        <v>934</v>
      </c>
      <c r="F281" s="410">
        <f t="shared" si="377"/>
        <v>729</v>
      </c>
      <c r="G281" s="411">
        <f t="shared" si="377"/>
        <v>78.051391862955029</v>
      </c>
      <c r="H281" s="412">
        <f t="shared" si="377"/>
        <v>31415.08178</v>
      </c>
      <c r="I281" s="412">
        <f t="shared" si="377"/>
        <v>0</v>
      </c>
      <c r="J281" s="412">
        <f t="shared" si="377"/>
        <v>0</v>
      </c>
      <c r="K281" s="412">
        <f t="shared" si="377"/>
        <v>0</v>
      </c>
      <c r="L281" s="412">
        <f t="shared" si="377"/>
        <v>0</v>
      </c>
      <c r="M281" s="412">
        <f t="shared" si="377"/>
        <v>0</v>
      </c>
      <c r="N281" s="412">
        <f t="shared" si="377"/>
        <v>0</v>
      </c>
      <c r="O281" s="412">
        <f t="shared" si="377"/>
        <v>0</v>
      </c>
      <c r="P281" s="412">
        <f t="shared" si="377"/>
        <v>0</v>
      </c>
      <c r="Q281" s="412">
        <f t="shared" si="377"/>
        <v>0</v>
      </c>
      <c r="R281" s="412">
        <f t="shared" si="377"/>
        <v>0</v>
      </c>
      <c r="S281" s="412">
        <f t="shared" si="377"/>
        <v>2617.9234816666658</v>
      </c>
      <c r="T281" s="412">
        <f t="shared" si="377"/>
        <v>2094.7865099999999</v>
      </c>
      <c r="U281" s="412">
        <f t="shared" si="377"/>
        <v>-523.13697166666657</v>
      </c>
      <c r="V281" s="412">
        <f t="shared" si="377"/>
        <v>-7.98461</v>
      </c>
      <c r="W281" s="412">
        <f t="shared" si="377"/>
        <v>2086.8018999999999</v>
      </c>
      <c r="X281" s="413">
        <f t="shared" si="377"/>
        <v>80.017102282393012</v>
      </c>
      <c r="Y281" s="593"/>
      <c r="Z281" s="69"/>
    </row>
    <row r="282" spans="1:27" ht="33.75" customHeight="1" x14ac:dyDescent="0.25">
      <c r="A282" s="24">
        <v>1</v>
      </c>
      <c r="B282" s="24">
        <v>1</v>
      </c>
      <c r="C282" s="123" t="s">
        <v>43</v>
      </c>
      <c r="D282" s="410">
        <f t="shared" ref="D282:X282" si="378">D267</f>
        <v>5900</v>
      </c>
      <c r="E282" s="410">
        <f t="shared" si="378"/>
        <v>492</v>
      </c>
      <c r="F282" s="410">
        <f t="shared" si="378"/>
        <v>481</v>
      </c>
      <c r="G282" s="411">
        <f t="shared" si="378"/>
        <v>97.764227642276424</v>
      </c>
      <c r="H282" s="412">
        <f t="shared" si="378"/>
        <v>16457.223999999998</v>
      </c>
      <c r="I282" s="412">
        <f t="shared" si="378"/>
        <v>0</v>
      </c>
      <c r="J282" s="412">
        <f t="shared" si="378"/>
        <v>0</v>
      </c>
      <c r="K282" s="412">
        <f t="shared" si="378"/>
        <v>0</v>
      </c>
      <c r="L282" s="412">
        <f t="shared" si="378"/>
        <v>0</v>
      </c>
      <c r="M282" s="412">
        <f t="shared" si="378"/>
        <v>0</v>
      </c>
      <c r="N282" s="412">
        <f t="shared" si="378"/>
        <v>0</v>
      </c>
      <c r="O282" s="412">
        <f t="shared" si="378"/>
        <v>0</v>
      </c>
      <c r="P282" s="412">
        <f t="shared" si="378"/>
        <v>0</v>
      </c>
      <c r="Q282" s="412">
        <f t="shared" si="378"/>
        <v>0</v>
      </c>
      <c r="R282" s="412">
        <f t="shared" si="378"/>
        <v>0</v>
      </c>
      <c r="S282" s="412">
        <f t="shared" si="378"/>
        <v>1371.4353333333331</v>
      </c>
      <c r="T282" s="412">
        <f t="shared" si="378"/>
        <v>1387.3030099999999</v>
      </c>
      <c r="U282" s="412">
        <f t="shared" si="378"/>
        <v>15.867676666666739</v>
      </c>
      <c r="V282" s="412">
        <f t="shared" si="378"/>
        <v>-7.98461</v>
      </c>
      <c r="W282" s="412">
        <f t="shared" si="378"/>
        <v>1379.3183999999999</v>
      </c>
      <c r="X282" s="413">
        <f t="shared" si="378"/>
        <v>101.15701238556395</v>
      </c>
      <c r="Y282" s="593"/>
      <c r="Z282" s="69"/>
    </row>
    <row r="283" spans="1:27" ht="50.25" customHeight="1" x14ac:dyDescent="0.25">
      <c r="B283" s="24">
        <v>1</v>
      </c>
      <c r="C283" s="128" t="s">
        <v>87</v>
      </c>
      <c r="D283" s="410">
        <f t="shared" ref="D283:X283" si="379">D268</f>
        <v>2000</v>
      </c>
      <c r="E283" s="410">
        <f t="shared" si="379"/>
        <v>167</v>
      </c>
      <c r="F283" s="410">
        <f t="shared" si="379"/>
        <v>60</v>
      </c>
      <c r="G283" s="411">
        <f t="shared" si="379"/>
        <v>35.928143712574851</v>
      </c>
      <c r="H283" s="412">
        <f t="shared" si="379"/>
        <v>7475.74</v>
      </c>
      <c r="I283" s="412">
        <f t="shared" si="379"/>
        <v>0</v>
      </c>
      <c r="J283" s="412">
        <f t="shared" si="379"/>
        <v>0</v>
      </c>
      <c r="K283" s="412">
        <f t="shared" si="379"/>
        <v>0</v>
      </c>
      <c r="L283" s="412">
        <f t="shared" si="379"/>
        <v>0</v>
      </c>
      <c r="M283" s="412">
        <f t="shared" si="379"/>
        <v>0</v>
      </c>
      <c r="N283" s="412">
        <f t="shared" si="379"/>
        <v>0</v>
      </c>
      <c r="O283" s="412">
        <f t="shared" si="379"/>
        <v>0</v>
      </c>
      <c r="P283" s="412">
        <f t="shared" si="379"/>
        <v>0</v>
      </c>
      <c r="Q283" s="412">
        <f t="shared" si="379"/>
        <v>0</v>
      </c>
      <c r="R283" s="412">
        <f t="shared" si="379"/>
        <v>0</v>
      </c>
      <c r="S283" s="412">
        <f t="shared" si="379"/>
        <v>622.97833333333335</v>
      </c>
      <c r="T283" s="412">
        <f t="shared" si="379"/>
        <v>219.67148999999998</v>
      </c>
      <c r="U283" s="412">
        <f t="shared" si="379"/>
        <v>-403.3068433333334</v>
      </c>
      <c r="V283" s="412">
        <f t="shared" si="379"/>
        <v>0</v>
      </c>
      <c r="W283" s="412">
        <f t="shared" si="379"/>
        <v>219.67148999999998</v>
      </c>
      <c r="X283" s="413">
        <f t="shared" si="379"/>
        <v>35.261497590873944</v>
      </c>
      <c r="Y283" s="593"/>
      <c r="Z283" s="69"/>
    </row>
    <row r="284" spans="1:27" ht="33.75" customHeight="1" x14ac:dyDescent="0.25">
      <c r="A284" s="24">
        <v>1</v>
      </c>
      <c r="B284" s="24">
        <v>1</v>
      </c>
      <c r="C284" s="123" t="s">
        <v>81</v>
      </c>
      <c r="D284" s="410">
        <f t="shared" ref="D284:X284" si="380">D269</f>
        <v>2871</v>
      </c>
      <c r="E284" s="410">
        <f t="shared" si="380"/>
        <v>239</v>
      </c>
      <c r="F284" s="410">
        <f t="shared" si="380"/>
        <v>150</v>
      </c>
      <c r="G284" s="411">
        <f t="shared" si="380"/>
        <v>62.761506276150627</v>
      </c>
      <c r="H284" s="412">
        <f t="shared" si="380"/>
        <v>4623.1138799999999</v>
      </c>
      <c r="I284" s="412">
        <f t="shared" si="380"/>
        <v>0</v>
      </c>
      <c r="J284" s="412">
        <f t="shared" si="380"/>
        <v>0</v>
      </c>
      <c r="K284" s="412">
        <f t="shared" si="380"/>
        <v>0</v>
      </c>
      <c r="L284" s="412">
        <f t="shared" si="380"/>
        <v>0</v>
      </c>
      <c r="M284" s="412">
        <f t="shared" si="380"/>
        <v>0</v>
      </c>
      <c r="N284" s="412">
        <f t="shared" si="380"/>
        <v>0</v>
      </c>
      <c r="O284" s="412">
        <f t="shared" si="380"/>
        <v>0</v>
      </c>
      <c r="P284" s="412">
        <f t="shared" si="380"/>
        <v>0</v>
      </c>
      <c r="Q284" s="412">
        <f t="shared" si="380"/>
        <v>0</v>
      </c>
      <c r="R284" s="412">
        <f t="shared" si="380"/>
        <v>0</v>
      </c>
      <c r="S284" s="412">
        <f t="shared" si="380"/>
        <v>385.25948999999997</v>
      </c>
      <c r="T284" s="412">
        <f t="shared" si="380"/>
        <v>243.67227</v>
      </c>
      <c r="U284" s="412">
        <f t="shared" si="380"/>
        <v>-141.58721999999997</v>
      </c>
      <c r="V284" s="412">
        <f t="shared" si="380"/>
        <v>0</v>
      </c>
      <c r="W284" s="412">
        <f t="shared" si="380"/>
        <v>243.67227</v>
      </c>
      <c r="X284" s="413">
        <f t="shared" si="380"/>
        <v>63.24886896361722</v>
      </c>
      <c r="Y284" s="593"/>
      <c r="Z284" s="69"/>
    </row>
    <row r="285" spans="1:27" ht="47.25" customHeight="1" x14ac:dyDescent="0.25">
      <c r="A285" s="24">
        <v>1</v>
      </c>
      <c r="B285" s="24">
        <v>1</v>
      </c>
      <c r="C285" s="123" t="s">
        <v>82</v>
      </c>
      <c r="D285" s="410">
        <f t="shared" ref="D285:X285" si="381">D270</f>
        <v>90</v>
      </c>
      <c r="E285" s="410">
        <f t="shared" si="381"/>
        <v>8</v>
      </c>
      <c r="F285" s="410">
        <f t="shared" si="381"/>
        <v>12</v>
      </c>
      <c r="G285" s="411">
        <f t="shared" si="381"/>
        <v>150</v>
      </c>
      <c r="H285" s="412">
        <f t="shared" si="381"/>
        <v>578.22569999999996</v>
      </c>
      <c r="I285" s="412">
        <f t="shared" si="381"/>
        <v>0</v>
      </c>
      <c r="J285" s="412">
        <f t="shared" si="381"/>
        <v>0</v>
      </c>
      <c r="K285" s="412">
        <f t="shared" si="381"/>
        <v>0</v>
      </c>
      <c r="L285" s="412">
        <f t="shared" si="381"/>
        <v>0</v>
      </c>
      <c r="M285" s="412">
        <f t="shared" si="381"/>
        <v>0</v>
      </c>
      <c r="N285" s="412">
        <f t="shared" si="381"/>
        <v>0</v>
      </c>
      <c r="O285" s="412">
        <f t="shared" si="381"/>
        <v>0</v>
      </c>
      <c r="P285" s="412">
        <f t="shared" si="381"/>
        <v>0</v>
      </c>
      <c r="Q285" s="412">
        <f t="shared" si="381"/>
        <v>0</v>
      </c>
      <c r="R285" s="412">
        <f t="shared" si="381"/>
        <v>0</v>
      </c>
      <c r="S285" s="412">
        <f t="shared" si="381"/>
        <v>48.185474999999997</v>
      </c>
      <c r="T285" s="412">
        <f t="shared" si="381"/>
        <v>77.096759999999989</v>
      </c>
      <c r="U285" s="412">
        <f t="shared" si="381"/>
        <v>28.911284999999992</v>
      </c>
      <c r="V285" s="412">
        <f t="shared" si="381"/>
        <v>0</v>
      </c>
      <c r="W285" s="412">
        <f t="shared" si="381"/>
        <v>77.096759999999989</v>
      </c>
      <c r="X285" s="413">
        <f t="shared" si="381"/>
        <v>160</v>
      </c>
      <c r="Y285" s="593"/>
      <c r="Z285" s="69"/>
    </row>
    <row r="286" spans="1:27" ht="33.75" customHeight="1" x14ac:dyDescent="0.25">
      <c r="A286" s="24">
        <v>1</v>
      </c>
      <c r="B286" s="24">
        <v>1</v>
      </c>
      <c r="C286" s="123" t="s">
        <v>83</v>
      </c>
      <c r="D286" s="410">
        <f t="shared" ref="D286:X286" si="382">D271</f>
        <v>290</v>
      </c>
      <c r="E286" s="410">
        <f t="shared" si="382"/>
        <v>24</v>
      </c>
      <c r="F286" s="410">
        <f t="shared" si="382"/>
        <v>26</v>
      </c>
      <c r="G286" s="411">
        <f t="shared" si="382"/>
        <v>108.33333333333333</v>
      </c>
      <c r="H286" s="412">
        <f t="shared" si="382"/>
        <v>1863.1716999999999</v>
      </c>
      <c r="I286" s="412">
        <f t="shared" si="382"/>
        <v>0</v>
      </c>
      <c r="J286" s="412">
        <f t="shared" si="382"/>
        <v>0</v>
      </c>
      <c r="K286" s="412">
        <f t="shared" si="382"/>
        <v>0</v>
      </c>
      <c r="L286" s="412">
        <f t="shared" si="382"/>
        <v>0</v>
      </c>
      <c r="M286" s="412">
        <f t="shared" si="382"/>
        <v>0</v>
      </c>
      <c r="N286" s="412">
        <f t="shared" si="382"/>
        <v>0</v>
      </c>
      <c r="O286" s="412">
        <f t="shared" si="382"/>
        <v>0</v>
      </c>
      <c r="P286" s="412">
        <f t="shared" si="382"/>
        <v>0</v>
      </c>
      <c r="Q286" s="412">
        <f t="shared" si="382"/>
        <v>0</v>
      </c>
      <c r="R286" s="412">
        <f t="shared" si="382"/>
        <v>0</v>
      </c>
      <c r="S286" s="412">
        <f t="shared" si="382"/>
        <v>155.26430833333333</v>
      </c>
      <c r="T286" s="412">
        <f t="shared" si="382"/>
        <v>167.04298</v>
      </c>
      <c r="U286" s="412">
        <f t="shared" si="382"/>
        <v>11.778671666666668</v>
      </c>
      <c r="V286" s="412">
        <f t="shared" si="382"/>
        <v>0</v>
      </c>
      <c r="W286" s="412">
        <f t="shared" si="382"/>
        <v>167.04298</v>
      </c>
      <c r="X286" s="413">
        <f t="shared" si="382"/>
        <v>107.58620689655172</v>
      </c>
      <c r="Y286" s="593"/>
      <c r="Z286" s="69"/>
    </row>
    <row r="287" spans="1:27" ht="44.25" customHeight="1" x14ac:dyDescent="0.25">
      <c r="C287" s="128" t="s">
        <v>153</v>
      </c>
      <c r="D287" s="410">
        <f t="shared" ref="D287:X287" si="383">D272</f>
        <v>50</v>
      </c>
      <c r="E287" s="410">
        <f t="shared" si="383"/>
        <v>4</v>
      </c>
      <c r="F287" s="410">
        <f t="shared" si="383"/>
        <v>0</v>
      </c>
      <c r="G287" s="411">
        <f t="shared" si="383"/>
        <v>0</v>
      </c>
      <c r="H287" s="411">
        <f t="shared" si="383"/>
        <v>417.60649999999993</v>
      </c>
      <c r="I287" s="411">
        <f t="shared" si="383"/>
        <v>0</v>
      </c>
      <c r="J287" s="411">
        <f t="shared" si="383"/>
        <v>0</v>
      </c>
      <c r="K287" s="411">
        <f t="shared" si="383"/>
        <v>0</v>
      </c>
      <c r="L287" s="411">
        <f t="shared" si="383"/>
        <v>0</v>
      </c>
      <c r="M287" s="411">
        <f t="shared" si="383"/>
        <v>0</v>
      </c>
      <c r="N287" s="411">
        <f t="shared" si="383"/>
        <v>0</v>
      </c>
      <c r="O287" s="412">
        <f t="shared" si="383"/>
        <v>0</v>
      </c>
      <c r="P287" s="412">
        <f t="shared" si="383"/>
        <v>0</v>
      </c>
      <c r="Q287" s="412">
        <f t="shared" si="383"/>
        <v>0</v>
      </c>
      <c r="R287" s="412">
        <f t="shared" si="383"/>
        <v>0</v>
      </c>
      <c r="S287" s="412">
        <f t="shared" si="383"/>
        <v>34.80054166666666</v>
      </c>
      <c r="T287" s="412">
        <f t="shared" si="383"/>
        <v>0</v>
      </c>
      <c r="U287" s="412">
        <f t="shared" si="383"/>
        <v>-34.80054166666666</v>
      </c>
      <c r="V287" s="412">
        <f t="shared" si="383"/>
        <v>0</v>
      </c>
      <c r="W287" s="412">
        <f t="shared" si="383"/>
        <v>0</v>
      </c>
      <c r="X287" s="413">
        <f t="shared" si="383"/>
        <v>0</v>
      </c>
      <c r="Y287" s="593"/>
      <c r="Z287" s="69"/>
    </row>
    <row r="288" spans="1:27" ht="28.5" customHeight="1" x14ac:dyDescent="0.25">
      <c r="A288" s="24">
        <v>1</v>
      </c>
      <c r="B288" s="24">
        <v>1</v>
      </c>
      <c r="C288" s="128" t="s">
        <v>66</v>
      </c>
      <c r="D288" s="410">
        <f t="shared" ref="D288:X288" si="384">D273</f>
        <v>16170</v>
      </c>
      <c r="E288" s="410">
        <f t="shared" si="384"/>
        <v>1347</v>
      </c>
      <c r="F288" s="410">
        <f t="shared" si="384"/>
        <v>1075</v>
      </c>
      <c r="G288" s="411">
        <f t="shared" si="384"/>
        <v>79.806978470675574</v>
      </c>
      <c r="H288" s="411">
        <f t="shared" si="384"/>
        <v>32739.5942</v>
      </c>
      <c r="I288" s="411">
        <f t="shared" si="384"/>
        <v>0</v>
      </c>
      <c r="J288" s="411">
        <f t="shared" si="384"/>
        <v>0</v>
      </c>
      <c r="K288" s="411">
        <f t="shared" si="384"/>
        <v>0</v>
      </c>
      <c r="L288" s="411">
        <f t="shared" si="384"/>
        <v>0</v>
      </c>
      <c r="M288" s="411">
        <f t="shared" si="384"/>
        <v>0</v>
      </c>
      <c r="N288" s="411">
        <f t="shared" si="384"/>
        <v>0</v>
      </c>
      <c r="O288" s="412">
        <f t="shared" si="384"/>
        <v>0</v>
      </c>
      <c r="P288" s="412">
        <f t="shared" si="384"/>
        <v>0</v>
      </c>
      <c r="Q288" s="412">
        <f t="shared" si="384"/>
        <v>0</v>
      </c>
      <c r="R288" s="412">
        <f t="shared" si="384"/>
        <v>0</v>
      </c>
      <c r="S288" s="412">
        <f t="shared" si="384"/>
        <v>2728.2995166666669</v>
      </c>
      <c r="T288" s="412">
        <f t="shared" si="384"/>
        <v>1521.2288600000002</v>
      </c>
      <c r="U288" s="412">
        <f t="shared" si="384"/>
        <v>-1207.0706566666668</v>
      </c>
      <c r="V288" s="412">
        <f t="shared" si="384"/>
        <v>0</v>
      </c>
      <c r="W288" s="412">
        <f t="shared" si="384"/>
        <v>1521.2288600000002</v>
      </c>
      <c r="X288" s="413">
        <f t="shared" si="384"/>
        <v>55.757399460986598</v>
      </c>
      <c r="Y288" s="593"/>
      <c r="Z288" s="69"/>
    </row>
    <row r="289" spans="1:27" ht="30" x14ac:dyDescent="0.25">
      <c r="A289" s="24">
        <v>1</v>
      </c>
      <c r="B289" s="24">
        <v>1</v>
      </c>
      <c r="C289" s="123" t="s">
        <v>62</v>
      </c>
      <c r="D289" s="410">
        <f t="shared" ref="D289:X289" si="385">D274</f>
        <v>2500</v>
      </c>
      <c r="E289" s="410">
        <f t="shared" si="385"/>
        <v>208</v>
      </c>
      <c r="F289" s="410">
        <f t="shared" si="385"/>
        <v>368</v>
      </c>
      <c r="G289" s="411">
        <f t="shared" si="385"/>
        <v>176.92307692307691</v>
      </c>
      <c r="H289" s="411">
        <f t="shared" si="385"/>
        <v>3025</v>
      </c>
      <c r="I289" s="411">
        <f t="shared" si="385"/>
        <v>0</v>
      </c>
      <c r="J289" s="411">
        <f t="shared" si="385"/>
        <v>0</v>
      </c>
      <c r="K289" s="411">
        <f t="shared" si="385"/>
        <v>0</v>
      </c>
      <c r="L289" s="411">
        <f t="shared" si="385"/>
        <v>0</v>
      </c>
      <c r="M289" s="411">
        <f t="shared" si="385"/>
        <v>0</v>
      </c>
      <c r="N289" s="411">
        <f t="shared" si="385"/>
        <v>0</v>
      </c>
      <c r="O289" s="412">
        <f t="shared" si="385"/>
        <v>0</v>
      </c>
      <c r="P289" s="412">
        <f t="shared" si="385"/>
        <v>0</v>
      </c>
      <c r="Q289" s="412">
        <f t="shared" si="385"/>
        <v>0</v>
      </c>
      <c r="R289" s="412">
        <f t="shared" si="385"/>
        <v>0</v>
      </c>
      <c r="S289" s="412">
        <f t="shared" si="385"/>
        <v>252.08333333333334</v>
      </c>
      <c r="T289" s="412">
        <f t="shared" si="385"/>
        <v>458.14259000000004</v>
      </c>
      <c r="U289" s="412">
        <f t="shared" si="385"/>
        <v>206.0592566666667</v>
      </c>
      <c r="V289" s="412">
        <f t="shared" si="385"/>
        <v>0</v>
      </c>
      <c r="W289" s="412">
        <f t="shared" si="385"/>
        <v>458.14259000000004</v>
      </c>
      <c r="X289" s="410">
        <f t="shared" si="385"/>
        <v>181.74251504132232</v>
      </c>
      <c r="Y289" s="593"/>
      <c r="Z289" s="69"/>
    </row>
    <row r="290" spans="1:27" ht="60" x14ac:dyDescent="0.25">
      <c r="C290" s="151" t="s">
        <v>154</v>
      </c>
      <c r="D290" s="410">
        <f t="shared" ref="D290:X290" si="386">D275</f>
        <v>500</v>
      </c>
      <c r="E290" s="410">
        <f t="shared" si="386"/>
        <v>42</v>
      </c>
      <c r="F290" s="410">
        <f t="shared" si="386"/>
        <v>5</v>
      </c>
      <c r="G290" s="411">
        <f t="shared" si="386"/>
        <v>11.904761904761903</v>
      </c>
      <c r="H290" s="411">
        <f t="shared" si="386"/>
        <v>723.245</v>
      </c>
      <c r="I290" s="411">
        <f t="shared" si="386"/>
        <v>0</v>
      </c>
      <c r="J290" s="411">
        <f t="shared" si="386"/>
        <v>0</v>
      </c>
      <c r="K290" s="411">
        <f t="shared" si="386"/>
        <v>0</v>
      </c>
      <c r="L290" s="411">
        <f t="shared" si="386"/>
        <v>0</v>
      </c>
      <c r="M290" s="411">
        <f t="shared" si="386"/>
        <v>0</v>
      </c>
      <c r="N290" s="411">
        <f t="shared" si="386"/>
        <v>0</v>
      </c>
      <c r="O290" s="412">
        <f t="shared" si="386"/>
        <v>0</v>
      </c>
      <c r="P290" s="412">
        <f t="shared" si="386"/>
        <v>0</v>
      </c>
      <c r="Q290" s="412">
        <f t="shared" si="386"/>
        <v>0</v>
      </c>
      <c r="R290" s="412">
        <f t="shared" si="386"/>
        <v>0</v>
      </c>
      <c r="S290" s="412">
        <f t="shared" si="386"/>
        <v>60.270416666666669</v>
      </c>
      <c r="T290" s="412">
        <f t="shared" si="386"/>
        <v>8.1283700000000003</v>
      </c>
      <c r="U290" s="412">
        <f t="shared" si="386"/>
        <v>-52.142046666666673</v>
      </c>
      <c r="V290" s="412">
        <f t="shared" si="386"/>
        <v>0</v>
      </c>
      <c r="W290" s="412">
        <f t="shared" si="386"/>
        <v>8.1283700000000003</v>
      </c>
      <c r="X290" s="410">
        <f t="shared" si="386"/>
        <v>13.486500425167128</v>
      </c>
      <c r="Y290" s="593"/>
      <c r="Z290" s="69"/>
    </row>
    <row r="291" spans="1:27" ht="45" x14ac:dyDescent="0.25">
      <c r="C291" s="151" t="s">
        <v>92</v>
      </c>
      <c r="D291" s="410">
        <f t="shared" ref="D291:X291" si="387">D276</f>
        <v>0</v>
      </c>
      <c r="E291" s="410">
        <f t="shared" si="387"/>
        <v>0</v>
      </c>
      <c r="F291" s="410">
        <f t="shared" si="387"/>
        <v>0</v>
      </c>
      <c r="G291" s="411">
        <f t="shared" si="387"/>
        <v>0</v>
      </c>
      <c r="H291" s="411">
        <f t="shared" si="387"/>
        <v>0</v>
      </c>
      <c r="I291" s="411">
        <f t="shared" si="387"/>
        <v>0</v>
      </c>
      <c r="J291" s="411">
        <f t="shared" si="387"/>
        <v>0</v>
      </c>
      <c r="K291" s="411">
        <f t="shared" si="387"/>
        <v>0</v>
      </c>
      <c r="L291" s="411">
        <f t="shared" si="387"/>
        <v>0</v>
      </c>
      <c r="M291" s="411">
        <f t="shared" si="387"/>
        <v>0</v>
      </c>
      <c r="N291" s="411">
        <f t="shared" si="387"/>
        <v>0</v>
      </c>
      <c r="O291" s="412">
        <f t="shared" si="387"/>
        <v>0</v>
      </c>
      <c r="P291" s="412">
        <f t="shared" si="387"/>
        <v>0</v>
      </c>
      <c r="Q291" s="412">
        <f t="shared" si="387"/>
        <v>0</v>
      </c>
      <c r="R291" s="412">
        <f t="shared" si="387"/>
        <v>0</v>
      </c>
      <c r="S291" s="412">
        <f t="shared" si="387"/>
        <v>0</v>
      </c>
      <c r="T291" s="412">
        <f t="shared" si="387"/>
        <v>0</v>
      </c>
      <c r="U291" s="412">
        <f t="shared" si="387"/>
        <v>0</v>
      </c>
      <c r="V291" s="412">
        <f t="shared" si="387"/>
        <v>0</v>
      </c>
      <c r="W291" s="412">
        <f t="shared" si="387"/>
        <v>0</v>
      </c>
      <c r="X291" s="410">
        <f t="shared" si="387"/>
        <v>0</v>
      </c>
      <c r="Y291" s="593"/>
      <c r="Z291" s="69"/>
    </row>
    <row r="292" spans="1:27" ht="42" customHeight="1" x14ac:dyDescent="0.25">
      <c r="A292" s="24">
        <v>1</v>
      </c>
      <c r="B292" s="24">
        <v>1</v>
      </c>
      <c r="C292" s="123" t="s">
        <v>45</v>
      </c>
      <c r="D292" s="410">
        <f t="shared" ref="D292:X292" si="388">D277</f>
        <v>9100</v>
      </c>
      <c r="E292" s="410">
        <f t="shared" si="388"/>
        <v>758</v>
      </c>
      <c r="F292" s="410">
        <f t="shared" si="388"/>
        <v>378</v>
      </c>
      <c r="G292" s="411">
        <f t="shared" si="388"/>
        <v>49.868073878627968</v>
      </c>
      <c r="H292" s="411">
        <f t="shared" si="388"/>
        <v>23673.65</v>
      </c>
      <c r="I292" s="411">
        <f t="shared" si="388"/>
        <v>0</v>
      </c>
      <c r="J292" s="411">
        <f t="shared" si="388"/>
        <v>0</v>
      </c>
      <c r="K292" s="411">
        <f t="shared" si="388"/>
        <v>0</v>
      </c>
      <c r="L292" s="411">
        <f t="shared" si="388"/>
        <v>0</v>
      </c>
      <c r="M292" s="411">
        <f t="shared" si="388"/>
        <v>0</v>
      </c>
      <c r="N292" s="411">
        <f t="shared" si="388"/>
        <v>0</v>
      </c>
      <c r="O292" s="412">
        <f t="shared" si="388"/>
        <v>0</v>
      </c>
      <c r="P292" s="412">
        <f t="shared" si="388"/>
        <v>0</v>
      </c>
      <c r="Q292" s="412">
        <f t="shared" si="388"/>
        <v>0</v>
      </c>
      <c r="R292" s="412">
        <f t="shared" si="388"/>
        <v>0</v>
      </c>
      <c r="S292" s="412">
        <f t="shared" si="388"/>
        <v>1972.8041666666668</v>
      </c>
      <c r="T292" s="412">
        <f t="shared" si="388"/>
        <v>672.5027</v>
      </c>
      <c r="U292" s="412">
        <f t="shared" si="388"/>
        <v>-1300.3014666666668</v>
      </c>
      <c r="V292" s="412">
        <f t="shared" si="388"/>
        <v>0</v>
      </c>
      <c r="W292" s="412">
        <f t="shared" si="388"/>
        <v>672.5027</v>
      </c>
      <c r="X292" s="413">
        <f t="shared" si="388"/>
        <v>34.088669892475387</v>
      </c>
      <c r="Y292" s="593"/>
      <c r="Z292" s="69"/>
    </row>
    <row r="293" spans="1:27" ht="42" customHeight="1" thickBot="1" x14ac:dyDescent="0.3">
      <c r="A293" s="24">
        <v>1</v>
      </c>
      <c r="B293" s="24">
        <v>1</v>
      </c>
      <c r="C293" s="123" t="s">
        <v>63</v>
      </c>
      <c r="D293" s="410">
        <f t="shared" ref="D293:X293" si="389">D278</f>
        <v>4070</v>
      </c>
      <c r="E293" s="410">
        <f t="shared" si="389"/>
        <v>339</v>
      </c>
      <c r="F293" s="410">
        <f t="shared" si="389"/>
        <v>324</v>
      </c>
      <c r="G293" s="411">
        <f t="shared" si="389"/>
        <v>95.575221238938056</v>
      </c>
      <c r="H293" s="411">
        <f t="shared" si="389"/>
        <v>5317.6992</v>
      </c>
      <c r="I293" s="411">
        <f t="shared" si="389"/>
        <v>0</v>
      </c>
      <c r="J293" s="411">
        <f t="shared" si="389"/>
        <v>0</v>
      </c>
      <c r="K293" s="411">
        <f t="shared" si="389"/>
        <v>0</v>
      </c>
      <c r="L293" s="411">
        <f t="shared" si="389"/>
        <v>0</v>
      </c>
      <c r="M293" s="411">
        <f t="shared" si="389"/>
        <v>0</v>
      </c>
      <c r="N293" s="411">
        <f t="shared" si="389"/>
        <v>0</v>
      </c>
      <c r="O293" s="412">
        <f t="shared" si="389"/>
        <v>0</v>
      </c>
      <c r="P293" s="412">
        <f t="shared" si="389"/>
        <v>0</v>
      </c>
      <c r="Q293" s="412">
        <f t="shared" si="389"/>
        <v>0</v>
      </c>
      <c r="R293" s="412">
        <f t="shared" si="389"/>
        <v>0</v>
      </c>
      <c r="S293" s="412">
        <f t="shared" si="389"/>
        <v>443.14159999999998</v>
      </c>
      <c r="T293" s="412">
        <f t="shared" si="389"/>
        <v>382.45519999999999</v>
      </c>
      <c r="U293" s="412">
        <f t="shared" si="389"/>
        <v>-60.686399999999992</v>
      </c>
      <c r="V293" s="412">
        <f t="shared" si="389"/>
        <v>0</v>
      </c>
      <c r="W293" s="412">
        <f t="shared" si="389"/>
        <v>382.45519999999999</v>
      </c>
      <c r="X293" s="410">
        <f t="shared" si="389"/>
        <v>86.305415695569991</v>
      </c>
      <c r="Y293" s="593"/>
      <c r="Z293" s="69"/>
    </row>
    <row r="294" spans="1:27" s="8" customFormat="1" ht="15" customHeight="1" thickBot="1" x14ac:dyDescent="0.3">
      <c r="A294" s="24">
        <v>1</v>
      </c>
      <c r="B294" s="24">
        <v>1</v>
      </c>
      <c r="C294" s="193" t="s">
        <v>71</v>
      </c>
      <c r="D294" s="414"/>
      <c r="E294" s="414"/>
      <c r="F294" s="414"/>
      <c r="G294" s="415"/>
      <c r="H294" s="415">
        <f>H279</f>
        <v>64154.67598</v>
      </c>
      <c r="I294" s="415" t="e">
        <f>I288+I281+#REF!</f>
        <v>#REF!</v>
      </c>
      <c r="J294" s="415" t="e">
        <f>J288+J281+#REF!</f>
        <v>#REF!</v>
      </c>
      <c r="K294" s="415" t="e">
        <f>K288+K281+#REF!</f>
        <v>#REF!</v>
      </c>
      <c r="L294" s="415" t="e">
        <f>L288+L281+#REF!</f>
        <v>#REF!</v>
      </c>
      <c r="M294" s="415" t="e">
        <f>M288+M281+#REF!</f>
        <v>#REF!</v>
      </c>
      <c r="N294" s="415" t="e">
        <f>N288+N281+#REF!</f>
        <v>#REF!</v>
      </c>
      <c r="O294" s="416" t="e">
        <f>O288+O281+#REF!</f>
        <v>#REF!</v>
      </c>
      <c r="P294" s="416" t="e">
        <f>P288+P281+#REF!</f>
        <v>#REF!</v>
      </c>
      <c r="Q294" s="416" t="e">
        <f>Q288+Q281+#REF!</f>
        <v>#REF!</v>
      </c>
      <c r="R294" s="416" t="e">
        <f>R288+R281+#REF!</f>
        <v>#REF!</v>
      </c>
      <c r="S294" s="416">
        <f t="shared" ref="S294:W294" si="390">S279</f>
        <v>5346.2229983333327</v>
      </c>
      <c r="T294" s="416">
        <f t="shared" si="390"/>
        <v>3616.0153700000001</v>
      </c>
      <c r="U294" s="416">
        <f t="shared" si="390"/>
        <v>-1730.2076283333333</v>
      </c>
      <c r="V294" s="416">
        <f t="shared" si="390"/>
        <v>-7.98461</v>
      </c>
      <c r="W294" s="416">
        <f t="shared" si="390"/>
        <v>3608.0307600000001</v>
      </c>
      <c r="X294" s="417">
        <f>X279</f>
        <v>67.636822690098796</v>
      </c>
      <c r="Y294" s="593"/>
      <c r="Z294" s="69"/>
      <c r="AA294" s="242"/>
    </row>
    <row r="295" spans="1:27" ht="37.5" customHeight="1" x14ac:dyDescent="0.25">
      <c r="A295" s="24">
        <v>1</v>
      </c>
      <c r="B295" s="24">
        <v>1</v>
      </c>
      <c r="C295" s="122" t="s">
        <v>112</v>
      </c>
      <c r="D295" s="392"/>
      <c r="E295" s="392"/>
      <c r="F295" s="392"/>
      <c r="G295" s="392"/>
      <c r="H295" s="392"/>
      <c r="I295" s="392"/>
      <c r="J295" s="392"/>
      <c r="K295" s="392"/>
      <c r="L295" s="392"/>
      <c r="M295" s="392"/>
      <c r="N295" s="392"/>
      <c r="O295" s="391"/>
      <c r="P295" s="391"/>
      <c r="Q295" s="391"/>
      <c r="R295" s="391"/>
      <c r="S295" s="391"/>
      <c r="T295" s="321"/>
      <c r="U295" s="321">
        <f t="shared" si="331"/>
        <v>0</v>
      </c>
      <c r="V295" s="321"/>
      <c r="W295" s="321"/>
      <c r="X295" s="418"/>
      <c r="Y295" s="593"/>
      <c r="Z295" s="69"/>
    </row>
    <row r="296" spans="1:27" ht="30.75" customHeight="1" x14ac:dyDescent="0.25">
      <c r="A296" s="24">
        <v>1</v>
      </c>
      <c r="B296" s="24">
        <v>1</v>
      </c>
      <c r="C296" s="110" t="s">
        <v>74</v>
      </c>
      <c r="D296" s="302">
        <f>SUM(D297:D300)</f>
        <v>3029</v>
      </c>
      <c r="E296" s="302">
        <f>SUM(E297:E300)</f>
        <v>253</v>
      </c>
      <c r="F296" s="302">
        <f>SUM(F297:F300)</f>
        <v>187</v>
      </c>
      <c r="G296" s="302">
        <f t="shared" ref="G296:G305" si="391">F296/E296*100</f>
        <v>73.91304347826086</v>
      </c>
      <c r="H296" s="286">
        <f>SUM(H297:H300)</f>
        <v>8285.1561700000002</v>
      </c>
      <c r="I296" s="286">
        <f>SUM(I297:I300)</f>
        <v>0</v>
      </c>
      <c r="J296" s="286">
        <f>SUM(J297:J300)</f>
        <v>0</v>
      </c>
      <c r="K296" s="286">
        <f>SUM(K297:K300)</f>
        <v>0</v>
      </c>
      <c r="L296" s="286">
        <f>SUM(L297:L300)</f>
        <v>0</v>
      </c>
      <c r="M296" s="286">
        <f t="shared" ref="M296:N296" si="392">SUM(M297:M300)</f>
        <v>0</v>
      </c>
      <c r="N296" s="286">
        <f t="shared" si="392"/>
        <v>0</v>
      </c>
      <c r="O296" s="286">
        <f t="shared" ref="O296:W296" si="393">SUM(O297:O300)</f>
        <v>0</v>
      </c>
      <c r="P296" s="286">
        <f t="shared" ref="P296:Q296" si="394">SUM(P297:P300)</f>
        <v>0</v>
      </c>
      <c r="Q296" s="286">
        <f t="shared" si="394"/>
        <v>0</v>
      </c>
      <c r="R296" s="286">
        <f t="shared" ref="R296" si="395">SUM(R297:R300)</f>
        <v>0</v>
      </c>
      <c r="S296" s="606">
        <f t="shared" si="393"/>
        <v>690.42968083333335</v>
      </c>
      <c r="T296" s="286">
        <f t="shared" si="393"/>
        <v>416.24203999999997</v>
      </c>
      <c r="U296" s="286">
        <f t="shared" si="393"/>
        <v>-274.18764083333332</v>
      </c>
      <c r="V296" s="286">
        <f t="shared" si="393"/>
        <v>-13.70726</v>
      </c>
      <c r="W296" s="286">
        <f t="shared" si="393"/>
        <v>402.53477999999996</v>
      </c>
      <c r="X296" s="302">
        <f t="shared" ref="X296:X306" si="396">T296/S296*100</f>
        <v>60.287390816919263</v>
      </c>
      <c r="Y296" s="593"/>
      <c r="Z296" s="69"/>
    </row>
    <row r="297" spans="1:27" ht="28.5" customHeight="1" x14ac:dyDescent="0.25">
      <c r="A297" s="24">
        <v>1</v>
      </c>
      <c r="B297" s="24">
        <v>1</v>
      </c>
      <c r="C297" s="46" t="s">
        <v>43</v>
      </c>
      <c r="D297" s="302">
        <v>2200</v>
      </c>
      <c r="E297" s="608">
        <f t="shared" ref="E297" si="397">ROUND(D297/12*$C$3,0)</f>
        <v>183</v>
      </c>
      <c r="F297" s="302">
        <v>78</v>
      </c>
      <c r="G297" s="302">
        <f t="shared" si="391"/>
        <v>42.622950819672127</v>
      </c>
      <c r="H297" s="286">
        <v>6136.5919999999996</v>
      </c>
      <c r="I297" s="286"/>
      <c r="J297" s="286"/>
      <c r="K297" s="286"/>
      <c r="L297" s="286"/>
      <c r="M297" s="286"/>
      <c r="N297" s="286"/>
      <c r="O297" s="286"/>
      <c r="P297" s="286"/>
      <c r="Q297" s="286"/>
      <c r="R297" s="286"/>
      <c r="S297" s="606">
        <f t="shared" ref="S297:S300" si="398">H297/12*$C$3</f>
        <v>511.38266666666664</v>
      </c>
      <c r="T297" s="286">
        <f t="shared" ref="T297:T300" si="399">W297-V297</f>
        <v>242.39855999999997</v>
      </c>
      <c r="U297" s="286">
        <f t="shared" si="331"/>
        <v>-268.98410666666666</v>
      </c>
      <c r="V297" s="286">
        <v>-13.70726</v>
      </c>
      <c r="W297" s="286">
        <v>228.69129999999998</v>
      </c>
      <c r="X297" s="302">
        <f t="shared" si="396"/>
        <v>47.400621061331762</v>
      </c>
      <c r="Y297" s="593"/>
      <c r="Z297" s="69"/>
    </row>
    <row r="298" spans="1:27" ht="26.25" customHeight="1" x14ac:dyDescent="0.25">
      <c r="A298" s="24">
        <v>1</v>
      </c>
      <c r="B298" s="24">
        <v>1</v>
      </c>
      <c r="C298" s="46" t="s">
        <v>44</v>
      </c>
      <c r="D298" s="302">
        <v>660</v>
      </c>
      <c r="E298" s="303">
        <f t="shared" ref="E298:E305" si="400">ROUND(D298/12*$C$3,0)</f>
        <v>55</v>
      </c>
      <c r="F298" s="302">
        <v>109</v>
      </c>
      <c r="G298" s="302">
        <f t="shared" si="391"/>
        <v>198.18181818181819</v>
      </c>
      <c r="H298" s="286">
        <v>1062.7848000000001</v>
      </c>
      <c r="I298" s="286"/>
      <c r="J298" s="286"/>
      <c r="K298" s="286"/>
      <c r="L298" s="286"/>
      <c r="M298" s="286"/>
      <c r="N298" s="286"/>
      <c r="O298" s="286"/>
      <c r="P298" s="286"/>
      <c r="Q298" s="286"/>
      <c r="R298" s="286"/>
      <c r="S298" s="606">
        <f t="shared" si="398"/>
        <v>88.565400000000011</v>
      </c>
      <c r="T298" s="286">
        <f t="shared" si="399"/>
        <v>173.84348</v>
      </c>
      <c r="U298" s="286">
        <f t="shared" si="331"/>
        <v>85.278079999999989</v>
      </c>
      <c r="V298" s="286">
        <v>0</v>
      </c>
      <c r="W298" s="286">
        <v>173.84348</v>
      </c>
      <c r="X298" s="302">
        <f t="shared" si="396"/>
        <v>196.2882570394307</v>
      </c>
      <c r="Y298" s="593"/>
      <c r="Z298" s="69"/>
    </row>
    <row r="299" spans="1:27" ht="30" x14ac:dyDescent="0.25">
      <c r="A299" s="24">
        <v>1</v>
      </c>
      <c r="B299" s="24">
        <v>1</v>
      </c>
      <c r="C299" s="46" t="s">
        <v>68</v>
      </c>
      <c r="D299" s="302">
        <v>31</v>
      </c>
      <c r="E299" s="303">
        <f t="shared" si="400"/>
        <v>3</v>
      </c>
      <c r="F299" s="302"/>
      <c r="G299" s="302">
        <f t="shared" si="391"/>
        <v>0</v>
      </c>
      <c r="H299" s="286">
        <v>199.16662999999997</v>
      </c>
      <c r="I299" s="286"/>
      <c r="J299" s="286"/>
      <c r="K299" s="286"/>
      <c r="L299" s="286"/>
      <c r="M299" s="286"/>
      <c r="N299" s="286"/>
      <c r="O299" s="286"/>
      <c r="P299" s="286"/>
      <c r="Q299" s="286"/>
      <c r="R299" s="286"/>
      <c r="S299" s="606">
        <f t="shared" si="398"/>
        <v>16.597219166666665</v>
      </c>
      <c r="T299" s="286">
        <f t="shared" si="399"/>
        <v>0</v>
      </c>
      <c r="U299" s="286">
        <f t="shared" si="331"/>
        <v>-16.597219166666665</v>
      </c>
      <c r="V299" s="286"/>
      <c r="W299" s="286"/>
      <c r="X299" s="302">
        <f t="shared" si="396"/>
        <v>0</v>
      </c>
      <c r="Y299" s="593"/>
      <c r="Z299" s="69"/>
    </row>
    <row r="300" spans="1:27" ht="30" x14ac:dyDescent="0.25">
      <c r="A300" s="24">
        <v>1</v>
      </c>
      <c r="B300" s="24">
        <v>1</v>
      </c>
      <c r="C300" s="46" t="s">
        <v>69</v>
      </c>
      <c r="D300" s="302">
        <v>138</v>
      </c>
      <c r="E300" s="303">
        <f t="shared" si="400"/>
        <v>12</v>
      </c>
      <c r="F300" s="302"/>
      <c r="G300" s="302">
        <f t="shared" si="391"/>
        <v>0</v>
      </c>
      <c r="H300" s="286">
        <v>886.61274000000003</v>
      </c>
      <c r="I300" s="286"/>
      <c r="J300" s="286"/>
      <c r="K300" s="286"/>
      <c r="L300" s="286"/>
      <c r="M300" s="286"/>
      <c r="N300" s="286"/>
      <c r="O300" s="286"/>
      <c r="P300" s="286"/>
      <c r="Q300" s="286"/>
      <c r="R300" s="286"/>
      <c r="S300" s="606">
        <f t="shared" si="398"/>
        <v>73.884394999999998</v>
      </c>
      <c r="T300" s="286">
        <f t="shared" si="399"/>
        <v>0</v>
      </c>
      <c r="U300" s="286">
        <f t="shared" ref="U300:U344" si="401">T300-S300</f>
        <v>-73.884394999999998</v>
      </c>
      <c r="V300" s="286"/>
      <c r="W300" s="286"/>
      <c r="X300" s="302">
        <f t="shared" si="396"/>
        <v>0</v>
      </c>
      <c r="Y300" s="593"/>
      <c r="Z300" s="69"/>
    </row>
    <row r="301" spans="1:27" ht="30" x14ac:dyDescent="0.25">
      <c r="A301" s="24">
        <v>1</v>
      </c>
      <c r="B301" s="24">
        <v>1</v>
      </c>
      <c r="C301" s="110" t="s">
        <v>66</v>
      </c>
      <c r="D301" s="302">
        <f>D302+D304+D305</f>
        <v>5641</v>
      </c>
      <c r="E301" s="302">
        <f t="shared" ref="E301:F301" si="402">E302+E304+E305</f>
        <v>469</v>
      </c>
      <c r="F301" s="302">
        <f t="shared" si="402"/>
        <v>101</v>
      </c>
      <c r="G301" s="302">
        <f t="shared" si="391"/>
        <v>21.535181236673772</v>
      </c>
      <c r="H301" s="286">
        <f t="shared" ref="H301:W301" si="403">H302+H304+H305</f>
        <v>12050.778619999999</v>
      </c>
      <c r="I301" s="286">
        <f t="shared" si="403"/>
        <v>0</v>
      </c>
      <c r="J301" s="286">
        <f t="shared" si="403"/>
        <v>0</v>
      </c>
      <c r="K301" s="286">
        <f t="shared" si="403"/>
        <v>0</v>
      </c>
      <c r="L301" s="286">
        <f t="shared" si="403"/>
        <v>0</v>
      </c>
      <c r="M301" s="286">
        <f t="shared" si="403"/>
        <v>0</v>
      </c>
      <c r="N301" s="286">
        <f t="shared" si="403"/>
        <v>0</v>
      </c>
      <c r="O301" s="286">
        <f t="shared" si="403"/>
        <v>0</v>
      </c>
      <c r="P301" s="286">
        <f t="shared" si="403"/>
        <v>0</v>
      </c>
      <c r="Q301" s="286">
        <f t="shared" si="403"/>
        <v>0</v>
      </c>
      <c r="R301" s="286">
        <f t="shared" si="403"/>
        <v>0</v>
      </c>
      <c r="S301" s="606">
        <f t="shared" si="403"/>
        <v>1004.2315516666666</v>
      </c>
      <c r="T301" s="286">
        <f t="shared" si="403"/>
        <v>114.39402000000001</v>
      </c>
      <c r="U301" s="286">
        <f t="shared" si="403"/>
        <v>-889.83753166666656</v>
      </c>
      <c r="V301" s="286">
        <f t="shared" si="403"/>
        <v>0</v>
      </c>
      <c r="W301" s="286">
        <f t="shared" si="403"/>
        <v>114.39402000000001</v>
      </c>
      <c r="X301" s="302">
        <f t="shared" si="396"/>
        <v>11.391199550556513</v>
      </c>
      <c r="Y301" s="593"/>
      <c r="Z301" s="69"/>
    </row>
    <row r="302" spans="1:27" ht="30" x14ac:dyDescent="0.25">
      <c r="A302" s="24">
        <v>1</v>
      </c>
      <c r="B302" s="24">
        <v>1</v>
      </c>
      <c r="C302" s="46" t="s">
        <v>62</v>
      </c>
      <c r="D302" s="302">
        <v>1000</v>
      </c>
      <c r="E302" s="608">
        <f t="shared" ref="E302" si="404">ROUND(D302/12*$C$3,0)</f>
        <v>83</v>
      </c>
      <c r="F302" s="302">
        <v>41</v>
      </c>
      <c r="G302" s="302">
        <f t="shared" si="391"/>
        <v>49.397590361445779</v>
      </c>
      <c r="H302" s="286">
        <v>1210</v>
      </c>
      <c r="I302" s="286"/>
      <c r="J302" s="286"/>
      <c r="K302" s="286"/>
      <c r="L302" s="286"/>
      <c r="M302" s="286"/>
      <c r="N302" s="286"/>
      <c r="O302" s="286"/>
      <c r="P302" s="286"/>
      <c r="Q302" s="286"/>
      <c r="R302" s="286"/>
      <c r="S302" s="606">
        <f t="shared" ref="S302:S305" si="405">H302/12*$C$3</f>
        <v>100.83333333333333</v>
      </c>
      <c r="T302" s="286">
        <f t="shared" ref="T302:T305" si="406">W302-V302</f>
        <v>50.82161</v>
      </c>
      <c r="U302" s="286">
        <f t="shared" si="401"/>
        <v>-50.011723333333329</v>
      </c>
      <c r="V302" s="286"/>
      <c r="W302" s="286">
        <v>50.82161</v>
      </c>
      <c r="X302" s="302">
        <f t="shared" si="396"/>
        <v>50.401596694214881</v>
      </c>
      <c r="Y302" s="593"/>
      <c r="Z302" s="69"/>
    </row>
    <row r="303" spans="1:27" ht="45" x14ac:dyDescent="0.25">
      <c r="C303" s="625" t="s">
        <v>92</v>
      </c>
      <c r="D303" s="302"/>
      <c r="E303" s="608"/>
      <c r="F303" s="302"/>
      <c r="G303" s="302"/>
      <c r="H303" s="286"/>
      <c r="I303" s="286"/>
      <c r="J303" s="286"/>
      <c r="K303" s="286"/>
      <c r="L303" s="286"/>
      <c r="M303" s="286"/>
      <c r="N303" s="286"/>
      <c r="O303" s="286"/>
      <c r="P303" s="286"/>
      <c r="Q303" s="286"/>
      <c r="R303" s="286"/>
      <c r="S303" s="606"/>
      <c r="T303" s="286"/>
      <c r="U303" s="286"/>
      <c r="V303" s="286"/>
      <c r="W303" s="286"/>
      <c r="X303" s="302"/>
      <c r="Y303" s="593"/>
      <c r="Z303" s="69"/>
    </row>
    <row r="304" spans="1:27" ht="64.5" customHeight="1" x14ac:dyDescent="0.25">
      <c r="A304" s="24">
        <v>1</v>
      </c>
      <c r="B304" s="24">
        <v>1</v>
      </c>
      <c r="C304" s="45" t="s">
        <v>72</v>
      </c>
      <c r="D304" s="302">
        <v>3689</v>
      </c>
      <c r="E304" s="303">
        <f t="shared" si="400"/>
        <v>307</v>
      </c>
      <c r="F304" s="302"/>
      <c r="G304" s="302">
        <f t="shared" si="391"/>
        <v>0</v>
      </c>
      <c r="H304" s="286">
        <v>9596.9334999999992</v>
      </c>
      <c r="I304" s="286"/>
      <c r="J304" s="286"/>
      <c r="K304" s="286"/>
      <c r="L304" s="286"/>
      <c r="M304" s="286"/>
      <c r="N304" s="286"/>
      <c r="O304" s="286"/>
      <c r="P304" s="286"/>
      <c r="Q304" s="286"/>
      <c r="R304" s="286"/>
      <c r="S304" s="606">
        <f t="shared" si="405"/>
        <v>799.74445833333323</v>
      </c>
      <c r="T304" s="286">
        <f t="shared" si="406"/>
        <v>0</v>
      </c>
      <c r="U304" s="286">
        <f t="shared" si="401"/>
        <v>-799.74445833333323</v>
      </c>
      <c r="V304" s="286"/>
      <c r="W304" s="286"/>
      <c r="X304" s="302">
        <f t="shared" si="396"/>
        <v>0</v>
      </c>
      <c r="Y304" s="593"/>
      <c r="Z304" s="69"/>
    </row>
    <row r="305" spans="1:27" ht="45.75" thickBot="1" x14ac:dyDescent="0.3">
      <c r="A305" s="24">
        <v>1</v>
      </c>
      <c r="B305" s="24">
        <v>1</v>
      </c>
      <c r="C305" s="46" t="s">
        <v>63</v>
      </c>
      <c r="D305" s="302">
        <v>952</v>
      </c>
      <c r="E305" s="303">
        <f t="shared" si="400"/>
        <v>79</v>
      </c>
      <c r="F305" s="302">
        <v>60</v>
      </c>
      <c r="G305" s="302">
        <f t="shared" si="391"/>
        <v>75.949367088607602</v>
      </c>
      <c r="H305" s="286">
        <v>1243.84512</v>
      </c>
      <c r="I305" s="286"/>
      <c r="J305" s="286"/>
      <c r="K305" s="286"/>
      <c r="L305" s="286"/>
      <c r="M305" s="286"/>
      <c r="N305" s="286"/>
      <c r="O305" s="286"/>
      <c r="P305" s="286"/>
      <c r="Q305" s="286"/>
      <c r="R305" s="286"/>
      <c r="S305" s="606">
        <f t="shared" si="405"/>
        <v>103.65375999999999</v>
      </c>
      <c r="T305" s="286">
        <f t="shared" si="406"/>
        <v>63.572410000000005</v>
      </c>
      <c r="U305" s="286">
        <f t="shared" si="401"/>
        <v>-40.081349999999986</v>
      </c>
      <c r="V305" s="286"/>
      <c r="W305" s="286">
        <v>63.572410000000005</v>
      </c>
      <c r="X305" s="302">
        <f t="shared" si="396"/>
        <v>61.331504038059023</v>
      </c>
      <c r="Y305" s="593"/>
      <c r="Z305" s="69"/>
    </row>
    <row r="306" spans="1:27" s="22" customFormat="1" ht="15" customHeight="1" thickBot="1" x14ac:dyDescent="0.3">
      <c r="A306" s="24">
        <v>1</v>
      </c>
      <c r="B306" s="24">
        <v>1</v>
      </c>
      <c r="C306" s="73" t="s">
        <v>155</v>
      </c>
      <c r="D306" s="349"/>
      <c r="E306" s="349"/>
      <c r="F306" s="349"/>
      <c r="G306" s="350"/>
      <c r="H306" s="351">
        <f>H301+H296</f>
        <v>20335.934789999999</v>
      </c>
      <c r="I306" s="351" t="e">
        <f>I301+I296+#REF!</f>
        <v>#REF!</v>
      </c>
      <c r="J306" s="351" t="e">
        <f>J301+J296+#REF!</f>
        <v>#REF!</v>
      </c>
      <c r="K306" s="351" t="e">
        <f>K301+K296+#REF!</f>
        <v>#REF!</v>
      </c>
      <c r="L306" s="351" t="e">
        <f>L301+L296+#REF!</f>
        <v>#REF!</v>
      </c>
      <c r="M306" s="351" t="e">
        <f>M301+M296+#REF!</f>
        <v>#REF!</v>
      </c>
      <c r="N306" s="351" t="e">
        <f>N301+N296+#REF!</f>
        <v>#REF!</v>
      </c>
      <c r="O306" s="351" t="e">
        <f>O301+O296+#REF!</f>
        <v>#REF!</v>
      </c>
      <c r="P306" s="351" t="e">
        <f>P301+P296+#REF!</f>
        <v>#REF!</v>
      </c>
      <c r="Q306" s="351" t="e">
        <f>Q301+Q296+#REF!</f>
        <v>#REF!</v>
      </c>
      <c r="R306" s="351" t="e">
        <f>R301+R296+#REF!</f>
        <v>#REF!</v>
      </c>
      <c r="S306" s="351">
        <f t="shared" ref="S306:W306" si="407">S301+S296</f>
        <v>1694.6612325000001</v>
      </c>
      <c r="T306" s="351">
        <f t="shared" si="407"/>
        <v>530.63606000000004</v>
      </c>
      <c r="U306" s="351">
        <f t="shared" si="407"/>
        <v>-1164.0251724999998</v>
      </c>
      <c r="V306" s="351">
        <f t="shared" si="407"/>
        <v>-13.70726</v>
      </c>
      <c r="W306" s="351">
        <f t="shared" si="407"/>
        <v>516.92879999999991</v>
      </c>
      <c r="X306" s="349">
        <f t="shared" si="396"/>
        <v>31.31222039092701</v>
      </c>
      <c r="Y306" s="593"/>
      <c r="Z306" s="69"/>
      <c r="AA306" s="242"/>
    </row>
    <row r="307" spans="1:27" ht="15" customHeight="1" x14ac:dyDescent="0.25">
      <c r="A307" s="24">
        <v>1</v>
      </c>
      <c r="B307" s="24">
        <v>1</v>
      </c>
      <c r="C307" s="164" t="s">
        <v>37</v>
      </c>
      <c r="D307" s="419"/>
      <c r="E307" s="419"/>
      <c r="F307" s="419"/>
      <c r="G307" s="420"/>
      <c r="H307" s="420"/>
      <c r="I307" s="420"/>
      <c r="J307" s="420"/>
      <c r="K307" s="420"/>
      <c r="L307" s="420"/>
      <c r="M307" s="421"/>
      <c r="N307" s="421"/>
      <c r="O307" s="421"/>
      <c r="P307" s="421"/>
      <c r="Q307" s="421"/>
      <c r="R307" s="421"/>
      <c r="S307" s="421"/>
      <c r="T307" s="421"/>
      <c r="U307" s="421">
        <f t="shared" si="401"/>
        <v>0</v>
      </c>
      <c r="V307" s="421"/>
      <c r="W307" s="421"/>
      <c r="X307" s="422"/>
      <c r="Y307" s="593"/>
      <c r="Z307" s="69"/>
    </row>
    <row r="308" spans="1:27" ht="42" customHeight="1" x14ac:dyDescent="0.25">
      <c r="A308" s="24">
        <v>1</v>
      </c>
      <c r="B308" s="24">
        <v>1</v>
      </c>
      <c r="C308" s="129" t="s">
        <v>74</v>
      </c>
      <c r="D308" s="423">
        <f t="shared" ref="D308:X308" si="408">D296</f>
        <v>3029</v>
      </c>
      <c r="E308" s="423">
        <f t="shared" si="408"/>
        <v>253</v>
      </c>
      <c r="F308" s="423">
        <f t="shared" si="408"/>
        <v>187</v>
      </c>
      <c r="G308" s="424">
        <f t="shared" si="408"/>
        <v>73.91304347826086</v>
      </c>
      <c r="H308" s="424">
        <f t="shared" si="408"/>
        <v>8285.1561700000002</v>
      </c>
      <c r="I308" s="424">
        <f t="shared" si="408"/>
        <v>0</v>
      </c>
      <c r="J308" s="424">
        <f t="shared" si="408"/>
        <v>0</v>
      </c>
      <c r="K308" s="424">
        <f t="shared" si="408"/>
        <v>0</v>
      </c>
      <c r="L308" s="424">
        <f t="shared" si="408"/>
        <v>0</v>
      </c>
      <c r="M308" s="425">
        <f t="shared" si="408"/>
        <v>0</v>
      </c>
      <c r="N308" s="425">
        <f t="shared" si="408"/>
        <v>0</v>
      </c>
      <c r="O308" s="425">
        <f t="shared" si="408"/>
        <v>0</v>
      </c>
      <c r="P308" s="425">
        <f t="shared" si="408"/>
        <v>0</v>
      </c>
      <c r="Q308" s="425">
        <f t="shared" si="408"/>
        <v>0</v>
      </c>
      <c r="R308" s="425">
        <f t="shared" si="408"/>
        <v>0</v>
      </c>
      <c r="S308" s="425">
        <f t="shared" si="408"/>
        <v>690.42968083333335</v>
      </c>
      <c r="T308" s="425">
        <f t="shared" si="408"/>
        <v>416.24203999999997</v>
      </c>
      <c r="U308" s="425">
        <f t="shared" si="408"/>
        <v>-274.18764083333332</v>
      </c>
      <c r="V308" s="425">
        <f t="shared" si="408"/>
        <v>-13.70726</v>
      </c>
      <c r="W308" s="425">
        <f t="shared" si="408"/>
        <v>402.53477999999996</v>
      </c>
      <c r="X308" s="348">
        <f t="shared" si="408"/>
        <v>60.287390816919263</v>
      </c>
      <c r="Y308" s="593"/>
      <c r="Z308" s="69"/>
    </row>
    <row r="309" spans="1:27" ht="30.75" customHeight="1" x14ac:dyDescent="0.25">
      <c r="A309" s="24">
        <v>1</v>
      </c>
      <c r="B309" s="24">
        <v>1</v>
      </c>
      <c r="C309" s="62" t="s">
        <v>43</v>
      </c>
      <c r="D309" s="423">
        <f t="shared" ref="D309:X309" si="409">D297</f>
        <v>2200</v>
      </c>
      <c r="E309" s="423">
        <f t="shared" si="409"/>
        <v>183</v>
      </c>
      <c r="F309" s="423">
        <f t="shared" si="409"/>
        <v>78</v>
      </c>
      <c r="G309" s="424">
        <f t="shared" si="409"/>
        <v>42.622950819672127</v>
      </c>
      <c r="H309" s="424">
        <f t="shared" si="409"/>
        <v>6136.5919999999996</v>
      </c>
      <c r="I309" s="424">
        <f t="shared" si="409"/>
        <v>0</v>
      </c>
      <c r="J309" s="424">
        <f t="shared" si="409"/>
        <v>0</v>
      </c>
      <c r="K309" s="424">
        <f t="shared" si="409"/>
        <v>0</v>
      </c>
      <c r="L309" s="424">
        <f t="shared" si="409"/>
        <v>0</v>
      </c>
      <c r="M309" s="425">
        <f t="shared" si="409"/>
        <v>0</v>
      </c>
      <c r="N309" s="425">
        <f t="shared" si="409"/>
        <v>0</v>
      </c>
      <c r="O309" s="425">
        <f t="shared" si="409"/>
        <v>0</v>
      </c>
      <c r="P309" s="425">
        <f t="shared" si="409"/>
        <v>0</v>
      </c>
      <c r="Q309" s="425">
        <f t="shared" si="409"/>
        <v>0</v>
      </c>
      <c r="R309" s="425">
        <f t="shared" si="409"/>
        <v>0</v>
      </c>
      <c r="S309" s="425">
        <f t="shared" si="409"/>
        <v>511.38266666666664</v>
      </c>
      <c r="T309" s="425">
        <f t="shared" si="409"/>
        <v>242.39855999999997</v>
      </c>
      <c r="U309" s="425">
        <f t="shared" si="409"/>
        <v>-268.98410666666666</v>
      </c>
      <c r="V309" s="425">
        <f t="shared" si="409"/>
        <v>-13.70726</v>
      </c>
      <c r="W309" s="425">
        <f t="shared" si="409"/>
        <v>228.69129999999998</v>
      </c>
      <c r="X309" s="348">
        <f t="shared" si="409"/>
        <v>47.400621061331762</v>
      </c>
      <c r="Y309" s="593"/>
      <c r="Z309" s="69"/>
    </row>
    <row r="310" spans="1:27" ht="30.75" customHeight="1" x14ac:dyDescent="0.25">
      <c r="A310" s="24">
        <v>1</v>
      </c>
      <c r="B310" s="24">
        <v>1</v>
      </c>
      <c r="C310" s="62" t="s">
        <v>44</v>
      </c>
      <c r="D310" s="423">
        <f t="shared" ref="D310:X310" si="410">D298</f>
        <v>660</v>
      </c>
      <c r="E310" s="423">
        <f t="shared" si="410"/>
        <v>55</v>
      </c>
      <c r="F310" s="423">
        <f t="shared" si="410"/>
        <v>109</v>
      </c>
      <c r="G310" s="424">
        <f t="shared" si="410"/>
        <v>198.18181818181819</v>
      </c>
      <c r="H310" s="424">
        <f t="shared" si="410"/>
        <v>1062.7848000000001</v>
      </c>
      <c r="I310" s="424">
        <f t="shared" si="410"/>
        <v>0</v>
      </c>
      <c r="J310" s="424">
        <f t="shared" si="410"/>
        <v>0</v>
      </c>
      <c r="K310" s="424">
        <f t="shared" si="410"/>
        <v>0</v>
      </c>
      <c r="L310" s="424">
        <f t="shared" si="410"/>
        <v>0</v>
      </c>
      <c r="M310" s="425">
        <f t="shared" si="410"/>
        <v>0</v>
      </c>
      <c r="N310" s="425">
        <f t="shared" si="410"/>
        <v>0</v>
      </c>
      <c r="O310" s="425">
        <f t="shared" si="410"/>
        <v>0</v>
      </c>
      <c r="P310" s="425">
        <f t="shared" si="410"/>
        <v>0</v>
      </c>
      <c r="Q310" s="425">
        <f t="shared" si="410"/>
        <v>0</v>
      </c>
      <c r="R310" s="425">
        <f t="shared" si="410"/>
        <v>0</v>
      </c>
      <c r="S310" s="425">
        <f t="shared" si="410"/>
        <v>88.565400000000011</v>
      </c>
      <c r="T310" s="425">
        <f t="shared" si="410"/>
        <v>173.84348</v>
      </c>
      <c r="U310" s="425">
        <f t="shared" si="410"/>
        <v>85.278079999999989</v>
      </c>
      <c r="V310" s="425">
        <f t="shared" si="410"/>
        <v>0</v>
      </c>
      <c r="W310" s="425">
        <f t="shared" si="410"/>
        <v>173.84348</v>
      </c>
      <c r="X310" s="348">
        <f t="shared" si="410"/>
        <v>196.2882570394307</v>
      </c>
      <c r="Y310" s="593"/>
      <c r="Z310" s="69"/>
    </row>
    <row r="311" spans="1:27" ht="44.25" customHeight="1" x14ac:dyDescent="0.25">
      <c r="A311" s="24">
        <v>1</v>
      </c>
      <c r="B311" s="24">
        <v>1</v>
      </c>
      <c r="C311" s="62" t="s">
        <v>68</v>
      </c>
      <c r="D311" s="423">
        <f t="shared" ref="D311:X311" si="411">D299</f>
        <v>31</v>
      </c>
      <c r="E311" s="423">
        <f t="shared" si="411"/>
        <v>3</v>
      </c>
      <c r="F311" s="423">
        <f t="shared" si="411"/>
        <v>0</v>
      </c>
      <c r="G311" s="424">
        <f t="shared" si="411"/>
        <v>0</v>
      </c>
      <c r="H311" s="424">
        <f t="shared" si="411"/>
        <v>199.16662999999997</v>
      </c>
      <c r="I311" s="424">
        <f t="shared" si="411"/>
        <v>0</v>
      </c>
      <c r="J311" s="424">
        <f t="shared" si="411"/>
        <v>0</v>
      </c>
      <c r="K311" s="424">
        <f t="shared" si="411"/>
        <v>0</v>
      </c>
      <c r="L311" s="424">
        <f t="shared" si="411"/>
        <v>0</v>
      </c>
      <c r="M311" s="425">
        <f t="shared" si="411"/>
        <v>0</v>
      </c>
      <c r="N311" s="425">
        <f t="shared" si="411"/>
        <v>0</v>
      </c>
      <c r="O311" s="425">
        <f t="shared" si="411"/>
        <v>0</v>
      </c>
      <c r="P311" s="425">
        <f t="shared" si="411"/>
        <v>0</v>
      </c>
      <c r="Q311" s="425">
        <f t="shared" si="411"/>
        <v>0</v>
      </c>
      <c r="R311" s="425">
        <f t="shared" si="411"/>
        <v>0</v>
      </c>
      <c r="S311" s="425">
        <f t="shared" si="411"/>
        <v>16.597219166666665</v>
      </c>
      <c r="T311" s="425">
        <f t="shared" si="411"/>
        <v>0</v>
      </c>
      <c r="U311" s="425">
        <f t="shared" si="411"/>
        <v>-16.597219166666665</v>
      </c>
      <c r="V311" s="425">
        <f t="shared" si="411"/>
        <v>0</v>
      </c>
      <c r="W311" s="425">
        <f t="shared" si="411"/>
        <v>0</v>
      </c>
      <c r="X311" s="348">
        <f t="shared" si="411"/>
        <v>0</v>
      </c>
      <c r="Y311" s="593"/>
      <c r="Z311" s="69"/>
    </row>
    <row r="312" spans="1:27" ht="30.75" customHeight="1" x14ac:dyDescent="0.25">
      <c r="A312" s="24">
        <v>1</v>
      </c>
      <c r="B312" s="24">
        <v>1</v>
      </c>
      <c r="C312" s="62" t="s">
        <v>69</v>
      </c>
      <c r="D312" s="423">
        <f t="shared" ref="D312:X312" si="412">D300</f>
        <v>138</v>
      </c>
      <c r="E312" s="423">
        <f t="shared" si="412"/>
        <v>12</v>
      </c>
      <c r="F312" s="423">
        <f t="shared" si="412"/>
        <v>0</v>
      </c>
      <c r="G312" s="424">
        <f t="shared" si="412"/>
        <v>0</v>
      </c>
      <c r="H312" s="424">
        <f t="shared" si="412"/>
        <v>886.61274000000003</v>
      </c>
      <c r="I312" s="424">
        <f t="shared" si="412"/>
        <v>0</v>
      </c>
      <c r="J312" s="424">
        <f t="shared" si="412"/>
        <v>0</v>
      </c>
      <c r="K312" s="424">
        <f t="shared" si="412"/>
        <v>0</v>
      </c>
      <c r="L312" s="424">
        <f t="shared" si="412"/>
        <v>0</v>
      </c>
      <c r="M312" s="425">
        <f t="shared" si="412"/>
        <v>0</v>
      </c>
      <c r="N312" s="425">
        <f t="shared" si="412"/>
        <v>0</v>
      </c>
      <c r="O312" s="425">
        <f t="shared" si="412"/>
        <v>0</v>
      </c>
      <c r="P312" s="425">
        <f t="shared" si="412"/>
        <v>0</v>
      </c>
      <c r="Q312" s="425">
        <f t="shared" si="412"/>
        <v>0</v>
      </c>
      <c r="R312" s="425">
        <f t="shared" si="412"/>
        <v>0</v>
      </c>
      <c r="S312" s="425">
        <f t="shared" si="412"/>
        <v>73.884394999999998</v>
      </c>
      <c r="T312" s="425">
        <f t="shared" si="412"/>
        <v>0</v>
      </c>
      <c r="U312" s="425">
        <f t="shared" si="412"/>
        <v>-73.884394999999998</v>
      </c>
      <c r="V312" s="425">
        <f t="shared" si="412"/>
        <v>0</v>
      </c>
      <c r="W312" s="425">
        <f t="shared" si="412"/>
        <v>0</v>
      </c>
      <c r="X312" s="348">
        <f t="shared" si="412"/>
        <v>0</v>
      </c>
      <c r="Y312" s="593"/>
      <c r="Z312" s="69"/>
    </row>
    <row r="313" spans="1:27" ht="42.75" customHeight="1" x14ac:dyDescent="0.25">
      <c r="A313" s="24">
        <v>1</v>
      </c>
      <c r="B313" s="24">
        <v>1</v>
      </c>
      <c r="C313" s="129" t="s">
        <v>66</v>
      </c>
      <c r="D313" s="423">
        <f t="shared" ref="D313:X313" si="413">D301</f>
        <v>5641</v>
      </c>
      <c r="E313" s="423">
        <f t="shared" si="413"/>
        <v>469</v>
      </c>
      <c r="F313" s="423">
        <f t="shared" si="413"/>
        <v>101</v>
      </c>
      <c r="G313" s="424">
        <f t="shared" si="413"/>
        <v>21.535181236673772</v>
      </c>
      <c r="H313" s="424">
        <f t="shared" si="413"/>
        <v>12050.778619999999</v>
      </c>
      <c r="I313" s="424">
        <f t="shared" si="413"/>
        <v>0</v>
      </c>
      <c r="J313" s="424">
        <f t="shared" si="413"/>
        <v>0</v>
      </c>
      <c r="K313" s="424">
        <f t="shared" si="413"/>
        <v>0</v>
      </c>
      <c r="L313" s="424">
        <f t="shared" si="413"/>
        <v>0</v>
      </c>
      <c r="M313" s="425">
        <f t="shared" si="413"/>
        <v>0</v>
      </c>
      <c r="N313" s="425">
        <f t="shared" si="413"/>
        <v>0</v>
      </c>
      <c r="O313" s="425">
        <f t="shared" si="413"/>
        <v>0</v>
      </c>
      <c r="P313" s="425">
        <f t="shared" si="413"/>
        <v>0</v>
      </c>
      <c r="Q313" s="425">
        <f t="shared" si="413"/>
        <v>0</v>
      </c>
      <c r="R313" s="425">
        <f t="shared" si="413"/>
        <v>0</v>
      </c>
      <c r="S313" s="425">
        <f t="shared" si="413"/>
        <v>1004.2315516666666</v>
      </c>
      <c r="T313" s="425">
        <f t="shared" si="413"/>
        <v>114.39402000000001</v>
      </c>
      <c r="U313" s="425">
        <f t="shared" si="413"/>
        <v>-889.83753166666656</v>
      </c>
      <c r="V313" s="425">
        <f t="shared" si="413"/>
        <v>0</v>
      </c>
      <c r="W313" s="425">
        <f t="shared" si="413"/>
        <v>114.39402000000001</v>
      </c>
      <c r="X313" s="348">
        <f t="shared" si="413"/>
        <v>11.391199550556513</v>
      </c>
      <c r="Y313" s="593"/>
      <c r="Z313" s="69"/>
    </row>
    <row r="314" spans="1:27" ht="30" x14ac:dyDescent="0.25">
      <c r="A314" s="24">
        <v>1</v>
      </c>
      <c r="B314" s="24">
        <v>1</v>
      </c>
      <c r="C314" s="62" t="s">
        <v>62</v>
      </c>
      <c r="D314" s="423">
        <f t="shared" ref="D314:X315" si="414">D302</f>
        <v>1000</v>
      </c>
      <c r="E314" s="423">
        <f t="shared" si="414"/>
        <v>83</v>
      </c>
      <c r="F314" s="423">
        <f t="shared" si="414"/>
        <v>41</v>
      </c>
      <c r="G314" s="424">
        <f t="shared" si="414"/>
        <v>49.397590361445779</v>
      </c>
      <c r="H314" s="424">
        <f t="shared" si="414"/>
        <v>1210</v>
      </c>
      <c r="I314" s="424">
        <f t="shared" si="414"/>
        <v>0</v>
      </c>
      <c r="J314" s="424">
        <f t="shared" si="414"/>
        <v>0</v>
      </c>
      <c r="K314" s="424">
        <f t="shared" si="414"/>
        <v>0</v>
      </c>
      <c r="L314" s="424">
        <f t="shared" si="414"/>
        <v>0</v>
      </c>
      <c r="M314" s="425">
        <f t="shared" si="414"/>
        <v>0</v>
      </c>
      <c r="N314" s="425">
        <f t="shared" si="414"/>
        <v>0</v>
      </c>
      <c r="O314" s="425">
        <f t="shared" si="414"/>
        <v>0</v>
      </c>
      <c r="P314" s="425">
        <f t="shared" si="414"/>
        <v>0</v>
      </c>
      <c r="Q314" s="425">
        <f t="shared" si="414"/>
        <v>0</v>
      </c>
      <c r="R314" s="425">
        <f t="shared" si="414"/>
        <v>0</v>
      </c>
      <c r="S314" s="425">
        <f t="shared" si="414"/>
        <v>100.83333333333333</v>
      </c>
      <c r="T314" s="425">
        <f t="shared" si="414"/>
        <v>50.82161</v>
      </c>
      <c r="U314" s="425">
        <f t="shared" si="414"/>
        <v>-50.011723333333329</v>
      </c>
      <c r="V314" s="425">
        <f t="shared" si="414"/>
        <v>0</v>
      </c>
      <c r="W314" s="425">
        <f t="shared" si="414"/>
        <v>50.82161</v>
      </c>
      <c r="X314" s="423">
        <f t="shared" si="414"/>
        <v>50.401596694214881</v>
      </c>
      <c r="Y314" s="593"/>
      <c r="Z314" s="69"/>
    </row>
    <row r="315" spans="1:27" ht="45" x14ac:dyDescent="0.25">
      <c r="C315" s="62" t="s">
        <v>92</v>
      </c>
      <c r="D315" s="423">
        <f t="shared" si="414"/>
        <v>0</v>
      </c>
      <c r="E315" s="423">
        <f t="shared" si="414"/>
        <v>0</v>
      </c>
      <c r="F315" s="423">
        <f t="shared" si="414"/>
        <v>0</v>
      </c>
      <c r="G315" s="424">
        <f t="shared" si="414"/>
        <v>0</v>
      </c>
      <c r="H315" s="424">
        <f t="shared" si="414"/>
        <v>0</v>
      </c>
      <c r="I315" s="424">
        <f t="shared" si="414"/>
        <v>0</v>
      </c>
      <c r="J315" s="424">
        <f t="shared" si="414"/>
        <v>0</v>
      </c>
      <c r="K315" s="424">
        <f t="shared" si="414"/>
        <v>0</v>
      </c>
      <c r="L315" s="424">
        <f t="shared" si="414"/>
        <v>0</v>
      </c>
      <c r="M315" s="425">
        <f t="shared" si="414"/>
        <v>0</v>
      </c>
      <c r="N315" s="425">
        <f t="shared" si="414"/>
        <v>0</v>
      </c>
      <c r="O315" s="425">
        <f t="shared" si="414"/>
        <v>0</v>
      </c>
      <c r="P315" s="425">
        <f t="shared" si="414"/>
        <v>0</v>
      </c>
      <c r="Q315" s="425">
        <f t="shared" si="414"/>
        <v>0</v>
      </c>
      <c r="R315" s="425">
        <f t="shared" si="414"/>
        <v>0</v>
      </c>
      <c r="S315" s="425">
        <f t="shared" si="414"/>
        <v>0</v>
      </c>
      <c r="T315" s="425">
        <f t="shared" si="414"/>
        <v>0</v>
      </c>
      <c r="U315" s="425">
        <f t="shared" si="414"/>
        <v>0</v>
      </c>
      <c r="V315" s="425">
        <f t="shared" si="414"/>
        <v>0</v>
      </c>
      <c r="W315" s="425">
        <f t="shared" si="414"/>
        <v>0</v>
      </c>
      <c r="X315" s="423"/>
      <c r="Y315" s="593"/>
      <c r="Z315" s="69"/>
    </row>
    <row r="316" spans="1:27" ht="60" x14ac:dyDescent="0.25">
      <c r="A316" s="24">
        <v>1</v>
      </c>
      <c r="B316" s="24">
        <v>1</v>
      </c>
      <c r="C316" s="62" t="s">
        <v>45</v>
      </c>
      <c r="D316" s="423">
        <f t="shared" ref="D316:X316" si="415">D304</f>
        <v>3689</v>
      </c>
      <c r="E316" s="423">
        <f t="shared" si="415"/>
        <v>307</v>
      </c>
      <c r="F316" s="423">
        <f t="shared" si="415"/>
        <v>0</v>
      </c>
      <c r="G316" s="424">
        <f t="shared" si="415"/>
        <v>0</v>
      </c>
      <c r="H316" s="424">
        <f t="shared" si="415"/>
        <v>9596.9334999999992</v>
      </c>
      <c r="I316" s="424">
        <f t="shared" si="415"/>
        <v>0</v>
      </c>
      <c r="J316" s="424">
        <f t="shared" si="415"/>
        <v>0</v>
      </c>
      <c r="K316" s="424">
        <f t="shared" si="415"/>
        <v>0</v>
      </c>
      <c r="L316" s="424">
        <f t="shared" si="415"/>
        <v>0</v>
      </c>
      <c r="M316" s="425">
        <f t="shared" si="415"/>
        <v>0</v>
      </c>
      <c r="N316" s="425">
        <f t="shared" si="415"/>
        <v>0</v>
      </c>
      <c r="O316" s="425">
        <f t="shared" si="415"/>
        <v>0</v>
      </c>
      <c r="P316" s="425">
        <f t="shared" si="415"/>
        <v>0</v>
      </c>
      <c r="Q316" s="425">
        <f t="shared" si="415"/>
        <v>0</v>
      </c>
      <c r="R316" s="425">
        <f t="shared" si="415"/>
        <v>0</v>
      </c>
      <c r="S316" s="425">
        <f t="shared" si="415"/>
        <v>799.74445833333323</v>
      </c>
      <c r="T316" s="425">
        <f t="shared" si="415"/>
        <v>0</v>
      </c>
      <c r="U316" s="425">
        <f t="shared" si="415"/>
        <v>-799.74445833333323</v>
      </c>
      <c r="V316" s="425">
        <f t="shared" si="415"/>
        <v>0</v>
      </c>
      <c r="W316" s="425">
        <f t="shared" si="415"/>
        <v>0</v>
      </c>
      <c r="X316" s="348">
        <f t="shared" si="415"/>
        <v>0</v>
      </c>
      <c r="Y316" s="593"/>
      <c r="Z316" s="69"/>
    </row>
    <row r="317" spans="1:27" ht="45.75" thickBot="1" x14ac:dyDescent="0.3">
      <c r="A317" s="24">
        <v>1</v>
      </c>
      <c r="B317" s="24">
        <v>1</v>
      </c>
      <c r="C317" s="62" t="s">
        <v>63</v>
      </c>
      <c r="D317" s="423">
        <f t="shared" ref="D317:X317" si="416">D305</f>
        <v>952</v>
      </c>
      <c r="E317" s="423">
        <f t="shared" si="416"/>
        <v>79</v>
      </c>
      <c r="F317" s="423">
        <f t="shared" si="416"/>
        <v>60</v>
      </c>
      <c r="G317" s="424">
        <f t="shared" si="416"/>
        <v>75.949367088607602</v>
      </c>
      <c r="H317" s="424">
        <f t="shared" si="416"/>
        <v>1243.84512</v>
      </c>
      <c r="I317" s="424">
        <f t="shared" si="416"/>
        <v>0</v>
      </c>
      <c r="J317" s="424">
        <f t="shared" si="416"/>
        <v>0</v>
      </c>
      <c r="K317" s="424">
        <f t="shared" si="416"/>
        <v>0</v>
      </c>
      <c r="L317" s="424">
        <f t="shared" si="416"/>
        <v>0</v>
      </c>
      <c r="M317" s="425">
        <f t="shared" si="416"/>
        <v>0</v>
      </c>
      <c r="N317" s="425">
        <f t="shared" si="416"/>
        <v>0</v>
      </c>
      <c r="O317" s="425">
        <f t="shared" si="416"/>
        <v>0</v>
      </c>
      <c r="P317" s="425">
        <f t="shared" si="416"/>
        <v>0</v>
      </c>
      <c r="Q317" s="425">
        <f t="shared" si="416"/>
        <v>0</v>
      </c>
      <c r="R317" s="425">
        <f t="shared" si="416"/>
        <v>0</v>
      </c>
      <c r="S317" s="425">
        <f t="shared" si="416"/>
        <v>103.65375999999999</v>
      </c>
      <c r="T317" s="425">
        <f t="shared" si="416"/>
        <v>63.572410000000005</v>
      </c>
      <c r="U317" s="425">
        <f t="shared" si="416"/>
        <v>-40.081349999999986</v>
      </c>
      <c r="V317" s="425">
        <f t="shared" si="416"/>
        <v>0</v>
      </c>
      <c r="W317" s="425">
        <f t="shared" si="416"/>
        <v>63.572410000000005</v>
      </c>
      <c r="X317" s="423">
        <f t="shared" si="416"/>
        <v>61.331504038059023</v>
      </c>
      <c r="Y317" s="593"/>
      <c r="Z317" s="69"/>
    </row>
    <row r="318" spans="1:27" s="8" customFormat="1" ht="19.5" customHeight="1" thickBot="1" x14ac:dyDescent="0.3">
      <c r="A318" s="24">
        <v>1</v>
      </c>
      <c r="B318" s="24">
        <v>1</v>
      </c>
      <c r="C318" s="194" t="s">
        <v>71</v>
      </c>
      <c r="D318" s="426">
        <f t="shared" ref="D318:X318" si="417">D306</f>
        <v>0</v>
      </c>
      <c r="E318" s="426">
        <f t="shared" si="417"/>
        <v>0</v>
      </c>
      <c r="F318" s="426">
        <f t="shared" si="417"/>
        <v>0</v>
      </c>
      <c r="G318" s="427">
        <f t="shared" si="417"/>
        <v>0</v>
      </c>
      <c r="H318" s="427">
        <f t="shared" si="417"/>
        <v>20335.934789999999</v>
      </c>
      <c r="I318" s="427" t="e">
        <f t="shared" si="417"/>
        <v>#REF!</v>
      </c>
      <c r="J318" s="427" t="e">
        <f t="shared" si="417"/>
        <v>#REF!</v>
      </c>
      <c r="K318" s="427" t="e">
        <f t="shared" si="417"/>
        <v>#REF!</v>
      </c>
      <c r="L318" s="427" t="e">
        <f t="shared" si="417"/>
        <v>#REF!</v>
      </c>
      <c r="M318" s="428" t="e">
        <f t="shared" si="417"/>
        <v>#REF!</v>
      </c>
      <c r="N318" s="428" t="e">
        <f t="shared" si="417"/>
        <v>#REF!</v>
      </c>
      <c r="O318" s="428" t="e">
        <f t="shared" si="417"/>
        <v>#REF!</v>
      </c>
      <c r="P318" s="428" t="e">
        <f t="shared" si="417"/>
        <v>#REF!</v>
      </c>
      <c r="Q318" s="428" t="e">
        <f t="shared" si="417"/>
        <v>#REF!</v>
      </c>
      <c r="R318" s="428" t="e">
        <f t="shared" si="417"/>
        <v>#REF!</v>
      </c>
      <c r="S318" s="428">
        <f t="shared" si="417"/>
        <v>1694.6612325000001</v>
      </c>
      <c r="T318" s="428">
        <f t="shared" si="417"/>
        <v>530.63606000000004</v>
      </c>
      <c r="U318" s="428">
        <f t="shared" si="417"/>
        <v>-1164.0251724999998</v>
      </c>
      <c r="V318" s="428">
        <f t="shared" si="417"/>
        <v>-13.70726</v>
      </c>
      <c r="W318" s="428">
        <f t="shared" si="417"/>
        <v>516.92879999999991</v>
      </c>
      <c r="X318" s="426">
        <f t="shared" si="417"/>
        <v>31.31222039092701</v>
      </c>
      <c r="Y318" s="593"/>
      <c r="Z318" s="69"/>
      <c r="AA318" s="242"/>
    </row>
    <row r="319" spans="1:27" ht="15.75" customHeight="1" x14ac:dyDescent="0.25">
      <c r="A319" s="24">
        <v>1</v>
      </c>
      <c r="B319" s="24">
        <v>1</v>
      </c>
      <c r="C319" s="126"/>
      <c r="D319" s="429"/>
      <c r="E319" s="429"/>
      <c r="F319" s="297"/>
      <c r="G319" s="429"/>
      <c r="H319" s="429"/>
      <c r="I319" s="429"/>
      <c r="J319" s="429"/>
      <c r="K319" s="429"/>
      <c r="L319" s="429"/>
      <c r="M319" s="405"/>
      <c r="N319" s="405"/>
      <c r="O319" s="405"/>
      <c r="P319" s="405"/>
      <c r="Q319" s="405"/>
      <c r="R319" s="405"/>
      <c r="S319" s="405"/>
      <c r="T319" s="299"/>
      <c r="U319" s="299">
        <f t="shared" si="401"/>
        <v>0</v>
      </c>
      <c r="V319" s="299"/>
      <c r="W319" s="299"/>
      <c r="X319" s="43"/>
      <c r="Y319" s="593"/>
      <c r="Z319" s="69"/>
    </row>
    <row r="320" spans="1:27" ht="29.25" customHeight="1" x14ac:dyDescent="0.25">
      <c r="A320" s="24">
        <v>1</v>
      </c>
      <c r="B320" s="24">
        <v>1</v>
      </c>
      <c r="C320" s="3" t="s">
        <v>113</v>
      </c>
      <c r="D320" s="430"/>
      <c r="E320" s="430"/>
      <c r="F320" s="430"/>
      <c r="G320" s="431"/>
      <c r="H320" s="431"/>
      <c r="I320" s="431"/>
      <c r="J320" s="431"/>
      <c r="K320" s="431"/>
      <c r="L320" s="431"/>
      <c r="M320" s="324"/>
      <c r="N320" s="324"/>
      <c r="O320" s="324"/>
      <c r="P320" s="324"/>
      <c r="Q320" s="324"/>
      <c r="R320" s="324"/>
      <c r="S320" s="324"/>
      <c r="T320" s="324"/>
      <c r="U320" s="324">
        <f t="shared" si="401"/>
        <v>0</v>
      </c>
      <c r="V320" s="324"/>
      <c r="W320" s="324"/>
      <c r="X320" s="326"/>
      <c r="Y320" s="593"/>
      <c r="Z320" s="69"/>
    </row>
    <row r="321" spans="1:27" ht="31.5" customHeight="1" x14ac:dyDescent="0.25">
      <c r="A321" s="24">
        <v>1</v>
      </c>
      <c r="B321" s="24">
        <v>1</v>
      </c>
      <c r="C321" s="131" t="s">
        <v>74</v>
      </c>
      <c r="D321" s="302">
        <f>SUM(D322:D325)</f>
        <v>3074</v>
      </c>
      <c r="E321" s="302">
        <f>SUM(E322:E325)</f>
        <v>257</v>
      </c>
      <c r="F321" s="302">
        <f>SUM(F322:F325)</f>
        <v>261</v>
      </c>
      <c r="G321" s="283">
        <f>F321/E321*100</f>
        <v>101.55642023346303</v>
      </c>
      <c r="H321" s="286">
        <f>SUM(H322:H325)</f>
        <v>8066.2985200000003</v>
      </c>
      <c r="I321" s="286">
        <f>SUM(I322:I325)</f>
        <v>0</v>
      </c>
      <c r="J321" s="286">
        <f>SUM(J322:J325)</f>
        <v>0</v>
      </c>
      <c r="K321" s="286">
        <f>SUM(K322:K325)</f>
        <v>0</v>
      </c>
      <c r="L321" s="286">
        <f>SUM(L322:L325)</f>
        <v>0</v>
      </c>
      <c r="M321" s="286">
        <f t="shared" ref="M321:N321" si="418">SUM(M322:M325)</f>
        <v>0</v>
      </c>
      <c r="N321" s="286">
        <f t="shared" si="418"/>
        <v>0</v>
      </c>
      <c r="O321" s="286">
        <f t="shared" ref="O321:W321" si="419">SUM(O322:O325)</f>
        <v>0</v>
      </c>
      <c r="P321" s="286">
        <f t="shared" ref="P321:Q321" si="420">SUM(P322:P325)</f>
        <v>0</v>
      </c>
      <c r="Q321" s="286">
        <f t="shared" si="420"/>
        <v>0</v>
      </c>
      <c r="R321" s="286">
        <f t="shared" ref="R321" si="421">SUM(R322:R325)</f>
        <v>0</v>
      </c>
      <c r="S321" s="606">
        <f t="shared" si="419"/>
        <v>672.19154333333336</v>
      </c>
      <c r="T321" s="286">
        <f t="shared" si="419"/>
        <v>632.37877999999989</v>
      </c>
      <c r="U321" s="286">
        <f t="shared" si="419"/>
        <v>-39.812763333333372</v>
      </c>
      <c r="V321" s="286">
        <f t="shared" si="419"/>
        <v>-3.9377700000000004</v>
      </c>
      <c r="W321" s="286">
        <f t="shared" si="419"/>
        <v>628.44100999999989</v>
      </c>
      <c r="X321" s="302">
        <f>T321/S321*100</f>
        <v>94.077169859069372</v>
      </c>
      <c r="Y321" s="593"/>
      <c r="Z321" s="69"/>
    </row>
    <row r="322" spans="1:27" ht="38.1" customHeight="1" x14ac:dyDescent="0.25">
      <c r="A322" s="24">
        <v>1</v>
      </c>
      <c r="B322" s="24">
        <v>1</v>
      </c>
      <c r="C322" s="45" t="s">
        <v>43</v>
      </c>
      <c r="D322" s="302">
        <v>2300</v>
      </c>
      <c r="E322" s="608">
        <f t="shared" ref="E322" si="422">ROUND(D322/12*$C$3,0)</f>
        <v>192</v>
      </c>
      <c r="F322" s="302">
        <v>198</v>
      </c>
      <c r="G322" s="283">
        <f>F322/E322*100</f>
        <v>103.125</v>
      </c>
      <c r="H322" s="286">
        <v>6415.5280000000002</v>
      </c>
      <c r="I322" s="286"/>
      <c r="J322" s="286"/>
      <c r="K322" s="286"/>
      <c r="L322" s="286"/>
      <c r="M322" s="286"/>
      <c r="N322" s="286"/>
      <c r="O322" s="286"/>
      <c r="P322" s="286"/>
      <c r="Q322" s="286"/>
      <c r="R322" s="286"/>
      <c r="S322" s="606">
        <f t="shared" ref="S322:S325" si="423">H322/12*$C$3</f>
        <v>534.62733333333335</v>
      </c>
      <c r="T322" s="286">
        <f t="shared" ref="T322:T330" si="424">W322-V322</f>
        <v>507.92610999999999</v>
      </c>
      <c r="U322" s="286">
        <f t="shared" si="401"/>
        <v>-26.70122333333336</v>
      </c>
      <c r="V322" s="286">
        <v>-2.4393600000000002</v>
      </c>
      <c r="W322" s="286">
        <v>505.48674999999997</v>
      </c>
      <c r="X322" s="302">
        <f>T322/S322*100</f>
        <v>95.005638195328572</v>
      </c>
      <c r="Y322" s="593"/>
      <c r="Z322" s="69"/>
    </row>
    <row r="323" spans="1:27" ht="38.1" customHeight="1" x14ac:dyDescent="0.25">
      <c r="A323" s="24">
        <v>1</v>
      </c>
      <c r="B323" s="24">
        <v>1</v>
      </c>
      <c r="C323" s="45" t="s">
        <v>44</v>
      </c>
      <c r="D323" s="302">
        <v>690</v>
      </c>
      <c r="E323" s="303">
        <f t="shared" ref="E323:E330" si="425">ROUND(D323/12*$C$3,0)</f>
        <v>58</v>
      </c>
      <c r="F323" s="302">
        <v>60</v>
      </c>
      <c r="G323" s="283">
        <f>F323/E323*100</f>
        <v>103.44827586206897</v>
      </c>
      <c r="H323" s="286">
        <v>1111.0932</v>
      </c>
      <c r="I323" s="286"/>
      <c r="J323" s="286"/>
      <c r="K323" s="286"/>
      <c r="L323" s="286"/>
      <c r="M323" s="286"/>
      <c r="N323" s="286"/>
      <c r="O323" s="286"/>
      <c r="P323" s="286"/>
      <c r="Q323" s="286"/>
      <c r="R323" s="286"/>
      <c r="S323" s="606">
        <f t="shared" si="423"/>
        <v>92.591099999999997</v>
      </c>
      <c r="T323" s="286">
        <f t="shared" si="424"/>
        <v>105.17847999999998</v>
      </c>
      <c r="U323" s="286">
        <f t="shared" si="401"/>
        <v>12.587379999999982</v>
      </c>
      <c r="V323" s="286">
        <v>-1.49841</v>
      </c>
      <c r="W323" s="286">
        <v>103.68006999999997</v>
      </c>
      <c r="X323" s="302">
        <f>T323/S323*100</f>
        <v>113.59458954478345</v>
      </c>
      <c r="Y323" s="593"/>
      <c r="Z323" s="69"/>
    </row>
    <row r="324" spans="1:27" ht="30" x14ac:dyDescent="0.25">
      <c r="A324" s="24">
        <v>1</v>
      </c>
      <c r="B324" s="24">
        <v>1</v>
      </c>
      <c r="C324" s="45" t="s">
        <v>68</v>
      </c>
      <c r="D324" s="302"/>
      <c r="E324" s="303">
        <f t="shared" si="425"/>
        <v>0</v>
      </c>
      <c r="F324" s="302"/>
      <c r="G324" s="283"/>
      <c r="H324" s="286"/>
      <c r="I324" s="286"/>
      <c r="J324" s="286"/>
      <c r="K324" s="286"/>
      <c r="L324" s="286"/>
      <c r="M324" s="286"/>
      <c r="N324" s="286"/>
      <c r="O324" s="286"/>
      <c r="P324" s="286"/>
      <c r="Q324" s="286"/>
      <c r="R324" s="286"/>
      <c r="S324" s="606">
        <f t="shared" si="423"/>
        <v>0</v>
      </c>
      <c r="T324" s="286">
        <f t="shared" si="424"/>
        <v>0</v>
      </c>
      <c r="U324" s="286">
        <f t="shared" si="401"/>
        <v>0</v>
      </c>
      <c r="V324" s="286"/>
      <c r="W324" s="286"/>
      <c r="X324" s="302"/>
      <c r="Y324" s="593"/>
      <c r="Z324" s="69"/>
    </row>
    <row r="325" spans="1:27" ht="30" x14ac:dyDescent="0.25">
      <c r="A325" s="24">
        <v>1</v>
      </c>
      <c r="B325" s="24">
        <v>1</v>
      </c>
      <c r="C325" s="45" t="s">
        <v>69</v>
      </c>
      <c r="D325" s="302">
        <v>84</v>
      </c>
      <c r="E325" s="303">
        <f t="shared" si="425"/>
        <v>7</v>
      </c>
      <c r="F325" s="302">
        <v>3</v>
      </c>
      <c r="G325" s="283">
        <f t="shared" ref="G325:G330" si="426">F325/E325*100</f>
        <v>42.857142857142854</v>
      </c>
      <c r="H325" s="286">
        <v>539.6773199999999</v>
      </c>
      <c r="I325" s="286"/>
      <c r="J325" s="286"/>
      <c r="K325" s="286"/>
      <c r="L325" s="286"/>
      <c r="M325" s="286"/>
      <c r="N325" s="286"/>
      <c r="O325" s="286"/>
      <c r="P325" s="286"/>
      <c r="Q325" s="286"/>
      <c r="R325" s="286"/>
      <c r="S325" s="606">
        <f t="shared" si="423"/>
        <v>44.973109999999991</v>
      </c>
      <c r="T325" s="286">
        <f t="shared" si="424"/>
        <v>19.274189999999997</v>
      </c>
      <c r="U325" s="286">
        <f t="shared" si="401"/>
        <v>-25.698919999999994</v>
      </c>
      <c r="V325" s="286"/>
      <c r="W325" s="286">
        <v>19.274189999999997</v>
      </c>
      <c r="X325" s="302">
        <f t="shared" ref="X325:X331" si="427">T325/S325*100</f>
        <v>42.857142857142861</v>
      </c>
      <c r="Y325" s="593"/>
      <c r="Z325" s="69"/>
    </row>
    <row r="326" spans="1:27" ht="30" x14ac:dyDescent="0.25">
      <c r="A326" s="24">
        <v>1</v>
      </c>
      <c r="B326" s="24">
        <v>1</v>
      </c>
      <c r="C326" s="131" t="s">
        <v>66</v>
      </c>
      <c r="D326" s="302">
        <f t="shared" ref="D326:E326" si="428">D327+D329+D330</f>
        <v>5450</v>
      </c>
      <c r="E326" s="302">
        <f t="shared" si="428"/>
        <v>454</v>
      </c>
      <c r="F326" s="302">
        <f>F327+F329+F330</f>
        <v>1483</v>
      </c>
      <c r="G326" s="283">
        <f t="shared" si="426"/>
        <v>326.65198237885465</v>
      </c>
      <c r="H326" s="286">
        <f t="shared" ref="H326:W326" si="429">H327+H329+H330</f>
        <v>11431.816000000001</v>
      </c>
      <c r="I326" s="286">
        <f t="shared" si="429"/>
        <v>0</v>
      </c>
      <c r="J326" s="286">
        <f t="shared" si="429"/>
        <v>0</v>
      </c>
      <c r="K326" s="286">
        <f t="shared" si="429"/>
        <v>0</v>
      </c>
      <c r="L326" s="286">
        <f t="shared" si="429"/>
        <v>0</v>
      </c>
      <c r="M326" s="286">
        <f t="shared" si="429"/>
        <v>0</v>
      </c>
      <c r="N326" s="286">
        <f t="shared" si="429"/>
        <v>0</v>
      </c>
      <c r="O326" s="286">
        <f t="shared" si="429"/>
        <v>0</v>
      </c>
      <c r="P326" s="286">
        <f t="shared" si="429"/>
        <v>0</v>
      </c>
      <c r="Q326" s="286">
        <f t="shared" si="429"/>
        <v>0</v>
      </c>
      <c r="R326" s="286">
        <f t="shared" si="429"/>
        <v>0</v>
      </c>
      <c r="S326" s="606">
        <f t="shared" si="429"/>
        <v>952.65133333333335</v>
      </c>
      <c r="T326" s="286">
        <f t="shared" si="429"/>
        <v>1881.9628400000011</v>
      </c>
      <c r="U326" s="286">
        <f t="shared" si="429"/>
        <v>929.31150666666758</v>
      </c>
      <c r="V326" s="286">
        <f t="shared" si="429"/>
        <v>0</v>
      </c>
      <c r="W326" s="286">
        <f t="shared" si="429"/>
        <v>1881.9628400000011</v>
      </c>
      <c r="X326" s="302">
        <f t="shared" si="427"/>
        <v>197.55001375109617</v>
      </c>
      <c r="Y326" s="593"/>
      <c r="Z326" s="69"/>
    </row>
    <row r="327" spans="1:27" ht="30" x14ac:dyDescent="0.25">
      <c r="A327" s="24">
        <v>1</v>
      </c>
      <c r="B327" s="24">
        <v>1</v>
      </c>
      <c r="C327" s="45" t="s">
        <v>62</v>
      </c>
      <c r="D327" s="302">
        <v>950</v>
      </c>
      <c r="E327" s="608">
        <f t="shared" ref="E327" si="430">ROUND(D327/12*$C$3,0)</f>
        <v>79</v>
      </c>
      <c r="F327" s="302">
        <v>1089</v>
      </c>
      <c r="G327" s="283">
        <f t="shared" si="426"/>
        <v>1378.4810126582279</v>
      </c>
      <c r="H327" s="286">
        <v>1149.5</v>
      </c>
      <c r="I327" s="286"/>
      <c r="J327" s="286"/>
      <c r="K327" s="286"/>
      <c r="L327" s="286"/>
      <c r="M327" s="286"/>
      <c r="N327" s="286"/>
      <c r="O327" s="286"/>
      <c r="P327" s="286"/>
      <c r="Q327" s="286"/>
      <c r="R327" s="286"/>
      <c r="S327" s="606">
        <f t="shared" ref="S327:S330" si="431">H327/12*$C$3</f>
        <v>95.791666666666671</v>
      </c>
      <c r="T327" s="286">
        <f t="shared" si="424"/>
        <v>1125.5017900000009</v>
      </c>
      <c r="U327" s="286">
        <f t="shared" si="401"/>
        <v>1029.7101233333342</v>
      </c>
      <c r="V327" s="286"/>
      <c r="W327" s="286">
        <v>1125.5017900000009</v>
      </c>
      <c r="X327" s="302">
        <f t="shared" si="427"/>
        <v>1174.9474971726847</v>
      </c>
      <c r="Y327" s="593"/>
      <c r="Z327" s="69"/>
    </row>
    <row r="328" spans="1:27" ht="45" x14ac:dyDescent="0.25">
      <c r="C328" s="625" t="s">
        <v>92</v>
      </c>
      <c r="D328" s="302"/>
      <c r="E328" s="608"/>
      <c r="F328" s="302"/>
      <c r="G328" s="283"/>
      <c r="H328" s="286"/>
      <c r="I328" s="286"/>
      <c r="J328" s="286"/>
      <c r="K328" s="286"/>
      <c r="L328" s="286"/>
      <c r="M328" s="286"/>
      <c r="N328" s="286"/>
      <c r="O328" s="286"/>
      <c r="P328" s="286"/>
      <c r="Q328" s="286"/>
      <c r="R328" s="286"/>
      <c r="S328" s="606">
        <f t="shared" si="431"/>
        <v>0</v>
      </c>
      <c r="T328" s="286"/>
      <c r="U328" s="286"/>
      <c r="V328" s="286"/>
      <c r="W328" s="286"/>
      <c r="X328" s="302"/>
      <c r="Y328" s="593"/>
      <c r="Z328" s="69"/>
    </row>
    <row r="329" spans="1:27" ht="44.25" customHeight="1" x14ac:dyDescent="0.25">
      <c r="A329" s="24">
        <v>1</v>
      </c>
      <c r="B329" s="24">
        <v>1</v>
      </c>
      <c r="C329" s="45" t="s">
        <v>72</v>
      </c>
      <c r="D329" s="302">
        <v>3400</v>
      </c>
      <c r="E329" s="303">
        <f t="shared" si="425"/>
        <v>283</v>
      </c>
      <c r="F329" s="302">
        <v>292</v>
      </c>
      <c r="G329" s="283">
        <f t="shared" si="426"/>
        <v>103.18021201413427</v>
      </c>
      <c r="H329" s="286">
        <v>8845.1</v>
      </c>
      <c r="I329" s="286"/>
      <c r="J329" s="286"/>
      <c r="K329" s="286"/>
      <c r="L329" s="286"/>
      <c r="M329" s="286"/>
      <c r="N329" s="286"/>
      <c r="O329" s="286"/>
      <c r="P329" s="286"/>
      <c r="Q329" s="286"/>
      <c r="R329" s="286"/>
      <c r="S329" s="606">
        <f t="shared" si="431"/>
        <v>737.0916666666667</v>
      </c>
      <c r="T329" s="286">
        <f t="shared" si="424"/>
        <v>621.43298000000004</v>
      </c>
      <c r="U329" s="286">
        <f t="shared" si="401"/>
        <v>-115.65868666666665</v>
      </c>
      <c r="V329" s="286"/>
      <c r="W329" s="286">
        <v>621.43298000000004</v>
      </c>
      <c r="X329" s="302">
        <f t="shared" si="427"/>
        <v>84.30877841969</v>
      </c>
      <c r="Y329" s="593"/>
      <c r="Z329" s="250"/>
    </row>
    <row r="330" spans="1:27" ht="44.25" customHeight="1" thickBot="1" x14ac:dyDescent="0.3">
      <c r="A330" s="24">
        <v>1</v>
      </c>
      <c r="B330" s="24">
        <v>1</v>
      </c>
      <c r="C330" s="45" t="s">
        <v>63</v>
      </c>
      <c r="D330" s="302">
        <v>1100</v>
      </c>
      <c r="E330" s="303">
        <f t="shared" si="425"/>
        <v>92</v>
      </c>
      <c r="F330" s="302">
        <v>102</v>
      </c>
      <c r="G330" s="283">
        <f t="shared" si="426"/>
        <v>110.86956521739131</v>
      </c>
      <c r="H330" s="286">
        <v>1437.2159999999999</v>
      </c>
      <c r="I330" s="286"/>
      <c r="J330" s="286"/>
      <c r="K330" s="286"/>
      <c r="L330" s="286"/>
      <c r="M330" s="286"/>
      <c r="N330" s="286"/>
      <c r="O330" s="286"/>
      <c r="P330" s="286"/>
      <c r="Q330" s="286"/>
      <c r="R330" s="286"/>
      <c r="S330" s="606">
        <f t="shared" si="431"/>
        <v>119.76799999999999</v>
      </c>
      <c r="T330" s="286">
        <f t="shared" si="424"/>
        <v>135.02806999999999</v>
      </c>
      <c r="U330" s="286">
        <f t="shared" si="401"/>
        <v>15.260069999999999</v>
      </c>
      <c r="V330" s="286"/>
      <c r="W330" s="286">
        <v>135.02806999999999</v>
      </c>
      <c r="X330" s="302">
        <f t="shared" si="427"/>
        <v>112.74135829269922</v>
      </c>
      <c r="Y330" s="593"/>
      <c r="Z330" s="69"/>
    </row>
    <row r="331" spans="1:27" s="8" customFormat="1" ht="15" customHeight="1" thickBot="1" x14ac:dyDescent="0.3">
      <c r="A331" s="24">
        <v>1</v>
      </c>
      <c r="B331" s="24">
        <v>1</v>
      </c>
      <c r="C331" s="73" t="s">
        <v>155</v>
      </c>
      <c r="D331" s="309"/>
      <c r="E331" s="309"/>
      <c r="F331" s="309"/>
      <c r="G331" s="393"/>
      <c r="H331" s="337">
        <f>H326+H321</f>
        <v>19498.114520000003</v>
      </c>
      <c r="I331" s="337" t="e">
        <f>I326+I321+#REF!</f>
        <v>#REF!</v>
      </c>
      <c r="J331" s="337" t="e">
        <f>J326+J321+#REF!</f>
        <v>#REF!</v>
      </c>
      <c r="K331" s="337" t="e">
        <f>K326+K321+#REF!</f>
        <v>#REF!</v>
      </c>
      <c r="L331" s="337" t="e">
        <f>L326+L321+#REF!</f>
        <v>#REF!</v>
      </c>
      <c r="M331" s="337" t="e">
        <f>M326+M321+#REF!</f>
        <v>#REF!</v>
      </c>
      <c r="N331" s="337" t="e">
        <f>N326+N321+#REF!</f>
        <v>#REF!</v>
      </c>
      <c r="O331" s="337" t="e">
        <f>O326+O321+#REF!</f>
        <v>#REF!</v>
      </c>
      <c r="P331" s="337" t="e">
        <f>P326+P321+#REF!</f>
        <v>#REF!</v>
      </c>
      <c r="Q331" s="337" t="e">
        <f>Q326+Q321+#REF!</f>
        <v>#REF!</v>
      </c>
      <c r="R331" s="337" t="e">
        <f>R326+R321+#REF!</f>
        <v>#REF!</v>
      </c>
      <c r="S331" s="615">
        <f t="shared" ref="S331:W331" si="432">S326+S321</f>
        <v>1624.8428766666666</v>
      </c>
      <c r="T331" s="337">
        <f t="shared" si="432"/>
        <v>2514.3416200000011</v>
      </c>
      <c r="U331" s="337">
        <f t="shared" si="432"/>
        <v>889.49874333333423</v>
      </c>
      <c r="V331" s="337">
        <f t="shared" si="432"/>
        <v>-3.9377700000000004</v>
      </c>
      <c r="W331" s="337">
        <f t="shared" si="432"/>
        <v>2510.4038500000011</v>
      </c>
      <c r="X331" s="309">
        <f t="shared" si="427"/>
        <v>154.74367744148429</v>
      </c>
      <c r="Y331" s="593"/>
      <c r="Z331" s="69"/>
      <c r="AA331" s="242"/>
    </row>
    <row r="332" spans="1:27" ht="29.25" customHeight="1" x14ac:dyDescent="0.25">
      <c r="A332" s="24">
        <v>1</v>
      </c>
      <c r="B332" s="24">
        <v>1</v>
      </c>
      <c r="C332" s="52" t="s">
        <v>114</v>
      </c>
      <c r="D332" s="319"/>
      <c r="E332" s="319"/>
      <c r="F332" s="319">
        <f>F334+F336+F337</f>
        <v>1100</v>
      </c>
      <c r="G332" s="319"/>
      <c r="H332" s="391"/>
      <c r="I332" s="391"/>
      <c r="J332" s="391"/>
      <c r="K332" s="391"/>
      <c r="L332" s="391"/>
      <c r="M332" s="391"/>
      <c r="N332" s="391"/>
      <c r="O332" s="391"/>
      <c r="P332" s="391"/>
      <c r="Q332" s="391"/>
      <c r="R332" s="391"/>
      <c r="S332" s="391"/>
      <c r="T332" s="391"/>
      <c r="U332" s="391">
        <f t="shared" si="401"/>
        <v>0</v>
      </c>
      <c r="V332" s="391"/>
      <c r="W332" s="319"/>
      <c r="X332" s="319"/>
      <c r="Y332" s="593"/>
      <c r="Z332" s="69"/>
    </row>
    <row r="333" spans="1:27" ht="30" x14ac:dyDescent="0.25">
      <c r="A333" s="24">
        <v>1</v>
      </c>
      <c r="B333" s="24">
        <v>1</v>
      </c>
      <c r="C333" s="131" t="s">
        <v>74</v>
      </c>
      <c r="D333" s="302">
        <f>SUM(D334:D337)</f>
        <v>15945</v>
      </c>
      <c r="E333" s="302">
        <f>SUM(E334:E337)</f>
        <v>1329</v>
      </c>
      <c r="F333" s="302">
        <f>SUM(F334:F337)</f>
        <v>1493</v>
      </c>
      <c r="G333" s="283">
        <f t="shared" ref="G333:G342" si="433">F333/E333*100</f>
        <v>112.34010534236268</v>
      </c>
      <c r="H333" s="286">
        <f>SUM(H334:H337)</f>
        <v>42485.859850000001</v>
      </c>
      <c r="I333" s="286">
        <f>SUM(I334:I337)</f>
        <v>0</v>
      </c>
      <c r="J333" s="286">
        <f>SUM(J334:J337)</f>
        <v>0</v>
      </c>
      <c r="K333" s="286">
        <f>SUM(K334:K337)</f>
        <v>0</v>
      </c>
      <c r="L333" s="286">
        <f>SUM(L334:L337)</f>
        <v>0</v>
      </c>
      <c r="M333" s="286">
        <f t="shared" ref="M333:N333" si="434">SUM(M334:M337)</f>
        <v>0</v>
      </c>
      <c r="N333" s="286">
        <f t="shared" si="434"/>
        <v>0</v>
      </c>
      <c r="O333" s="286">
        <f t="shared" ref="O333:W333" si="435">SUM(O334:O337)</f>
        <v>0</v>
      </c>
      <c r="P333" s="286">
        <f t="shared" ref="P333:Q333" si="436">SUM(P334:P337)</f>
        <v>0</v>
      </c>
      <c r="Q333" s="286">
        <f t="shared" si="436"/>
        <v>0</v>
      </c>
      <c r="R333" s="286">
        <f t="shared" ref="R333" si="437">SUM(R334:R337)</f>
        <v>0</v>
      </c>
      <c r="S333" s="606">
        <f t="shared" si="435"/>
        <v>3540.4883208333331</v>
      </c>
      <c r="T333" s="286">
        <f t="shared" si="435"/>
        <v>3730.0691400000014</v>
      </c>
      <c r="U333" s="286">
        <f t="shared" si="435"/>
        <v>189.58081916666811</v>
      </c>
      <c r="V333" s="286">
        <f t="shared" si="435"/>
        <v>-57.850739999999995</v>
      </c>
      <c r="W333" s="286">
        <f t="shared" si="435"/>
        <v>3672.2184000000016</v>
      </c>
      <c r="X333" s="302">
        <f t="shared" ref="X333:X343" si="438">T333/S333*100</f>
        <v>105.35465173126306</v>
      </c>
      <c r="Y333" s="593"/>
      <c r="Z333" s="69"/>
    </row>
    <row r="334" spans="1:27" ht="30" x14ac:dyDescent="0.25">
      <c r="A334" s="24">
        <v>1</v>
      </c>
      <c r="B334" s="24">
        <v>1</v>
      </c>
      <c r="C334" s="45" t="s">
        <v>43</v>
      </c>
      <c r="D334" s="302">
        <v>12000</v>
      </c>
      <c r="E334" s="608">
        <f t="shared" ref="E334" si="439">ROUND(D334/12*$C$3,0)</f>
        <v>1000</v>
      </c>
      <c r="F334" s="302">
        <v>1087</v>
      </c>
      <c r="G334" s="283">
        <f t="shared" si="433"/>
        <v>108.7</v>
      </c>
      <c r="H334" s="286">
        <v>34472.32</v>
      </c>
      <c r="I334" s="286"/>
      <c r="J334" s="286"/>
      <c r="K334" s="286"/>
      <c r="L334" s="286"/>
      <c r="M334" s="286"/>
      <c r="N334" s="286"/>
      <c r="O334" s="286"/>
      <c r="P334" s="286"/>
      <c r="Q334" s="286"/>
      <c r="R334" s="286"/>
      <c r="S334" s="606">
        <f t="shared" ref="S334:S337" si="440">H334/12*$C$3</f>
        <v>2872.6933333333332</v>
      </c>
      <c r="T334" s="286">
        <f t="shared" ref="T334:T336" si="441">W334-V334</f>
        <v>3033.8263400000001</v>
      </c>
      <c r="U334" s="286">
        <f t="shared" si="401"/>
        <v>161.13300666666692</v>
      </c>
      <c r="V334" s="286">
        <v>-43.771229999999996</v>
      </c>
      <c r="W334" s="286">
        <v>2990.0551100000002</v>
      </c>
      <c r="X334" s="302">
        <f t="shared" si="438"/>
        <v>105.60912662681248</v>
      </c>
      <c r="Y334" s="593"/>
      <c r="Z334" s="69"/>
    </row>
    <row r="335" spans="1:27" ht="30" x14ac:dyDescent="0.25">
      <c r="A335" s="24">
        <v>1</v>
      </c>
      <c r="B335" s="24">
        <v>1</v>
      </c>
      <c r="C335" s="45" t="s">
        <v>44</v>
      </c>
      <c r="D335" s="302">
        <v>3600</v>
      </c>
      <c r="E335" s="303">
        <f t="shared" ref="E335:E342" si="442">ROUND(D335/12*$C$3,0)</f>
        <v>300</v>
      </c>
      <c r="F335" s="302">
        <v>393</v>
      </c>
      <c r="G335" s="283">
        <f t="shared" si="433"/>
        <v>131</v>
      </c>
      <c r="H335" s="286">
        <v>5797.0079999999998</v>
      </c>
      <c r="I335" s="286"/>
      <c r="J335" s="286"/>
      <c r="K335" s="286"/>
      <c r="L335" s="286"/>
      <c r="M335" s="286"/>
      <c r="N335" s="286"/>
      <c r="O335" s="286"/>
      <c r="P335" s="286"/>
      <c r="Q335" s="286"/>
      <c r="R335" s="286"/>
      <c r="S335" s="606">
        <f t="shared" si="440"/>
        <v>483.084</v>
      </c>
      <c r="T335" s="286">
        <f t="shared" si="441"/>
        <v>612.72131000000115</v>
      </c>
      <c r="U335" s="286">
        <f t="shared" si="401"/>
        <v>129.63731000000115</v>
      </c>
      <c r="V335" s="286">
        <v>-14.079510000000001</v>
      </c>
      <c r="W335" s="286">
        <v>598.64180000000113</v>
      </c>
      <c r="X335" s="302">
        <f t="shared" si="438"/>
        <v>126.83535575593503</v>
      </c>
      <c r="Y335" s="593"/>
      <c r="Z335" s="69"/>
    </row>
    <row r="336" spans="1:27" ht="30" x14ac:dyDescent="0.25">
      <c r="A336" s="24">
        <v>1</v>
      </c>
      <c r="B336" s="24">
        <v>1</v>
      </c>
      <c r="C336" s="45" t="s">
        <v>68</v>
      </c>
      <c r="D336" s="302">
        <v>47</v>
      </c>
      <c r="E336" s="303">
        <f t="shared" si="442"/>
        <v>4</v>
      </c>
      <c r="F336" s="302"/>
      <c r="G336" s="283">
        <f t="shared" si="433"/>
        <v>0</v>
      </c>
      <c r="H336" s="286">
        <v>301.96231</v>
      </c>
      <c r="I336" s="286"/>
      <c r="J336" s="286"/>
      <c r="K336" s="286"/>
      <c r="L336" s="286"/>
      <c r="M336" s="286"/>
      <c r="N336" s="286"/>
      <c r="O336" s="286"/>
      <c r="P336" s="286"/>
      <c r="Q336" s="286"/>
      <c r="R336" s="286"/>
      <c r="S336" s="606">
        <f t="shared" si="440"/>
        <v>25.163525833333335</v>
      </c>
      <c r="T336" s="286">
        <f t="shared" si="441"/>
        <v>0</v>
      </c>
      <c r="U336" s="286">
        <f t="shared" si="401"/>
        <v>-25.163525833333335</v>
      </c>
      <c r="V336" s="286"/>
      <c r="W336" s="286"/>
      <c r="X336" s="302">
        <f t="shared" si="438"/>
        <v>0</v>
      </c>
      <c r="Y336" s="593"/>
      <c r="Z336" s="69"/>
    </row>
    <row r="337" spans="1:27" ht="30" x14ac:dyDescent="0.25">
      <c r="A337" s="24">
        <v>1</v>
      </c>
      <c r="B337" s="24">
        <v>1</v>
      </c>
      <c r="C337" s="45" t="s">
        <v>69</v>
      </c>
      <c r="D337" s="302">
        <v>298</v>
      </c>
      <c r="E337" s="303">
        <f t="shared" si="442"/>
        <v>25</v>
      </c>
      <c r="F337" s="302">
        <v>13</v>
      </c>
      <c r="G337" s="283">
        <f t="shared" si="433"/>
        <v>52</v>
      </c>
      <c r="H337" s="286">
        <v>1914.5695399999997</v>
      </c>
      <c r="I337" s="286"/>
      <c r="J337" s="286"/>
      <c r="K337" s="286"/>
      <c r="L337" s="286"/>
      <c r="M337" s="286"/>
      <c r="N337" s="286"/>
      <c r="O337" s="286"/>
      <c r="P337" s="286"/>
      <c r="Q337" s="286"/>
      <c r="R337" s="286"/>
      <c r="S337" s="606">
        <f t="shared" si="440"/>
        <v>159.54746166666663</v>
      </c>
      <c r="T337" s="286">
        <f t="shared" ref="T337:T342" si="443">W337-V337</f>
        <v>83.521489999999986</v>
      </c>
      <c r="U337" s="286">
        <f t="shared" si="401"/>
        <v>-76.025971666666649</v>
      </c>
      <c r="V337" s="286"/>
      <c r="W337" s="286">
        <v>83.521489999999986</v>
      </c>
      <c r="X337" s="302">
        <f t="shared" si="438"/>
        <v>52.348993288590606</v>
      </c>
      <c r="Y337" s="593"/>
      <c r="Z337" s="69"/>
    </row>
    <row r="338" spans="1:27" ht="30" x14ac:dyDescent="0.25">
      <c r="A338" s="24">
        <v>1</v>
      </c>
      <c r="B338" s="24">
        <v>1</v>
      </c>
      <c r="C338" s="131" t="s">
        <v>66</v>
      </c>
      <c r="D338" s="302">
        <f t="shared" ref="D338:E338" si="444">D339+D341+D342</f>
        <v>24550</v>
      </c>
      <c r="E338" s="302">
        <f t="shared" si="444"/>
        <v>2046</v>
      </c>
      <c r="F338" s="302">
        <f>F339+F341+F342</f>
        <v>2722</v>
      </c>
      <c r="G338" s="283">
        <f t="shared" si="433"/>
        <v>133.04007820136852</v>
      </c>
      <c r="H338" s="286">
        <f t="shared" ref="H338:W338" si="445">H339+H341+H342</f>
        <v>49596.01</v>
      </c>
      <c r="I338" s="286">
        <f t="shared" si="445"/>
        <v>0</v>
      </c>
      <c r="J338" s="286">
        <f t="shared" si="445"/>
        <v>0</v>
      </c>
      <c r="K338" s="286">
        <f t="shared" si="445"/>
        <v>0</v>
      </c>
      <c r="L338" s="286">
        <f t="shared" si="445"/>
        <v>0</v>
      </c>
      <c r="M338" s="286">
        <f t="shared" si="445"/>
        <v>0</v>
      </c>
      <c r="N338" s="286">
        <f t="shared" si="445"/>
        <v>0</v>
      </c>
      <c r="O338" s="286">
        <f t="shared" si="445"/>
        <v>0</v>
      </c>
      <c r="P338" s="286">
        <f t="shared" si="445"/>
        <v>0</v>
      </c>
      <c r="Q338" s="286">
        <f t="shared" si="445"/>
        <v>0</v>
      </c>
      <c r="R338" s="286">
        <f t="shared" si="445"/>
        <v>0</v>
      </c>
      <c r="S338" s="606">
        <f t="shared" si="445"/>
        <v>4133.0008333333335</v>
      </c>
      <c r="T338" s="286">
        <f t="shared" si="445"/>
        <v>5489.3473700000013</v>
      </c>
      <c r="U338" s="286">
        <f t="shared" si="445"/>
        <v>1356.3465366666676</v>
      </c>
      <c r="V338" s="286">
        <f t="shared" si="445"/>
        <v>-48.848769999999995</v>
      </c>
      <c r="W338" s="286">
        <f t="shared" si="445"/>
        <v>5440.4986000000008</v>
      </c>
      <c r="X338" s="302">
        <f t="shared" si="438"/>
        <v>132.81747551869597</v>
      </c>
      <c r="Y338" s="593"/>
      <c r="Z338" s="69"/>
    </row>
    <row r="339" spans="1:27" ht="30" x14ac:dyDescent="0.25">
      <c r="A339" s="24">
        <v>1</v>
      </c>
      <c r="B339" s="24">
        <v>1</v>
      </c>
      <c r="C339" s="45" t="s">
        <v>62</v>
      </c>
      <c r="D339" s="302">
        <v>4100</v>
      </c>
      <c r="E339" s="608">
        <f t="shared" ref="E339" si="446">ROUND(D339/12*$C$3,0)</f>
        <v>342</v>
      </c>
      <c r="F339" s="302">
        <v>633</v>
      </c>
      <c r="G339" s="283">
        <f t="shared" si="433"/>
        <v>185.08771929824562</v>
      </c>
      <c r="H339" s="286">
        <v>4961</v>
      </c>
      <c r="I339" s="286"/>
      <c r="J339" s="286"/>
      <c r="K339" s="286"/>
      <c r="L339" s="286"/>
      <c r="M339" s="286"/>
      <c r="N339" s="286"/>
      <c r="O339" s="286"/>
      <c r="P339" s="286"/>
      <c r="Q339" s="286"/>
      <c r="R339" s="286"/>
      <c r="S339" s="606">
        <f t="shared" ref="S339:S342" si="447">H339/12*$C$3</f>
        <v>413.41666666666669</v>
      </c>
      <c r="T339" s="286">
        <f t="shared" si="443"/>
        <v>703.8659800000006</v>
      </c>
      <c r="U339" s="286">
        <f t="shared" si="401"/>
        <v>290.44931333333392</v>
      </c>
      <c r="V339" s="286"/>
      <c r="W339" s="286">
        <v>703.8659800000006</v>
      </c>
      <c r="X339" s="302">
        <f t="shared" si="438"/>
        <v>170.25583067929867</v>
      </c>
      <c r="Y339" s="593"/>
      <c r="Z339" s="69"/>
    </row>
    <row r="340" spans="1:27" ht="31.5" customHeight="1" x14ac:dyDescent="0.25">
      <c r="C340" s="625" t="s">
        <v>92</v>
      </c>
      <c r="D340" s="302"/>
      <c r="E340" s="608"/>
      <c r="F340" s="302"/>
      <c r="G340" s="283"/>
      <c r="H340" s="286"/>
      <c r="I340" s="286"/>
      <c r="J340" s="286"/>
      <c r="K340" s="286"/>
      <c r="L340" s="286"/>
      <c r="M340" s="286"/>
      <c r="N340" s="286"/>
      <c r="O340" s="286"/>
      <c r="P340" s="286"/>
      <c r="Q340" s="286"/>
      <c r="R340" s="286"/>
      <c r="S340" s="606"/>
      <c r="T340" s="286"/>
      <c r="U340" s="286"/>
      <c r="V340" s="286"/>
      <c r="W340" s="286"/>
      <c r="X340" s="302"/>
      <c r="Y340" s="593"/>
      <c r="Z340" s="69"/>
    </row>
    <row r="341" spans="1:27" ht="61.5" customHeight="1" x14ac:dyDescent="0.25">
      <c r="A341" s="24">
        <v>1</v>
      </c>
      <c r="B341" s="24">
        <v>1</v>
      </c>
      <c r="C341" s="45" t="s">
        <v>72</v>
      </c>
      <c r="D341" s="302">
        <v>12900</v>
      </c>
      <c r="E341" s="303">
        <f t="shared" si="442"/>
        <v>1075</v>
      </c>
      <c r="F341" s="302">
        <v>1413</v>
      </c>
      <c r="G341" s="283">
        <f t="shared" si="433"/>
        <v>131.44186046511629</v>
      </c>
      <c r="H341" s="286">
        <v>34770.482000000004</v>
      </c>
      <c r="I341" s="286"/>
      <c r="J341" s="286"/>
      <c r="K341" s="286"/>
      <c r="L341" s="286"/>
      <c r="M341" s="286"/>
      <c r="N341" s="286"/>
      <c r="O341" s="286"/>
      <c r="P341" s="286"/>
      <c r="Q341" s="286"/>
      <c r="R341" s="286"/>
      <c r="S341" s="606">
        <f t="shared" si="447"/>
        <v>2897.5401666666671</v>
      </c>
      <c r="T341" s="286">
        <f t="shared" si="443"/>
        <v>3949.6750700000007</v>
      </c>
      <c r="U341" s="286">
        <f t="shared" si="401"/>
        <v>1052.1349033333336</v>
      </c>
      <c r="V341" s="286">
        <v>-48.848769999999995</v>
      </c>
      <c r="W341" s="286">
        <v>3900.8263000000006</v>
      </c>
      <c r="X341" s="302">
        <f t="shared" si="438"/>
        <v>136.31131383223277</v>
      </c>
      <c r="Y341" s="593"/>
      <c r="Z341" s="249"/>
    </row>
    <row r="342" spans="1:27" ht="45.75" thickBot="1" x14ac:dyDescent="0.3">
      <c r="A342" s="24">
        <v>1</v>
      </c>
      <c r="B342" s="24">
        <v>1</v>
      </c>
      <c r="C342" s="45" t="s">
        <v>63</v>
      </c>
      <c r="D342" s="302">
        <v>7550</v>
      </c>
      <c r="E342" s="303">
        <f t="shared" si="442"/>
        <v>629</v>
      </c>
      <c r="F342" s="302">
        <v>676</v>
      </c>
      <c r="G342" s="283">
        <f t="shared" si="433"/>
        <v>107.47217806041336</v>
      </c>
      <c r="H342" s="286">
        <v>9864.5280000000002</v>
      </c>
      <c r="I342" s="286"/>
      <c r="J342" s="286"/>
      <c r="K342" s="286"/>
      <c r="L342" s="286"/>
      <c r="M342" s="286"/>
      <c r="N342" s="286"/>
      <c r="O342" s="286"/>
      <c r="P342" s="286"/>
      <c r="Q342" s="286"/>
      <c r="R342" s="286"/>
      <c r="S342" s="606">
        <f t="shared" si="447"/>
        <v>822.04399999999998</v>
      </c>
      <c r="T342" s="286">
        <f t="shared" si="443"/>
        <v>835.80632000000003</v>
      </c>
      <c r="U342" s="286">
        <f t="shared" si="401"/>
        <v>13.762320000000045</v>
      </c>
      <c r="V342" s="286">
        <v>0</v>
      </c>
      <c r="W342" s="286">
        <v>835.80632000000003</v>
      </c>
      <c r="X342" s="302">
        <f t="shared" si="438"/>
        <v>101.67415856085562</v>
      </c>
      <c r="Y342" s="593"/>
      <c r="Z342" s="69"/>
    </row>
    <row r="343" spans="1:27" s="22" customFormat="1" ht="15.75" thickBot="1" x14ac:dyDescent="0.3">
      <c r="A343" s="24">
        <v>1</v>
      </c>
      <c r="B343" s="24">
        <v>1</v>
      </c>
      <c r="C343" s="73" t="s">
        <v>155</v>
      </c>
      <c r="D343" s="349"/>
      <c r="E343" s="349"/>
      <c r="F343" s="349"/>
      <c r="G343" s="393"/>
      <c r="H343" s="374">
        <f>H338+H333</f>
        <v>92081.869850000003</v>
      </c>
      <c r="I343" s="374" t="e">
        <f>I338+I333+#REF!</f>
        <v>#REF!</v>
      </c>
      <c r="J343" s="374" t="e">
        <f>J338+J333+#REF!</f>
        <v>#REF!</v>
      </c>
      <c r="K343" s="374" t="e">
        <f>K338+K333+#REF!</f>
        <v>#REF!</v>
      </c>
      <c r="L343" s="374" t="e">
        <f>L338+L333+#REF!</f>
        <v>#REF!</v>
      </c>
      <c r="M343" s="374" t="e">
        <f>M338+M333+#REF!</f>
        <v>#REF!</v>
      </c>
      <c r="N343" s="374" t="e">
        <f>N338+N333+#REF!</f>
        <v>#REF!</v>
      </c>
      <c r="O343" s="374" t="e">
        <f>O338+O333+#REF!</f>
        <v>#REF!</v>
      </c>
      <c r="P343" s="374" t="e">
        <f>P338+P333+#REF!</f>
        <v>#REF!</v>
      </c>
      <c r="Q343" s="374" t="e">
        <f>Q338+Q333+#REF!</f>
        <v>#REF!</v>
      </c>
      <c r="R343" s="374" t="e">
        <f>R338+R333+#REF!</f>
        <v>#REF!</v>
      </c>
      <c r="S343" s="374">
        <f t="shared" ref="S343:W343" si="448">S338+S333</f>
        <v>7673.4891541666666</v>
      </c>
      <c r="T343" s="374">
        <f t="shared" si="448"/>
        <v>9219.4165100000027</v>
      </c>
      <c r="U343" s="374">
        <f t="shared" si="448"/>
        <v>1545.9273558333357</v>
      </c>
      <c r="V343" s="374">
        <f t="shared" si="448"/>
        <v>-106.69950999999999</v>
      </c>
      <c r="W343" s="374">
        <f t="shared" si="448"/>
        <v>9112.7170000000024</v>
      </c>
      <c r="X343" s="349">
        <f t="shared" si="438"/>
        <v>120.14634183712771</v>
      </c>
      <c r="Y343" s="593"/>
      <c r="Z343" s="69"/>
      <c r="AA343" s="242"/>
    </row>
    <row r="344" spans="1:27" ht="32.25" customHeight="1" x14ac:dyDescent="0.25">
      <c r="A344" s="24">
        <v>1</v>
      </c>
      <c r="B344" s="24">
        <v>1</v>
      </c>
      <c r="C344" s="161" t="s">
        <v>38</v>
      </c>
      <c r="D344" s="432"/>
      <c r="E344" s="432"/>
      <c r="F344" s="433"/>
      <c r="G344" s="356"/>
      <c r="H344" s="356"/>
      <c r="I344" s="356"/>
      <c r="J344" s="356"/>
      <c r="K344" s="356"/>
      <c r="L344" s="356"/>
      <c r="M344" s="434"/>
      <c r="N344" s="434"/>
      <c r="O344" s="434"/>
      <c r="P344" s="434"/>
      <c r="Q344" s="434"/>
      <c r="R344" s="434"/>
      <c r="S344" s="434"/>
      <c r="T344" s="435"/>
      <c r="U344" s="435">
        <f t="shared" si="401"/>
        <v>0</v>
      </c>
      <c r="V344" s="435"/>
      <c r="W344" s="435"/>
      <c r="X344" s="432"/>
      <c r="Y344" s="593"/>
      <c r="Z344" s="69"/>
    </row>
    <row r="345" spans="1:27" ht="43.5" customHeight="1" x14ac:dyDescent="0.25">
      <c r="A345" s="24">
        <v>1</v>
      </c>
      <c r="B345" s="24">
        <v>1</v>
      </c>
      <c r="C345" s="132" t="s">
        <v>74</v>
      </c>
      <c r="D345" s="436">
        <f t="shared" ref="D345:F350" si="449">D333+D321</f>
        <v>19019</v>
      </c>
      <c r="E345" s="436">
        <f t="shared" si="449"/>
        <v>1586</v>
      </c>
      <c r="F345" s="436">
        <f t="shared" si="449"/>
        <v>1754</v>
      </c>
      <c r="G345" s="437">
        <f>F345/E345*100</f>
        <v>110.59268600252207</v>
      </c>
      <c r="H345" s="438">
        <f t="shared" ref="H345:W345" si="450">SUM(H333,H321)</f>
        <v>50552.158370000005</v>
      </c>
      <c r="I345" s="438">
        <f t="shared" si="450"/>
        <v>0</v>
      </c>
      <c r="J345" s="438">
        <f t="shared" si="450"/>
        <v>0</v>
      </c>
      <c r="K345" s="438">
        <f t="shared" si="450"/>
        <v>0</v>
      </c>
      <c r="L345" s="438">
        <f t="shared" si="450"/>
        <v>0</v>
      </c>
      <c r="M345" s="438">
        <f t="shared" si="450"/>
        <v>0</v>
      </c>
      <c r="N345" s="438">
        <f t="shared" si="450"/>
        <v>0</v>
      </c>
      <c r="O345" s="438">
        <f t="shared" si="450"/>
        <v>0</v>
      </c>
      <c r="P345" s="438">
        <f t="shared" si="450"/>
        <v>0</v>
      </c>
      <c r="Q345" s="438">
        <f t="shared" si="450"/>
        <v>0</v>
      </c>
      <c r="R345" s="438">
        <f t="shared" si="450"/>
        <v>0</v>
      </c>
      <c r="S345" s="438">
        <f t="shared" si="450"/>
        <v>4212.6798641666664</v>
      </c>
      <c r="T345" s="438">
        <f t="shared" si="450"/>
        <v>4362.4479200000014</v>
      </c>
      <c r="U345" s="438">
        <f t="shared" si="450"/>
        <v>149.76805583333473</v>
      </c>
      <c r="V345" s="438">
        <f t="shared" si="450"/>
        <v>-61.788509999999995</v>
      </c>
      <c r="W345" s="438">
        <f t="shared" si="450"/>
        <v>4300.6594100000011</v>
      </c>
      <c r="X345" s="439">
        <f t="shared" ref="X345:X355" si="451">T345/S345*100</f>
        <v>103.55517296975904</v>
      </c>
      <c r="Y345" s="593"/>
      <c r="Z345" s="69"/>
    </row>
    <row r="346" spans="1:27" ht="30" x14ac:dyDescent="0.25">
      <c r="A346" s="24">
        <v>1</v>
      </c>
      <c r="B346" s="24">
        <v>1</v>
      </c>
      <c r="C346" s="130" t="s">
        <v>43</v>
      </c>
      <c r="D346" s="436">
        <f t="shared" si="449"/>
        <v>14300</v>
      </c>
      <c r="E346" s="436">
        <f t="shared" si="449"/>
        <v>1192</v>
      </c>
      <c r="F346" s="436">
        <f t="shared" si="449"/>
        <v>1285</v>
      </c>
      <c r="G346" s="437">
        <f t="shared" ref="G346:G354" si="452">F346/E346*100</f>
        <v>107.80201342281879</v>
      </c>
      <c r="H346" s="438">
        <f t="shared" ref="H346:W346" si="453">SUM(H334,H322)</f>
        <v>40887.847999999998</v>
      </c>
      <c r="I346" s="438">
        <f t="shared" si="453"/>
        <v>0</v>
      </c>
      <c r="J346" s="438">
        <f t="shared" si="453"/>
        <v>0</v>
      </c>
      <c r="K346" s="438">
        <f t="shared" si="453"/>
        <v>0</v>
      </c>
      <c r="L346" s="438">
        <f t="shared" si="453"/>
        <v>0</v>
      </c>
      <c r="M346" s="438">
        <f t="shared" si="453"/>
        <v>0</v>
      </c>
      <c r="N346" s="438">
        <f t="shared" si="453"/>
        <v>0</v>
      </c>
      <c r="O346" s="438">
        <f t="shared" si="453"/>
        <v>0</v>
      </c>
      <c r="P346" s="438">
        <f t="shared" si="453"/>
        <v>0</v>
      </c>
      <c r="Q346" s="438">
        <f t="shared" si="453"/>
        <v>0</v>
      </c>
      <c r="R346" s="438">
        <f t="shared" si="453"/>
        <v>0</v>
      </c>
      <c r="S346" s="438">
        <f t="shared" si="453"/>
        <v>3407.3206666666665</v>
      </c>
      <c r="T346" s="438">
        <f t="shared" si="453"/>
        <v>3541.75245</v>
      </c>
      <c r="U346" s="438">
        <f t="shared" si="453"/>
        <v>134.43178333333356</v>
      </c>
      <c r="V346" s="438">
        <f t="shared" si="453"/>
        <v>-46.210589999999996</v>
      </c>
      <c r="W346" s="438">
        <f t="shared" si="453"/>
        <v>3495.5418600000003</v>
      </c>
      <c r="X346" s="439">
        <f t="shared" si="451"/>
        <v>103.94538103350415</v>
      </c>
      <c r="Y346" s="593"/>
      <c r="Z346" s="69"/>
    </row>
    <row r="347" spans="1:27" ht="30" x14ac:dyDescent="0.25">
      <c r="A347" s="24">
        <v>1</v>
      </c>
      <c r="B347" s="24">
        <v>1</v>
      </c>
      <c r="C347" s="130" t="s">
        <v>44</v>
      </c>
      <c r="D347" s="436">
        <f t="shared" si="449"/>
        <v>4290</v>
      </c>
      <c r="E347" s="436">
        <f t="shared" si="449"/>
        <v>358</v>
      </c>
      <c r="F347" s="436">
        <f t="shared" si="449"/>
        <v>453</v>
      </c>
      <c r="G347" s="437">
        <f t="shared" si="452"/>
        <v>126.536312849162</v>
      </c>
      <c r="H347" s="438">
        <f t="shared" ref="H347:W347" si="454">SUM(H335,H323)</f>
        <v>6908.1012000000001</v>
      </c>
      <c r="I347" s="438">
        <f t="shared" si="454"/>
        <v>0</v>
      </c>
      <c r="J347" s="438">
        <f t="shared" si="454"/>
        <v>0</v>
      </c>
      <c r="K347" s="438">
        <f t="shared" si="454"/>
        <v>0</v>
      </c>
      <c r="L347" s="438">
        <f t="shared" si="454"/>
        <v>0</v>
      </c>
      <c r="M347" s="438">
        <f t="shared" si="454"/>
        <v>0</v>
      </c>
      <c r="N347" s="438">
        <f t="shared" si="454"/>
        <v>0</v>
      </c>
      <c r="O347" s="438">
        <f t="shared" si="454"/>
        <v>0</v>
      </c>
      <c r="P347" s="438">
        <f t="shared" si="454"/>
        <v>0</v>
      </c>
      <c r="Q347" s="438">
        <f t="shared" si="454"/>
        <v>0</v>
      </c>
      <c r="R347" s="438">
        <f t="shared" si="454"/>
        <v>0</v>
      </c>
      <c r="S347" s="438">
        <f t="shared" si="454"/>
        <v>575.67510000000004</v>
      </c>
      <c r="T347" s="438">
        <f t="shared" si="454"/>
        <v>717.89979000000108</v>
      </c>
      <c r="U347" s="438">
        <f t="shared" si="454"/>
        <v>142.22469000000115</v>
      </c>
      <c r="V347" s="438">
        <f t="shared" si="454"/>
        <v>-15.577920000000001</v>
      </c>
      <c r="W347" s="438">
        <f t="shared" si="454"/>
        <v>702.32187000000113</v>
      </c>
      <c r="X347" s="439">
        <f t="shared" si="451"/>
        <v>124.70572202966588</v>
      </c>
      <c r="Y347" s="593"/>
      <c r="Z347" s="69"/>
    </row>
    <row r="348" spans="1:27" ht="30" x14ac:dyDescent="0.25">
      <c r="A348" s="24">
        <v>1</v>
      </c>
      <c r="B348" s="24">
        <v>1</v>
      </c>
      <c r="C348" s="130" t="s">
        <v>68</v>
      </c>
      <c r="D348" s="436">
        <f t="shared" si="449"/>
        <v>47</v>
      </c>
      <c r="E348" s="436">
        <f t="shared" si="449"/>
        <v>4</v>
      </c>
      <c r="F348" s="436">
        <f t="shared" si="449"/>
        <v>0</v>
      </c>
      <c r="G348" s="437">
        <f t="shared" si="452"/>
        <v>0</v>
      </c>
      <c r="H348" s="438">
        <f t="shared" ref="H348:W348" si="455">SUM(H336,H324)</f>
        <v>301.96231</v>
      </c>
      <c r="I348" s="438">
        <f t="shared" si="455"/>
        <v>0</v>
      </c>
      <c r="J348" s="438">
        <f t="shared" si="455"/>
        <v>0</v>
      </c>
      <c r="K348" s="438">
        <f t="shared" si="455"/>
        <v>0</v>
      </c>
      <c r="L348" s="438">
        <f t="shared" si="455"/>
        <v>0</v>
      </c>
      <c r="M348" s="438">
        <f t="shared" si="455"/>
        <v>0</v>
      </c>
      <c r="N348" s="438">
        <f t="shared" si="455"/>
        <v>0</v>
      </c>
      <c r="O348" s="438">
        <f t="shared" si="455"/>
        <v>0</v>
      </c>
      <c r="P348" s="438">
        <f t="shared" si="455"/>
        <v>0</v>
      </c>
      <c r="Q348" s="438">
        <f t="shared" si="455"/>
        <v>0</v>
      </c>
      <c r="R348" s="438">
        <f t="shared" si="455"/>
        <v>0</v>
      </c>
      <c r="S348" s="438">
        <f t="shared" si="455"/>
        <v>25.163525833333335</v>
      </c>
      <c r="T348" s="438">
        <f t="shared" si="455"/>
        <v>0</v>
      </c>
      <c r="U348" s="438">
        <f t="shared" si="455"/>
        <v>-25.163525833333335</v>
      </c>
      <c r="V348" s="438">
        <f t="shared" si="455"/>
        <v>0</v>
      </c>
      <c r="W348" s="438">
        <f t="shared" si="455"/>
        <v>0</v>
      </c>
      <c r="X348" s="439">
        <f t="shared" si="451"/>
        <v>0</v>
      </c>
      <c r="Y348" s="593"/>
      <c r="Z348" s="69"/>
    </row>
    <row r="349" spans="1:27" ht="30" x14ac:dyDescent="0.25">
      <c r="A349" s="24">
        <v>1</v>
      </c>
      <c r="B349" s="24">
        <v>1</v>
      </c>
      <c r="C349" s="130" t="s">
        <v>69</v>
      </c>
      <c r="D349" s="436">
        <f t="shared" si="449"/>
        <v>382</v>
      </c>
      <c r="E349" s="436">
        <f t="shared" si="449"/>
        <v>32</v>
      </c>
      <c r="F349" s="436">
        <f t="shared" si="449"/>
        <v>16</v>
      </c>
      <c r="G349" s="437">
        <f t="shared" si="452"/>
        <v>50</v>
      </c>
      <c r="H349" s="438">
        <f t="shared" ref="H349:W349" si="456">SUM(H337,H325)</f>
        <v>2454.2468599999997</v>
      </c>
      <c r="I349" s="438">
        <f t="shared" si="456"/>
        <v>0</v>
      </c>
      <c r="J349" s="438">
        <f t="shared" si="456"/>
        <v>0</v>
      </c>
      <c r="K349" s="438">
        <f t="shared" si="456"/>
        <v>0</v>
      </c>
      <c r="L349" s="438">
        <f t="shared" si="456"/>
        <v>0</v>
      </c>
      <c r="M349" s="438">
        <f t="shared" si="456"/>
        <v>0</v>
      </c>
      <c r="N349" s="438">
        <f t="shared" si="456"/>
        <v>0</v>
      </c>
      <c r="O349" s="438">
        <f t="shared" si="456"/>
        <v>0</v>
      </c>
      <c r="P349" s="438">
        <f t="shared" si="456"/>
        <v>0</v>
      </c>
      <c r="Q349" s="438">
        <f t="shared" si="456"/>
        <v>0</v>
      </c>
      <c r="R349" s="438">
        <f t="shared" si="456"/>
        <v>0</v>
      </c>
      <c r="S349" s="438">
        <f t="shared" si="456"/>
        <v>204.52057166666663</v>
      </c>
      <c r="T349" s="438">
        <f t="shared" si="456"/>
        <v>102.79567999999998</v>
      </c>
      <c r="U349" s="438">
        <f t="shared" si="456"/>
        <v>-101.72489166666665</v>
      </c>
      <c r="V349" s="438">
        <f t="shared" si="456"/>
        <v>0</v>
      </c>
      <c r="W349" s="438">
        <f t="shared" si="456"/>
        <v>102.79567999999998</v>
      </c>
      <c r="X349" s="439">
        <f t="shared" si="451"/>
        <v>50.261780104712038</v>
      </c>
      <c r="Y349" s="593"/>
      <c r="Z349" s="69"/>
    </row>
    <row r="350" spans="1:27" ht="30" x14ac:dyDescent="0.25">
      <c r="A350" s="24">
        <v>1</v>
      </c>
      <c r="B350" s="24">
        <v>1</v>
      </c>
      <c r="C350" s="132" t="s">
        <v>66</v>
      </c>
      <c r="D350" s="436">
        <f t="shared" si="449"/>
        <v>30000</v>
      </c>
      <c r="E350" s="436">
        <f t="shared" si="449"/>
        <v>2500</v>
      </c>
      <c r="F350" s="436">
        <f t="shared" si="449"/>
        <v>4205</v>
      </c>
      <c r="G350" s="437">
        <f t="shared" si="452"/>
        <v>168.2</v>
      </c>
      <c r="H350" s="438">
        <f t="shared" ref="H350:W350" si="457">SUM(H338,H326)</f>
        <v>61027.826000000001</v>
      </c>
      <c r="I350" s="438">
        <f t="shared" si="457"/>
        <v>0</v>
      </c>
      <c r="J350" s="438">
        <f t="shared" si="457"/>
        <v>0</v>
      </c>
      <c r="K350" s="438">
        <f t="shared" si="457"/>
        <v>0</v>
      </c>
      <c r="L350" s="438">
        <f t="shared" si="457"/>
        <v>0</v>
      </c>
      <c r="M350" s="438">
        <f t="shared" si="457"/>
        <v>0</v>
      </c>
      <c r="N350" s="438">
        <f t="shared" si="457"/>
        <v>0</v>
      </c>
      <c r="O350" s="438">
        <f t="shared" si="457"/>
        <v>0</v>
      </c>
      <c r="P350" s="438">
        <f t="shared" si="457"/>
        <v>0</v>
      </c>
      <c r="Q350" s="438">
        <f t="shared" si="457"/>
        <v>0</v>
      </c>
      <c r="R350" s="438">
        <f t="shared" si="457"/>
        <v>0</v>
      </c>
      <c r="S350" s="438">
        <f t="shared" si="457"/>
        <v>5085.6521666666667</v>
      </c>
      <c r="T350" s="438">
        <f t="shared" si="457"/>
        <v>7371.3102100000024</v>
      </c>
      <c r="U350" s="438">
        <f t="shared" si="457"/>
        <v>2285.6580433333352</v>
      </c>
      <c r="V350" s="438">
        <f t="shared" si="457"/>
        <v>-48.848769999999995</v>
      </c>
      <c r="W350" s="438">
        <f t="shared" si="457"/>
        <v>7322.4614400000019</v>
      </c>
      <c r="X350" s="439">
        <f t="shared" si="451"/>
        <v>144.94326329107648</v>
      </c>
      <c r="Y350" s="593"/>
      <c r="Z350" s="69"/>
    </row>
    <row r="351" spans="1:27" ht="30" x14ac:dyDescent="0.25">
      <c r="A351" s="24">
        <v>1</v>
      </c>
      <c r="B351" s="24">
        <v>1</v>
      </c>
      <c r="C351" s="130" t="s">
        <v>62</v>
      </c>
      <c r="D351" s="436">
        <f t="shared" ref="D351:F355" si="458">SUM(D339,D327)</f>
        <v>5050</v>
      </c>
      <c r="E351" s="436">
        <f t="shared" si="458"/>
        <v>421</v>
      </c>
      <c r="F351" s="436">
        <f t="shared" si="458"/>
        <v>1722</v>
      </c>
      <c r="G351" s="437">
        <f t="shared" si="452"/>
        <v>409.02612826603325</v>
      </c>
      <c r="H351" s="438">
        <f t="shared" ref="H351:W351" si="459">SUM(H339,H327)</f>
        <v>6110.5</v>
      </c>
      <c r="I351" s="438">
        <f t="shared" si="459"/>
        <v>0</v>
      </c>
      <c r="J351" s="438">
        <f t="shared" si="459"/>
        <v>0</v>
      </c>
      <c r="K351" s="438">
        <f t="shared" si="459"/>
        <v>0</v>
      </c>
      <c r="L351" s="438">
        <f t="shared" si="459"/>
        <v>0</v>
      </c>
      <c r="M351" s="438">
        <f t="shared" si="459"/>
        <v>0</v>
      </c>
      <c r="N351" s="438">
        <f t="shared" si="459"/>
        <v>0</v>
      </c>
      <c r="O351" s="438">
        <f t="shared" si="459"/>
        <v>0</v>
      </c>
      <c r="P351" s="438">
        <f t="shared" si="459"/>
        <v>0</v>
      </c>
      <c r="Q351" s="438">
        <f t="shared" si="459"/>
        <v>0</v>
      </c>
      <c r="R351" s="438">
        <f t="shared" si="459"/>
        <v>0</v>
      </c>
      <c r="S351" s="438">
        <f t="shared" si="459"/>
        <v>509.20833333333337</v>
      </c>
      <c r="T351" s="438">
        <f t="shared" si="459"/>
        <v>1829.3677700000017</v>
      </c>
      <c r="U351" s="438">
        <f t="shared" si="459"/>
        <v>1320.1594366666682</v>
      </c>
      <c r="V351" s="438">
        <f t="shared" si="459"/>
        <v>0</v>
      </c>
      <c r="W351" s="438">
        <f t="shared" si="459"/>
        <v>1829.3677700000017</v>
      </c>
      <c r="X351" s="439">
        <f t="shared" si="451"/>
        <v>359.25723328696535</v>
      </c>
      <c r="Y351" s="593"/>
      <c r="Z351" s="69"/>
    </row>
    <row r="352" spans="1:27" ht="45" x14ac:dyDescent="0.25">
      <c r="C352" s="130" t="s">
        <v>92</v>
      </c>
      <c r="D352" s="436">
        <f t="shared" si="458"/>
        <v>0</v>
      </c>
      <c r="E352" s="436">
        <f t="shared" si="458"/>
        <v>0</v>
      </c>
      <c r="F352" s="436">
        <f t="shared" si="458"/>
        <v>0</v>
      </c>
      <c r="G352" s="437"/>
      <c r="H352" s="438">
        <f t="shared" ref="H352:W352" si="460">SUM(H340,H328)</f>
        <v>0</v>
      </c>
      <c r="I352" s="438">
        <f t="shared" si="460"/>
        <v>0</v>
      </c>
      <c r="J352" s="438">
        <f t="shared" si="460"/>
        <v>0</v>
      </c>
      <c r="K352" s="438">
        <f t="shared" si="460"/>
        <v>0</v>
      </c>
      <c r="L352" s="438">
        <f t="shared" si="460"/>
        <v>0</v>
      </c>
      <c r="M352" s="438">
        <f t="shared" si="460"/>
        <v>0</v>
      </c>
      <c r="N352" s="438">
        <f t="shared" si="460"/>
        <v>0</v>
      </c>
      <c r="O352" s="438">
        <f t="shared" si="460"/>
        <v>0</v>
      </c>
      <c r="P352" s="438">
        <f t="shared" si="460"/>
        <v>0</v>
      </c>
      <c r="Q352" s="438">
        <f t="shared" si="460"/>
        <v>0</v>
      </c>
      <c r="R352" s="438">
        <f t="shared" si="460"/>
        <v>0</v>
      </c>
      <c r="S352" s="438">
        <f t="shared" si="460"/>
        <v>0</v>
      </c>
      <c r="T352" s="438">
        <f t="shared" si="460"/>
        <v>0</v>
      </c>
      <c r="U352" s="438">
        <f t="shared" si="460"/>
        <v>0</v>
      </c>
      <c r="V352" s="438">
        <f t="shared" si="460"/>
        <v>0</v>
      </c>
      <c r="W352" s="438">
        <f t="shared" si="460"/>
        <v>0</v>
      </c>
      <c r="X352" s="439"/>
      <c r="Y352" s="593"/>
      <c r="Z352" s="69"/>
    </row>
    <row r="353" spans="1:26" ht="60" x14ac:dyDescent="0.25">
      <c r="A353" s="24">
        <v>1</v>
      </c>
      <c r="B353" s="24">
        <v>1</v>
      </c>
      <c r="C353" s="130" t="s">
        <v>45</v>
      </c>
      <c r="D353" s="436">
        <f t="shared" si="458"/>
        <v>16300</v>
      </c>
      <c r="E353" s="436">
        <f t="shared" si="458"/>
        <v>1358</v>
      </c>
      <c r="F353" s="436">
        <f t="shared" si="458"/>
        <v>1705</v>
      </c>
      <c r="G353" s="437">
        <f t="shared" si="452"/>
        <v>125.55228276877762</v>
      </c>
      <c r="H353" s="438">
        <f t="shared" ref="H353:W353" si="461">SUM(H341,H329)</f>
        <v>43615.582000000002</v>
      </c>
      <c r="I353" s="438">
        <f t="shared" si="461"/>
        <v>0</v>
      </c>
      <c r="J353" s="438">
        <f t="shared" si="461"/>
        <v>0</v>
      </c>
      <c r="K353" s="438">
        <f t="shared" si="461"/>
        <v>0</v>
      </c>
      <c r="L353" s="438">
        <f t="shared" si="461"/>
        <v>0</v>
      </c>
      <c r="M353" s="438">
        <f t="shared" si="461"/>
        <v>0</v>
      </c>
      <c r="N353" s="438">
        <f t="shared" si="461"/>
        <v>0</v>
      </c>
      <c r="O353" s="438">
        <f t="shared" si="461"/>
        <v>0</v>
      </c>
      <c r="P353" s="438">
        <f t="shared" si="461"/>
        <v>0</v>
      </c>
      <c r="Q353" s="438">
        <f t="shared" si="461"/>
        <v>0</v>
      </c>
      <c r="R353" s="438">
        <f t="shared" si="461"/>
        <v>0</v>
      </c>
      <c r="S353" s="438">
        <f t="shared" si="461"/>
        <v>3634.6318333333338</v>
      </c>
      <c r="T353" s="438">
        <f t="shared" si="461"/>
        <v>4571.1080500000007</v>
      </c>
      <c r="U353" s="438">
        <f t="shared" si="461"/>
        <v>936.47621666666691</v>
      </c>
      <c r="V353" s="438">
        <f t="shared" si="461"/>
        <v>-48.848769999999995</v>
      </c>
      <c r="W353" s="438">
        <f t="shared" si="461"/>
        <v>4522.2592800000002</v>
      </c>
      <c r="X353" s="439">
        <f t="shared" si="451"/>
        <v>125.76536660682413</v>
      </c>
      <c r="Y353" s="593"/>
      <c r="Z353" s="69"/>
    </row>
    <row r="354" spans="1:26" ht="45.75" thickBot="1" x14ac:dyDescent="0.3">
      <c r="A354" s="24">
        <v>1</v>
      </c>
      <c r="B354" s="24">
        <v>1</v>
      </c>
      <c r="C354" s="130" t="s">
        <v>63</v>
      </c>
      <c r="D354" s="436">
        <f t="shared" si="458"/>
        <v>8650</v>
      </c>
      <c r="E354" s="436">
        <f t="shared" si="458"/>
        <v>721</v>
      </c>
      <c r="F354" s="436">
        <f t="shared" si="458"/>
        <v>778</v>
      </c>
      <c r="G354" s="437">
        <f t="shared" si="452"/>
        <v>107.90568654646324</v>
      </c>
      <c r="H354" s="438">
        <f t="shared" ref="H354:W354" si="462">SUM(H342,H330)</f>
        <v>11301.744000000001</v>
      </c>
      <c r="I354" s="438">
        <f t="shared" si="462"/>
        <v>0</v>
      </c>
      <c r="J354" s="438">
        <f t="shared" si="462"/>
        <v>0</v>
      </c>
      <c r="K354" s="438">
        <f t="shared" si="462"/>
        <v>0</v>
      </c>
      <c r="L354" s="438">
        <f t="shared" si="462"/>
        <v>0</v>
      </c>
      <c r="M354" s="438">
        <f t="shared" si="462"/>
        <v>0</v>
      </c>
      <c r="N354" s="438">
        <f t="shared" si="462"/>
        <v>0</v>
      </c>
      <c r="O354" s="438">
        <f t="shared" si="462"/>
        <v>0</v>
      </c>
      <c r="P354" s="438">
        <f t="shared" si="462"/>
        <v>0</v>
      </c>
      <c r="Q354" s="438">
        <f t="shared" si="462"/>
        <v>0</v>
      </c>
      <c r="R354" s="438">
        <f t="shared" si="462"/>
        <v>0</v>
      </c>
      <c r="S354" s="438">
        <f t="shared" si="462"/>
        <v>941.81200000000001</v>
      </c>
      <c r="T354" s="438">
        <f t="shared" si="462"/>
        <v>970.83438999999998</v>
      </c>
      <c r="U354" s="438">
        <f t="shared" si="462"/>
        <v>29.022390000000044</v>
      </c>
      <c r="V354" s="438">
        <f t="shared" si="462"/>
        <v>0</v>
      </c>
      <c r="W354" s="438">
        <f t="shared" si="462"/>
        <v>970.83438999999998</v>
      </c>
      <c r="X354" s="439">
        <f t="shared" si="451"/>
        <v>103.08154812213053</v>
      </c>
      <c r="Y354" s="593"/>
      <c r="Z354" s="69"/>
    </row>
    <row r="355" spans="1:26" ht="15.75" thickBot="1" x14ac:dyDescent="0.3">
      <c r="A355" s="24">
        <v>1</v>
      </c>
      <c r="B355" s="24">
        <v>1</v>
      </c>
      <c r="C355" s="195" t="s">
        <v>71</v>
      </c>
      <c r="D355" s="440">
        <f t="shared" si="458"/>
        <v>0</v>
      </c>
      <c r="E355" s="440">
        <f t="shared" si="458"/>
        <v>0</v>
      </c>
      <c r="F355" s="440">
        <f t="shared" si="458"/>
        <v>0</v>
      </c>
      <c r="G355" s="441">
        <f>SUM(G343,G331)</f>
        <v>0</v>
      </c>
      <c r="H355" s="442">
        <f t="shared" ref="H355:W355" si="463">SUM(H343,H331)</f>
        <v>111579.98437000001</v>
      </c>
      <c r="I355" s="442" t="e">
        <f t="shared" si="463"/>
        <v>#REF!</v>
      </c>
      <c r="J355" s="442" t="e">
        <f t="shared" si="463"/>
        <v>#REF!</v>
      </c>
      <c r="K355" s="442" t="e">
        <f t="shared" si="463"/>
        <v>#REF!</v>
      </c>
      <c r="L355" s="442" t="e">
        <f t="shared" si="463"/>
        <v>#REF!</v>
      </c>
      <c r="M355" s="442" t="e">
        <f t="shared" si="463"/>
        <v>#REF!</v>
      </c>
      <c r="N355" s="442" t="e">
        <f t="shared" si="463"/>
        <v>#REF!</v>
      </c>
      <c r="O355" s="442" t="e">
        <f t="shared" si="463"/>
        <v>#REF!</v>
      </c>
      <c r="P355" s="442" t="e">
        <f t="shared" si="463"/>
        <v>#REF!</v>
      </c>
      <c r="Q355" s="442" t="e">
        <f t="shared" si="463"/>
        <v>#REF!</v>
      </c>
      <c r="R355" s="442" t="e">
        <f t="shared" si="463"/>
        <v>#REF!</v>
      </c>
      <c r="S355" s="442">
        <f t="shared" si="463"/>
        <v>9298.3320308333332</v>
      </c>
      <c r="T355" s="442">
        <f t="shared" si="463"/>
        <v>11733.758130000004</v>
      </c>
      <c r="U355" s="442">
        <f t="shared" si="463"/>
        <v>2435.4260991666697</v>
      </c>
      <c r="V355" s="442">
        <f t="shared" si="463"/>
        <v>-110.63727999999999</v>
      </c>
      <c r="W355" s="442">
        <f t="shared" si="463"/>
        <v>11623.120850000003</v>
      </c>
      <c r="X355" s="440">
        <f t="shared" si="451"/>
        <v>126.1920749989437</v>
      </c>
      <c r="Y355" s="593"/>
      <c r="Z355" s="69"/>
    </row>
    <row r="363" spans="1:26" x14ac:dyDescent="0.25">
      <c r="C363" s="24"/>
      <c r="D363" s="24"/>
      <c r="E363" s="24"/>
      <c r="F363" s="70"/>
      <c r="G363" s="24"/>
      <c r="H363" s="24"/>
      <c r="I363" s="24"/>
      <c r="J363" s="24"/>
      <c r="K363" s="24"/>
      <c r="L363" s="24"/>
      <c r="M363" s="24"/>
      <c r="N363" s="24"/>
      <c r="O363" s="188"/>
      <c r="P363" s="188"/>
      <c r="Q363" s="188"/>
      <c r="R363" s="188"/>
      <c r="S363" s="188"/>
      <c r="T363" s="183"/>
      <c r="U363" s="183"/>
      <c r="V363" s="183"/>
      <c r="W363" s="183"/>
      <c r="X363" s="24"/>
      <c r="Y363" s="70"/>
    </row>
    <row r="364" spans="1:26" x14ac:dyDescent="0.25">
      <c r="C364" s="24"/>
      <c r="D364" s="24"/>
      <c r="E364" s="24"/>
      <c r="F364" s="70"/>
      <c r="G364" s="24"/>
      <c r="H364" s="24"/>
      <c r="I364" s="24"/>
      <c r="J364" s="24"/>
      <c r="K364" s="24"/>
      <c r="L364" s="24"/>
      <c r="M364" s="24"/>
      <c r="N364" s="24"/>
      <c r="O364" s="188"/>
      <c r="P364" s="188"/>
      <c r="Q364" s="188"/>
      <c r="R364" s="188"/>
      <c r="S364" s="188"/>
      <c r="T364" s="183"/>
      <c r="U364" s="183"/>
      <c r="V364" s="183"/>
      <c r="W364" s="183"/>
      <c r="X364" s="24"/>
      <c r="Y364" s="70"/>
    </row>
    <row r="365" spans="1:26" x14ac:dyDescent="0.25">
      <c r="C365" s="24"/>
      <c r="D365" s="24"/>
      <c r="E365" s="24"/>
      <c r="F365" s="70"/>
      <c r="G365" s="24"/>
      <c r="H365" s="24"/>
      <c r="I365" s="24"/>
      <c r="J365" s="24"/>
      <c r="K365" s="24"/>
      <c r="L365" s="24"/>
      <c r="M365" s="24"/>
      <c r="N365" s="24"/>
      <c r="O365" s="188"/>
      <c r="P365" s="188"/>
      <c r="Q365" s="188"/>
      <c r="R365" s="188"/>
      <c r="S365" s="188"/>
      <c r="T365" s="183"/>
      <c r="U365" s="183"/>
      <c r="V365" s="183"/>
      <c r="W365" s="183"/>
      <c r="X365" s="24"/>
      <c r="Y365" s="70"/>
    </row>
    <row r="366" spans="1:26" x14ac:dyDescent="0.25">
      <c r="C366" s="24"/>
      <c r="D366" s="24"/>
      <c r="E366" s="24"/>
      <c r="F366" s="70"/>
      <c r="G366" s="24"/>
      <c r="H366" s="24"/>
      <c r="I366" s="24"/>
      <c r="J366" s="24"/>
      <c r="K366" s="24"/>
      <c r="L366" s="24"/>
      <c r="M366" s="24"/>
      <c r="N366" s="24"/>
      <c r="O366" s="188"/>
      <c r="P366" s="188"/>
      <c r="Q366" s="188"/>
      <c r="R366" s="188"/>
      <c r="S366" s="188"/>
      <c r="T366" s="183"/>
      <c r="U366" s="183"/>
      <c r="V366" s="183"/>
      <c r="W366" s="183"/>
      <c r="X366" s="24"/>
      <c r="Y366" s="70"/>
    </row>
    <row r="367" spans="1:26" x14ac:dyDescent="0.25">
      <c r="C367" s="24"/>
      <c r="D367" s="24"/>
      <c r="E367" s="24"/>
      <c r="F367" s="70"/>
      <c r="G367" s="24"/>
      <c r="H367" s="24"/>
      <c r="I367" s="24"/>
      <c r="J367" s="24"/>
      <c r="K367" s="24"/>
      <c r="L367" s="24"/>
      <c r="M367" s="24"/>
      <c r="N367" s="24"/>
      <c r="O367" s="188"/>
      <c r="P367" s="188"/>
      <c r="Q367" s="188"/>
      <c r="R367" s="188"/>
      <c r="S367" s="188"/>
      <c r="T367" s="183"/>
      <c r="U367" s="183"/>
      <c r="V367" s="183"/>
      <c r="W367" s="183"/>
      <c r="X367" s="24"/>
      <c r="Y367" s="70"/>
    </row>
    <row r="368" spans="1:26" x14ac:dyDescent="0.25">
      <c r="C368" s="24"/>
      <c r="D368" s="24"/>
      <c r="E368" s="24"/>
      <c r="F368" s="70"/>
      <c r="G368" s="24"/>
      <c r="H368" s="24"/>
      <c r="I368" s="24"/>
      <c r="J368" s="24"/>
      <c r="K368" s="24"/>
      <c r="L368" s="24"/>
      <c r="M368" s="24"/>
      <c r="N368" s="24"/>
      <c r="O368" s="188"/>
      <c r="P368" s="188"/>
      <c r="Q368" s="188"/>
      <c r="R368" s="188"/>
      <c r="S368" s="188"/>
      <c r="T368" s="183"/>
      <c r="U368" s="183"/>
      <c r="V368" s="183"/>
      <c r="W368" s="183"/>
      <c r="X368" s="24"/>
      <c r="Y368" s="70"/>
    </row>
    <row r="369" spans="3:25" x14ac:dyDescent="0.25">
      <c r="C369" s="24"/>
      <c r="D369" s="24"/>
      <c r="E369" s="24"/>
      <c r="F369" s="70"/>
      <c r="G369" s="24"/>
      <c r="H369" s="24"/>
      <c r="I369" s="24"/>
      <c r="J369" s="24"/>
      <c r="K369" s="24"/>
      <c r="L369" s="24"/>
      <c r="M369" s="24"/>
      <c r="N369" s="24"/>
      <c r="O369" s="188"/>
      <c r="P369" s="188"/>
      <c r="Q369" s="188"/>
      <c r="R369" s="188"/>
      <c r="S369" s="188"/>
      <c r="T369" s="183"/>
      <c r="U369" s="183"/>
      <c r="V369" s="183"/>
      <c r="W369" s="183"/>
      <c r="X369" s="24"/>
      <c r="Y369" s="70"/>
    </row>
    <row r="370" spans="3:25" x14ac:dyDescent="0.25">
      <c r="C370" s="24"/>
      <c r="D370" s="24"/>
      <c r="E370" s="24"/>
      <c r="F370" s="70"/>
      <c r="G370" s="24"/>
      <c r="H370" s="24"/>
      <c r="I370" s="24"/>
      <c r="J370" s="24"/>
      <c r="K370" s="24"/>
      <c r="L370" s="24"/>
      <c r="M370" s="24"/>
      <c r="N370" s="24"/>
      <c r="O370" s="188"/>
      <c r="P370" s="188"/>
      <c r="Q370" s="188"/>
      <c r="R370" s="188"/>
      <c r="S370" s="188"/>
      <c r="T370" s="183"/>
      <c r="U370" s="183"/>
      <c r="V370" s="183"/>
      <c r="W370" s="183"/>
      <c r="X370" s="24"/>
      <c r="Y370" s="70"/>
    </row>
    <row r="371" spans="3:25" x14ac:dyDescent="0.25">
      <c r="C371" s="24"/>
      <c r="D371" s="24"/>
      <c r="E371" s="24"/>
      <c r="F371" s="70"/>
      <c r="G371" s="24"/>
      <c r="H371" s="24"/>
      <c r="I371" s="24"/>
      <c r="J371" s="24"/>
      <c r="K371" s="24"/>
      <c r="L371" s="24"/>
      <c r="M371" s="24"/>
      <c r="N371" s="24"/>
      <c r="O371" s="188"/>
      <c r="P371" s="188"/>
      <c r="Q371" s="188"/>
      <c r="R371" s="188"/>
      <c r="S371" s="188"/>
      <c r="T371" s="183"/>
      <c r="U371" s="183"/>
      <c r="V371" s="183"/>
      <c r="W371" s="183"/>
      <c r="X371" s="24"/>
      <c r="Y371" s="70"/>
    </row>
    <row r="372" spans="3:25" x14ac:dyDescent="0.25">
      <c r="C372" s="24"/>
      <c r="D372" s="24"/>
      <c r="E372" s="24"/>
      <c r="F372" s="70"/>
      <c r="G372" s="24"/>
      <c r="H372" s="24"/>
      <c r="I372" s="24"/>
      <c r="J372" s="24"/>
      <c r="K372" s="24"/>
      <c r="L372" s="24"/>
      <c r="M372" s="24"/>
      <c r="N372" s="24"/>
      <c r="O372" s="188"/>
      <c r="P372" s="188"/>
      <c r="Q372" s="188"/>
      <c r="R372" s="188"/>
      <c r="S372" s="188"/>
      <c r="T372" s="183"/>
      <c r="U372" s="183"/>
      <c r="V372" s="183"/>
      <c r="W372" s="183"/>
      <c r="X372" s="24"/>
      <c r="Y372" s="70"/>
    </row>
    <row r="373" spans="3:25" x14ac:dyDescent="0.25">
      <c r="C373" s="24"/>
      <c r="D373" s="24"/>
      <c r="E373" s="24"/>
      <c r="F373" s="70"/>
      <c r="G373" s="24"/>
      <c r="H373" s="24"/>
      <c r="I373" s="24"/>
      <c r="J373" s="24"/>
      <c r="K373" s="24"/>
      <c r="L373" s="24"/>
      <c r="M373" s="24"/>
      <c r="N373" s="24"/>
      <c r="O373" s="188"/>
      <c r="P373" s="188"/>
      <c r="Q373" s="188"/>
      <c r="R373" s="188"/>
      <c r="S373" s="188"/>
      <c r="T373" s="183"/>
      <c r="U373" s="183"/>
      <c r="V373" s="183"/>
      <c r="W373" s="183"/>
      <c r="X373" s="24"/>
      <c r="Y373" s="70"/>
    </row>
    <row r="374" spans="3:25" x14ac:dyDescent="0.25">
      <c r="C374" s="24"/>
      <c r="D374" s="24"/>
      <c r="E374" s="24"/>
      <c r="F374" s="70"/>
      <c r="G374" s="24"/>
      <c r="H374" s="24"/>
      <c r="I374" s="24"/>
      <c r="J374" s="24"/>
      <c r="K374" s="24"/>
      <c r="L374" s="24"/>
      <c r="M374" s="24"/>
      <c r="N374" s="24"/>
      <c r="O374" s="188"/>
      <c r="P374" s="188"/>
      <c r="Q374" s="188"/>
      <c r="R374" s="188"/>
      <c r="S374" s="188"/>
      <c r="T374" s="183"/>
      <c r="U374" s="183"/>
      <c r="V374" s="183"/>
      <c r="W374" s="183"/>
      <c r="X374" s="24"/>
      <c r="Y374" s="70"/>
    </row>
    <row r="375" spans="3:25" x14ac:dyDescent="0.25">
      <c r="C375" s="24"/>
      <c r="D375" s="24"/>
      <c r="E375" s="24"/>
      <c r="F375" s="70"/>
      <c r="G375" s="24"/>
      <c r="H375" s="24"/>
      <c r="I375" s="24"/>
      <c r="J375" s="24"/>
      <c r="K375" s="24"/>
      <c r="L375" s="24"/>
      <c r="M375" s="24"/>
      <c r="N375" s="24"/>
      <c r="O375" s="188"/>
      <c r="P375" s="188"/>
      <c r="Q375" s="188"/>
      <c r="R375" s="188"/>
      <c r="S375" s="188"/>
      <c r="T375" s="183"/>
      <c r="U375" s="183"/>
      <c r="V375" s="183"/>
      <c r="W375" s="183"/>
      <c r="X375" s="24"/>
      <c r="Y375" s="70"/>
    </row>
    <row r="376" spans="3:25" x14ac:dyDescent="0.25">
      <c r="C376" s="24"/>
      <c r="D376" s="24"/>
      <c r="E376" s="24"/>
      <c r="F376" s="70"/>
      <c r="G376" s="24"/>
      <c r="H376" s="24"/>
      <c r="I376" s="24"/>
      <c r="J376" s="24"/>
      <c r="K376" s="24"/>
      <c r="L376" s="24"/>
      <c r="M376" s="24"/>
      <c r="N376" s="24"/>
      <c r="O376" s="188"/>
      <c r="P376" s="188"/>
      <c r="Q376" s="188"/>
      <c r="R376" s="188"/>
      <c r="S376" s="188"/>
      <c r="T376" s="183"/>
      <c r="U376" s="183"/>
      <c r="V376" s="183"/>
      <c r="W376" s="183"/>
      <c r="X376" s="24"/>
      <c r="Y376" s="70"/>
    </row>
    <row r="377" spans="3:25" x14ac:dyDescent="0.25">
      <c r="C377" s="24"/>
      <c r="D377" s="24"/>
      <c r="E377" s="24"/>
      <c r="F377" s="70"/>
      <c r="G377" s="24"/>
      <c r="H377" s="24"/>
      <c r="I377" s="24"/>
      <c r="J377" s="24"/>
      <c r="K377" s="24"/>
      <c r="L377" s="24"/>
      <c r="M377" s="24"/>
      <c r="N377" s="24"/>
      <c r="O377" s="188"/>
      <c r="P377" s="188"/>
      <c r="Q377" s="188"/>
      <c r="R377" s="188"/>
      <c r="S377" s="188"/>
      <c r="T377" s="183"/>
      <c r="U377" s="183"/>
      <c r="V377" s="183"/>
      <c r="W377" s="183"/>
      <c r="X377" s="24"/>
      <c r="Y377" s="70"/>
    </row>
    <row r="378" spans="3:25" x14ac:dyDescent="0.25">
      <c r="C378" s="24"/>
      <c r="D378" s="24"/>
      <c r="E378" s="24"/>
      <c r="F378" s="70"/>
      <c r="G378" s="24"/>
      <c r="H378" s="24"/>
      <c r="I378" s="24"/>
      <c r="J378" s="24"/>
      <c r="K378" s="24"/>
      <c r="L378" s="24"/>
      <c r="M378" s="24"/>
      <c r="N378" s="24"/>
      <c r="O378" s="188"/>
      <c r="P378" s="188"/>
      <c r="Q378" s="188"/>
      <c r="R378" s="188"/>
      <c r="S378" s="188"/>
      <c r="T378" s="183"/>
      <c r="U378" s="183"/>
      <c r="V378" s="183"/>
      <c r="W378" s="183"/>
      <c r="X378" s="24"/>
      <c r="Y378" s="70"/>
    </row>
    <row r="379" spans="3:25" x14ac:dyDescent="0.25">
      <c r="C379" s="24"/>
      <c r="D379" s="24"/>
      <c r="E379" s="24"/>
      <c r="F379" s="70"/>
      <c r="G379" s="24"/>
      <c r="H379" s="24"/>
      <c r="I379" s="24"/>
      <c r="J379" s="24"/>
      <c r="K379" s="24"/>
      <c r="L379" s="24"/>
      <c r="M379" s="24"/>
      <c r="N379" s="24"/>
      <c r="O379" s="188"/>
      <c r="P379" s="188"/>
      <c r="Q379" s="188"/>
      <c r="R379" s="188"/>
      <c r="S379" s="188"/>
      <c r="T379" s="183"/>
      <c r="U379" s="183"/>
      <c r="V379" s="183"/>
      <c r="W379" s="183"/>
      <c r="X379" s="24"/>
      <c r="Y379" s="70"/>
    </row>
    <row r="380" spans="3:25" x14ac:dyDescent="0.25">
      <c r="C380" s="24"/>
      <c r="D380" s="24"/>
      <c r="E380" s="24"/>
      <c r="F380" s="70"/>
      <c r="G380" s="24"/>
      <c r="H380" s="24"/>
      <c r="I380" s="24"/>
      <c r="J380" s="24"/>
      <c r="K380" s="24"/>
      <c r="L380" s="24"/>
      <c r="M380" s="24"/>
      <c r="N380" s="24"/>
      <c r="O380" s="188"/>
      <c r="P380" s="188"/>
      <c r="Q380" s="188"/>
      <c r="R380" s="188"/>
      <c r="S380" s="188"/>
      <c r="T380" s="183"/>
      <c r="U380" s="183"/>
      <c r="V380" s="183"/>
      <c r="W380" s="183"/>
      <c r="X380" s="24"/>
      <c r="Y380" s="70"/>
    </row>
    <row r="381" spans="3:25" x14ac:dyDescent="0.25">
      <c r="C381" s="24"/>
      <c r="D381" s="24"/>
      <c r="E381" s="24"/>
      <c r="F381" s="70"/>
      <c r="G381" s="24"/>
      <c r="H381" s="24"/>
      <c r="I381" s="24"/>
      <c r="J381" s="24"/>
      <c r="K381" s="24"/>
      <c r="L381" s="24"/>
      <c r="M381" s="24"/>
      <c r="N381" s="24"/>
      <c r="O381" s="188"/>
      <c r="P381" s="188"/>
      <c r="Q381" s="188"/>
      <c r="R381" s="188"/>
      <c r="S381" s="188"/>
      <c r="T381" s="183"/>
      <c r="U381" s="183"/>
      <c r="V381" s="183"/>
      <c r="W381" s="183"/>
      <c r="X381" s="24"/>
      <c r="Y381" s="70"/>
    </row>
    <row r="382" spans="3:25" x14ac:dyDescent="0.25">
      <c r="C382" s="24"/>
      <c r="D382" s="24"/>
      <c r="E382" s="24"/>
      <c r="F382" s="70"/>
      <c r="G382" s="24"/>
      <c r="H382" s="24"/>
      <c r="I382" s="24"/>
      <c r="J382" s="24"/>
      <c r="K382" s="24"/>
      <c r="L382" s="24"/>
      <c r="M382" s="24"/>
      <c r="N382" s="24"/>
      <c r="O382" s="188"/>
      <c r="P382" s="188"/>
      <c r="Q382" s="188"/>
      <c r="R382" s="188"/>
      <c r="S382" s="188"/>
      <c r="T382" s="183"/>
      <c r="U382" s="183"/>
      <c r="V382" s="183"/>
      <c r="W382" s="183"/>
      <c r="X382" s="24"/>
      <c r="Y382" s="70"/>
    </row>
    <row r="383" spans="3:25" x14ac:dyDescent="0.25">
      <c r="C383" s="24"/>
      <c r="D383" s="24"/>
      <c r="E383" s="24"/>
      <c r="F383" s="70"/>
      <c r="G383" s="24"/>
      <c r="H383" s="24"/>
      <c r="I383" s="24"/>
      <c r="J383" s="24"/>
      <c r="K383" s="24"/>
      <c r="L383" s="24"/>
      <c r="M383" s="24"/>
      <c r="N383" s="24"/>
      <c r="O383" s="188"/>
      <c r="P383" s="188"/>
      <c r="Q383" s="188"/>
      <c r="R383" s="188"/>
      <c r="S383" s="188"/>
      <c r="T383" s="183"/>
      <c r="U383" s="183"/>
      <c r="V383" s="183"/>
      <c r="W383" s="183"/>
      <c r="X383" s="24"/>
      <c r="Y383" s="70"/>
    </row>
    <row r="384" spans="3:25" x14ac:dyDescent="0.25">
      <c r="C384" s="24"/>
      <c r="D384" s="24"/>
      <c r="E384" s="24"/>
      <c r="F384" s="70"/>
      <c r="G384" s="24"/>
      <c r="H384" s="24"/>
      <c r="I384" s="24"/>
      <c r="J384" s="24"/>
      <c r="K384" s="24"/>
      <c r="L384" s="24"/>
      <c r="M384" s="24"/>
      <c r="N384" s="24"/>
      <c r="O384" s="188"/>
      <c r="P384" s="188"/>
      <c r="Q384" s="188"/>
      <c r="R384" s="188"/>
      <c r="S384" s="188"/>
      <c r="T384" s="183"/>
      <c r="U384" s="183"/>
      <c r="V384" s="183"/>
      <c r="W384" s="183"/>
      <c r="X384" s="24"/>
      <c r="Y384" s="70"/>
    </row>
    <row r="385" spans="3:25" x14ac:dyDescent="0.25">
      <c r="C385" s="24"/>
      <c r="D385" s="24"/>
      <c r="E385" s="24"/>
      <c r="F385" s="70"/>
      <c r="G385" s="24"/>
      <c r="H385" s="24"/>
      <c r="I385" s="24"/>
      <c r="J385" s="24"/>
      <c r="K385" s="24"/>
      <c r="L385" s="24"/>
      <c r="M385" s="24"/>
      <c r="N385" s="24"/>
      <c r="O385" s="188"/>
      <c r="P385" s="188"/>
      <c r="Q385" s="188"/>
      <c r="R385" s="188"/>
      <c r="S385" s="188"/>
      <c r="T385" s="183"/>
      <c r="U385" s="183"/>
      <c r="V385" s="183"/>
      <c r="W385" s="183"/>
      <c r="X385" s="24"/>
      <c r="Y385" s="70"/>
    </row>
    <row r="386" spans="3:25" x14ac:dyDescent="0.25">
      <c r="C386" s="24"/>
      <c r="D386" s="24"/>
      <c r="E386" s="24"/>
      <c r="F386" s="70"/>
      <c r="G386" s="24"/>
      <c r="H386" s="24"/>
      <c r="I386" s="24"/>
      <c r="J386" s="24"/>
      <c r="K386" s="24"/>
      <c r="L386" s="24"/>
      <c r="M386" s="24"/>
      <c r="N386" s="24"/>
      <c r="O386" s="188"/>
      <c r="P386" s="188"/>
      <c r="Q386" s="188"/>
      <c r="R386" s="188"/>
      <c r="S386" s="188"/>
      <c r="T386" s="183"/>
      <c r="U386" s="183"/>
      <c r="V386" s="183"/>
      <c r="W386" s="183"/>
      <c r="X386" s="24"/>
      <c r="Y386" s="70"/>
    </row>
    <row r="387" spans="3:25" x14ac:dyDescent="0.25">
      <c r="C387" s="24"/>
      <c r="D387" s="24"/>
      <c r="E387" s="24"/>
      <c r="F387" s="70"/>
      <c r="G387" s="24"/>
      <c r="H387" s="24"/>
      <c r="I387" s="24"/>
      <c r="J387" s="24"/>
      <c r="K387" s="24"/>
      <c r="L387" s="24"/>
      <c r="M387" s="24"/>
      <c r="N387" s="24"/>
      <c r="O387" s="188"/>
      <c r="P387" s="188"/>
      <c r="Q387" s="188"/>
      <c r="R387" s="188"/>
      <c r="S387" s="188"/>
      <c r="T387" s="183"/>
      <c r="U387" s="183"/>
      <c r="V387" s="183"/>
      <c r="W387" s="183"/>
      <c r="X387" s="24"/>
      <c r="Y387" s="70"/>
    </row>
    <row r="388" spans="3:25" x14ac:dyDescent="0.25">
      <c r="C388" s="24"/>
      <c r="D388" s="24"/>
      <c r="E388" s="24"/>
      <c r="F388" s="70"/>
      <c r="G388" s="24"/>
      <c r="H388" s="24"/>
      <c r="I388" s="24"/>
      <c r="J388" s="24"/>
      <c r="K388" s="24"/>
      <c r="L388" s="24"/>
      <c r="M388" s="24"/>
      <c r="N388" s="24"/>
      <c r="O388" s="188"/>
      <c r="P388" s="188"/>
      <c r="Q388" s="188"/>
      <c r="R388" s="188"/>
      <c r="S388" s="188"/>
      <c r="T388" s="183"/>
      <c r="U388" s="183"/>
      <c r="V388" s="183"/>
      <c r="W388" s="183"/>
      <c r="X388" s="24"/>
      <c r="Y388" s="70"/>
    </row>
    <row r="389" spans="3:25" x14ac:dyDescent="0.25">
      <c r="C389" s="24"/>
      <c r="D389" s="24"/>
      <c r="E389" s="24"/>
      <c r="F389" s="70"/>
      <c r="G389" s="24"/>
      <c r="H389" s="24"/>
      <c r="I389" s="24"/>
      <c r="J389" s="24"/>
      <c r="K389" s="24"/>
      <c r="L389" s="24"/>
      <c r="M389" s="24"/>
      <c r="N389" s="24"/>
      <c r="O389" s="188"/>
      <c r="P389" s="188"/>
      <c r="Q389" s="188"/>
      <c r="R389" s="188"/>
      <c r="S389" s="188"/>
      <c r="T389" s="183"/>
      <c r="U389" s="183"/>
      <c r="V389" s="183"/>
      <c r="W389" s="183"/>
      <c r="X389" s="24"/>
      <c r="Y389" s="70"/>
    </row>
    <row r="390" spans="3:25" x14ac:dyDescent="0.25">
      <c r="C390" s="24"/>
      <c r="D390" s="24"/>
      <c r="E390" s="24"/>
      <c r="F390" s="70"/>
      <c r="G390" s="24"/>
      <c r="H390" s="24"/>
      <c r="I390" s="24"/>
      <c r="J390" s="24"/>
      <c r="K390" s="24"/>
      <c r="L390" s="24"/>
      <c r="M390" s="24"/>
      <c r="N390" s="24"/>
      <c r="O390" s="188"/>
      <c r="P390" s="188"/>
      <c r="Q390" s="188"/>
      <c r="R390" s="188"/>
      <c r="S390" s="188"/>
      <c r="T390" s="183"/>
      <c r="U390" s="183"/>
      <c r="V390" s="183"/>
      <c r="W390" s="183"/>
      <c r="X390" s="24"/>
      <c r="Y390" s="70"/>
    </row>
    <row r="391" spans="3:25" x14ac:dyDescent="0.25">
      <c r="C391" s="24"/>
      <c r="D391" s="24"/>
      <c r="E391" s="24"/>
      <c r="F391" s="70"/>
      <c r="G391" s="24"/>
      <c r="H391" s="24"/>
      <c r="I391" s="24"/>
      <c r="J391" s="24"/>
      <c r="K391" s="24"/>
      <c r="L391" s="24"/>
      <c r="M391" s="24"/>
      <c r="N391" s="24"/>
      <c r="O391" s="188"/>
      <c r="P391" s="188"/>
      <c r="Q391" s="188"/>
      <c r="R391" s="188"/>
      <c r="S391" s="188"/>
      <c r="T391" s="183"/>
      <c r="U391" s="183"/>
      <c r="V391" s="183"/>
      <c r="W391" s="183"/>
      <c r="X391" s="24"/>
      <c r="Y391" s="70"/>
    </row>
    <row r="392" spans="3:25" x14ac:dyDescent="0.25">
      <c r="C392" s="24"/>
      <c r="D392" s="24"/>
      <c r="E392" s="24"/>
      <c r="F392" s="70"/>
      <c r="G392" s="24"/>
      <c r="H392" s="24"/>
      <c r="I392" s="24"/>
      <c r="J392" s="24"/>
      <c r="K392" s="24"/>
      <c r="L392" s="24"/>
      <c r="M392" s="24"/>
      <c r="N392" s="24"/>
      <c r="O392" s="188"/>
      <c r="P392" s="188"/>
      <c r="Q392" s="188"/>
      <c r="R392" s="188"/>
      <c r="S392" s="188"/>
      <c r="T392" s="183"/>
      <c r="U392" s="183"/>
      <c r="V392" s="183"/>
      <c r="W392" s="183"/>
      <c r="X392" s="24"/>
      <c r="Y392" s="70"/>
    </row>
    <row r="393" spans="3:25" x14ac:dyDescent="0.25">
      <c r="C393" s="24"/>
      <c r="D393" s="24"/>
      <c r="E393" s="24"/>
      <c r="F393" s="70"/>
      <c r="G393" s="24"/>
      <c r="H393" s="24"/>
      <c r="I393" s="24"/>
      <c r="J393" s="24"/>
      <c r="K393" s="24"/>
      <c r="L393" s="24"/>
      <c r="M393" s="24"/>
      <c r="N393" s="24"/>
      <c r="O393" s="188"/>
      <c r="P393" s="188"/>
      <c r="Q393" s="188"/>
      <c r="R393" s="188"/>
      <c r="S393" s="188"/>
      <c r="T393" s="183"/>
      <c r="U393" s="183"/>
      <c r="V393" s="183"/>
      <c r="W393" s="183"/>
      <c r="X393" s="24"/>
      <c r="Y393" s="70"/>
    </row>
    <row r="394" spans="3:25" x14ac:dyDescent="0.25">
      <c r="C394" s="24"/>
      <c r="D394" s="24"/>
      <c r="E394" s="24"/>
      <c r="F394" s="70"/>
      <c r="G394" s="24"/>
      <c r="H394" s="24"/>
      <c r="I394" s="24"/>
      <c r="J394" s="24"/>
      <c r="K394" s="24"/>
      <c r="L394" s="24"/>
      <c r="M394" s="24"/>
      <c r="N394" s="24"/>
      <c r="O394" s="188"/>
      <c r="P394" s="188"/>
      <c r="Q394" s="188"/>
      <c r="R394" s="188"/>
      <c r="S394" s="188"/>
      <c r="T394" s="183"/>
      <c r="U394" s="183"/>
      <c r="V394" s="183"/>
      <c r="W394" s="183"/>
      <c r="X394" s="24"/>
      <c r="Y394" s="70"/>
    </row>
    <row r="395" spans="3:25" x14ac:dyDescent="0.25">
      <c r="C395" s="24"/>
      <c r="D395" s="24"/>
      <c r="E395" s="24"/>
      <c r="F395" s="70"/>
      <c r="G395" s="24"/>
      <c r="H395" s="24"/>
      <c r="I395" s="24"/>
      <c r="J395" s="24"/>
      <c r="K395" s="24"/>
      <c r="L395" s="24"/>
      <c r="M395" s="24"/>
      <c r="N395" s="24"/>
      <c r="O395" s="188"/>
      <c r="P395" s="188"/>
      <c r="Q395" s="188"/>
      <c r="R395" s="188"/>
      <c r="S395" s="188"/>
      <c r="T395" s="183"/>
      <c r="U395" s="183"/>
      <c r="V395" s="183"/>
      <c r="W395" s="183"/>
      <c r="X395" s="24"/>
      <c r="Y395" s="70"/>
    </row>
    <row r="396" spans="3:25" x14ac:dyDescent="0.25">
      <c r="C396" s="24"/>
      <c r="D396" s="24"/>
      <c r="E396" s="24"/>
      <c r="F396" s="70"/>
      <c r="G396" s="24"/>
      <c r="H396" s="24"/>
      <c r="I396" s="24"/>
      <c r="J396" s="24"/>
      <c r="K396" s="24"/>
      <c r="L396" s="24"/>
      <c r="M396" s="24"/>
      <c r="N396" s="24"/>
      <c r="O396" s="188"/>
      <c r="P396" s="188"/>
      <c r="Q396" s="188"/>
      <c r="R396" s="188"/>
      <c r="S396" s="188"/>
      <c r="T396" s="183"/>
      <c r="U396" s="183"/>
      <c r="V396" s="183"/>
      <c r="W396" s="183"/>
      <c r="X396" s="24"/>
      <c r="Y396" s="70"/>
    </row>
    <row r="397" spans="3:25" x14ac:dyDescent="0.25">
      <c r="C397" s="24"/>
      <c r="D397" s="24"/>
      <c r="E397" s="24"/>
      <c r="F397" s="70"/>
      <c r="G397" s="24"/>
      <c r="H397" s="24"/>
      <c r="I397" s="24"/>
      <c r="J397" s="24"/>
      <c r="K397" s="24"/>
      <c r="L397" s="24"/>
      <c r="M397" s="24"/>
      <c r="N397" s="24"/>
      <c r="O397" s="188"/>
      <c r="P397" s="188"/>
      <c r="Q397" s="188"/>
      <c r="R397" s="188"/>
      <c r="S397" s="188"/>
      <c r="T397" s="183"/>
      <c r="U397" s="183"/>
      <c r="V397" s="183"/>
      <c r="W397" s="183"/>
      <c r="X397" s="24"/>
      <c r="Y397" s="70"/>
    </row>
    <row r="398" spans="3:25" x14ac:dyDescent="0.25">
      <c r="C398" s="24"/>
      <c r="D398" s="24"/>
      <c r="E398" s="24"/>
      <c r="F398" s="70"/>
      <c r="G398" s="24"/>
      <c r="H398" s="24"/>
      <c r="I398" s="24"/>
      <c r="J398" s="24"/>
      <c r="K398" s="24"/>
      <c r="L398" s="24"/>
      <c r="M398" s="24"/>
      <c r="N398" s="24"/>
      <c r="O398" s="188"/>
      <c r="P398" s="188"/>
      <c r="Q398" s="188"/>
      <c r="R398" s="188"/>
      <c r="S398" s="188"/>
      <c r="T398" s="183"/>
      <c r="U398" s="183"/>
      <c r="V398" s="183"/>
      <c r="W398" s="183"/>
      <c r="X398" s="24"/>
      <c r="Y398" s="70"/>
    </row>
    <row r="399" spans="3:25" x14ac:dyDescent="0.25">
      <c r="C399" s="24"/>
      <c r="D399" s="24"/>
      <c r="E399" s="24"/>
      <c r="F399" s="70"/>
      <c r="G399" s="24"/>
      <c r="H399" s="24"/>
      <c r="I399" s="24"/>
      <c r="J399" s="24"/>
      <c r="K399" s="24"/>
      <c r="L399" s="24"/>
      <c r="M399" s="24"/>
      <c r="N399" s="24"/>
      <c r="O399" s="188"/>
      <c r="P399" s="188"/>
      <c r="Q399" s="188"/>
      <c r="R399" s="188"/>
      <c r="S399" s="188"/>
      <c r="T399" s="183"/>
      <c r="U399" s="183"/>
      <c r="V399" s="183"/>
      <c r="W399" s="183"/>
      <c r="X399" s="24"/>
      <c r="Y399" s="70"/>
    </row>
    <row r="400" spans="3:25" x14ac:dyDescent="0.25">
      <c r="C400" s="24"/>
      <c r="D400" s="24"/>
      <c r="E400" s="24"/>
      <c r="F400" s="70"/>
      <c r="G400" s="24"/>
      <c r="H400" s="24"/>
      <c r="I400" s="24"/>
      <c r="J400" s="24"/>
      <c r="K400" s="24"/>
      <c r="L400" s="24"/>
      <c r="M400" s="24"/>
      <c r="N400" s="24"/>
      <c r="O400" s="188"/>
      <c r="P400" s="188"/>
      <c r="Q400" s="188"/>
      <c r="R400" s="188"/>
      <c r="S400" s="188"/>
      <c r="T400" s="183"/>
      <c r="U400" s="183"/>
      <c r="V400" s="183"/>
      <c r="W400" s="183"/>
      <c r="X400" s="24"/>
      <c r="Y400" s="70"/>
    </row>
    <row r="401" spans="3:25" x14ac:dyDescent="0.25">
      <c r="C401" s="24"/>
      <c r="D401" s="24"/>
      <c r="E401" s="24"/>
      <c r="F401" s="70"/>
      <c r="G401" s="24"/>
      <c r="H401" s="24"/>
      <c r="I401" s="24"/>
      <c r="J401" s="24"/>
      <c r="K401" s="24"/>
      <c r="L401" s="24"/>
      <c r="M401" s="24"/>
      <c r="N401" s="24"/>
      <c r="O401" s="188"/>
      <c r="P401" s="188"/>
      <c r="Q401" s="188"/>
      <c r="R401" s="188"/>
      <c r="S401" s="188"/>
      <c r="T401" s="183"/>
      <c r="U401" s="183"/>
      <c r="V401" s="183"/>
      <c r="W401" s="183"/>
      <c r="X401" s="24"/>
      <c r="Y401" s="70"/>
    </row>
    <row r="402" spans="3:25" x14ac:dyDescent="0.25">
      <c r="C402" s="24"/>
      <c r="D402" s="24"/>
      <c r="E402" s="24"/>
      <c r="F402" s="70"/>
      <c r="G402" s="24"/>
      <c r="H402" s="24"/>
      <c r="I402" s="24"/>
      <c r="J402" s="24"/>
      <c r="K402" s="24"/>
      <c r="L402" s="24"/>
      <c r="M402" s="24"/>
      <c r="N402" s="24"/>
      <c r="O402" s="188"/>
      <c r="P402" s="188"/>
      <c r="Q402" s="188"/>
      <c r="R402" s="188"/>
      <c r="S402" s="188"/>
      <c r="T402" s="183"/>
      <c r="U402" s="183"/>
      <c r="V402" s="183"/>
      <c r="W402" s="183"/>
      <c r="X402" s="24"/>
      <c r="Y402" s="70"/>
    </row>
    <row r="403" spans="3:25" x14ac:dyDescent="0.25">
      <c r="C403" s="24"/>
      <c r="D403" s="24"/>
      <c r="E403" s="24"/>
      <c r="F403" s="70"/>
      <c r="G403" s="24"/>
      <c r="H403" s="24"/>
      <c r="I403" s="24"/>
      <c r="J403" s="24"/>
      <c r="K403" s="24"/>
      <c r="L403" s="24"/>
      <c r="M403" s="24"/>
      <c r="N403" s="24"/>
      <c r="O403" s="188"/>
      <c r="P403" s="188"/>
      <c r="Q403" s="188"/>
      <c r="R403" s="188"/>
      <c r="S403" s="188"/>
      <c r="T403" s="183"/>
      <c r="U403" s="183"/>
      <c r="V403" s="183"/>
      <c r="W403" s="183"/>
      <c r="X403" s="24"/>
      <c r="Y403" s="70"/>
    </row>
    <row r="404" spans="3:25" x14ac:dyDescent="0.25">
      <c r="C404" s="24"/>
      <c r="D404" s="24"/>
      <c r="E404" s="24"/>
      <c r="F404" s="70"/>
      <c r="G404" s="24"/>
      <c r="H404" s="24"/>
      <c r="I404" s="24"/>
      <c r="J404" s="24"/>
      <c r="K404" s="24"/>
      <c r="L404" s="24"/>
      <c r="M404" s="24"/>
      <c r="N404" s="24"/>
      <c r="O404" s="188"/>
      <c r="P404" s="188"/>
      <c r="Q404" s="188"/>
      <c r="R404" s="188"/>
      <c r="S404" s="188"/>
      <c r="T404" s="183"/>
      <c r="U404" s="183"/>
      <c r="V404" s="183"/>
      <c r="W404" s="183"/>
      <c r="X404" s="24"/>
      <c r="Y404" s="70"/>
    </row>
    <row r="405" spans="3:25" x14ac:dyDescent="0.25">
      <c r="C405" s="24"/>
      <c r="D405" s="24"/>
      <c r="E405" s="24"/>
      <c r="F405" s="70"/>
      <c r="G405" s="24"/>
      <c r="H405" s="24"/>
      <c r="I405" s="24"/>
      <c r="J405" s="24"/>
      <c r="K405" s="24"/>
      <c r="L405" s="24"/>
      <c r="M405" s="24"/>
      <c r="N405" s="24"/>
      <c r="O405" s="188"/>
      <c r="P405" s="188"/>
      <c r="Q405" s="188"/>
      <c r="R405" s="188"/>
      <c r="S405" s="188"/>
      <c r="T405" s="183"/>
      <c r="U405" s="183"/>
      <c r="V405" s="183"/>
      <c r="W405" s="183"/>
      <c r="X405" s="24"/>
      <c r="Y405" s="70"/>
    </row>
    <row r="406" spans="3:25" x14ac:dyDescent="0.25">
      <c r="C406" s="24"/>
      <c r="D406" s="24"/>
      <c r="E406" s="24"/>
      <c r="F406" s="70"/>
      <c r="G406" s="24"/>
      <c r="H406" s="24"/>
      <c r="I406" s="24"/>
      <c r="J406" s="24"/>
      <c r="K406" s="24"/>
      <c r="L406" s="24"/>
      <c r="M406" s="24"/>
      <c r="N406" s="24"/>
      <c r="O406" s="188"/>
      <c r="P406" s="188"/>
      <c r="Q406" s="188"/>
      <c r="R406" s="188"/>
      <c r="S406" s="188"/>
      <c r="T406" s="183"/>
      <c r="U406" s="183"/>
      <c r="V406" s="183"/>
      <c r="W406" s="183"/>
      <c r="X406" s="24"/>
      <c r="Y406" s="70"/>
    </row>
    <row r="407" spans="3:25" x14ac:dyDescent="0.25">
      <c r="C407" s="24"/>
      <c r="D407" s="24"/>
      <c r="E407" s="24"/>
      <c r="F407" s="70"/>
      <c r="G407" s="24"/>
      <c r="H407" s="24"/>
      <c r="I407" s="24"/>
      <c r="J407" s="24"/>
      <c r="K407" s="24"/>
      <c r="L407" s="24"/>
      <c r="M407" s="24"/>
      <c r="N407" s="24"/>
      <c r="O407" s="188"/>
      <c r="P407" s="188"/>
      <c r="Q407" s="188"/>
      <c r="R407" s="188"/>
      <c r="S407" s="188"/>
      <c r="T407" s="183"/>
      <c r="U407" s="183"/>
      <c r="V407" s="183"/>
      <c r="W407" s="183"/>
      <c r="X407" s="24"/>
      <c r="Y407" s="70"/>
    </row>
    <row r="408" spans="3:25" x14ac:dyDescent="0.25">
      <c r="C408" s="24"/>
      <c r="D408" s="24"/>
      <c r="E408" s="24"/>
      <c r="F408" s="70"/>
      <c r="G408" s="24"/>
      <c r="H408" s="24"/>
      <c r="I408" s="24"/>
      <c r="J408" s="24"/>
      <c r="K408" s="24"/>
      <c r="L408" s="24"/>
      <c r="M408" s="24"/>
      <c r="N408" s="24"/>
      <c r="O408" s="188"/>
      <c r="P408" s="188"/>
      <c r="Q408" s="188"/>
      <c r="R408" s="188"/>
      <c r="S408" s="188"/>
      <c r="T408" s="183"/>
      <c r="U408" s="183"/>
      <c r="V408" s="183"/>
      <c r="W408" s="183"/>
      <c r="X408" s="24"/>
      <c r="Y408" s="70"/>
    </row>
    <row r="409" spans="3:25" x14ac:dyDescent="0.25">
      <c r="C409" s="24"/>
      <c r="D409" s="24"/>
      <c r="E409" s="24"/>
      <c r="F409" s="70"/>
      <c r="G409" s="24"/>
      <c r="H409" s="24"/>
      <c r="I409" s="24"/>
      <c r="J409" s="24"/>
      <c r="K409" s="24"/>
      <c r="L409" s="24"/>
      <c r="M409" s="24"/>
      <c r="N409" s="24"/>
      <c r="O409" s="188"/>
      <c r="P409" s="188"/>
      <c r="Q409" s="188"/>
      <c r="R409" s="188"/>
      <c r="S409" s="188"/>
      <c r="T409" s="183"/>
      <c r="U409" s="183"/>
      <c r="V409" s="183"/>
      <c r="W409" s="183"/>
      <c r="X409" s="24"/>
      <c r="Y409" s="70"/>
    </row>
    <row r="410" spans="3:25" x14ac:dyDescent="0.25">
      <c r="C410" s="24"/>
      <c r="D410" s="24"/>
      <c r="E410" s="24"/>
      <c r="F410" s="70"/>
      <c r="G410" s="24"/>
      <c r="H410" s="24"/>
      <c r="I410" s="24"/>
      <c r="J410" s="24"/>
      <c r="K410" s="24"/>
      <c r="L410" s="24"/>
      <c r="M410" s="24"/>
      <c r="N410" s="24"/>
      <c r="O410" s="188"/>
      <c r="P410" s="188"/>
      <c r="Q410" s="188"/>
      <c r="R410" s="188"/>
      <c r="S410" s="188"/>
      <c r="T410" s="183"/>
      <c r="U410" s="183"/>
      <c r="V410" s="183"/>
      <c r="W410" s="183"/>
      <c r="X410" s="24"/>
      <c r="Y410" s="70"/>
    </row>
    <row r="411" spans="3:25" x14ac:dyDescent="0.25">
      <c r="C411" s="24"/>
      <c r="D411" s="24"/>
      <c r="E411" s="24"/>
      <c r="F411" s="70"/>
      <c r="G411" s="24"/>
      <c r="H411" s="24"/>
      <c r="I411" s="24"/>
      <c r="J411" s="24"/>
      <c r="K411" s="24"/>
      <c r="L411" s="24"/>
      <c r="M411" s="24"/>
      <c r="N411" s="24"/>
      <c r="O411" s="188"/>
      <c r="P411" s="188"/>
      <c r="Q411" s="188"/>
      <c r="R411" s="188"/>
      <c r="S411" s="188"/>
      <c r="T411" s="183"/>
      <c r="U411" s="183"/>
      <c r="V411" s="183"/>
      <c r="W411" s="183"/>
      <c r="X411" s="24"/>
      <c r="Y411" s="70"/>
    </row>
    <row r="412" spans="3:25" x14ac:dyDescent="0.25">
      <c r="C412" s="24"/>
      <c r="D412" s="24"/>
      <c r="E412" s="24"/>
      <c r="F412" s="70"/>
      <c r="G412" s="24"/>
      <c r="H412" s="24"/>
      <c r="I412" s="24"/>
      <c r="J412" s="24"/>
      <c r="K412" s="24"/>
      <c r="L412" s="24"/>
      <c r="M412" s="24"/>
      <c r="N412" s="24"/>
      <c r="O412" s="188"/>
      <c r="P412" s="188"/>
      <c r="Q412" s="188"/>
      <c r="R412" s="188"/>
      <c r="S412" s="188"/>
      <c r="T412" s="183"/>
      <c r="U412" s="183"/>
      <c r="V412" s="183"/>
      <c r="W412" s="183"/>
      <c r="X412" s="24"/>
      <c r="Y412" s="70"/>
    </row>
    <row r="413" spans="3:25" x14ac:dyDescent="0.25">
      <c r="C413" s="24"/>
      <c r="D413" s="24"/>
      <c r="E413" s="24"/>
      <c r="F413" s="70"/>
      <c r="G413" s="24"/>
      <c r="H413" s="24"/>
      <c r="I413" s="24"/>
      <c r="J413" s="24"/>
      <c r="K413" s="24"/>
      <c r="L413" s="24"/>
      <c r="M413" s="24"/>
      <c r="N413" s="24"/>
      <c r="O413" s="188"/>
      <c r="P413" s="188"/>
      <c r="Q413" s="188"/>
      <c r="R413" s="188"/>
      <c r="S413" s="188"/>
      <c r="T413" s="183"/>
      <c r="U413" s="183"/>
      <c r="V413" s="183"/>
      <c r="W413" s="183"/>
      <c r="X413" s="24"/>
      <c r="Y413" s="70"/>
    </row>
    <row r="414" spans="3:25" x14ac:dyDescent="0.25">
      <c r="C414" s="24"/>
      <c r="D414" s="24"/>
      <c r="E414" s="24"/>
      <c r="F414" s="70"/>
      <c r="G414" s="24"/>
      <c r="H414" s="24"/>
      <c r="I414" s="24"/>
      <c r="J414" s="24"/>
      <c r="K414" s="24"/>
      <c r="L414" s="24"/>
      <c r="M414" s="24"/>
      <c r="N414" s="24"/>
      <c r="O414" s="188"/>
      <c r="P414" s="188"/>
      <c r="Q414" s="188"/>
      <c r="R414" s="188"/>
      <c r="S414" s="188"/>
      <c r="T414" s="183"/>
      <c r="U414" s="183"/>
      <c r="V414" s="183"/>
      <c r="W414" s="183"/>
      <c r="X414" s="24"/>
      <c r="Y414" s="70"/>
    </row>
    <row r="415" spans="3:25" x14ac:dyDescent="0.25">
      <c r="C415" s="24"/>
      <c r="D415" s="24"/>
      <c r="E415" s="24"/>
      <c r="F415" s="70"/>
      <c r="G415" s="24"/>
      <c r="H415" s="24"/>
      <c r="I415" s="24"/>
      <c r="J415" s="24"/>
      <c r="K415" s="24"/>
      <c r="L415" s="24"/>
      <c r="M415" s="24"/>
      <c r="N415" s="24"/>
      <c r="O415" s="188"/>
      <c r="P415" s="188"/>
      <c r="Q415" s="188"/>
      <c r="R415" s="188"/>
      <c r="S415" s="188"/>
      <c r="T415" s="183"/>
      <c r="U415" s="183"/>
      <c r="V415" s="183"/>
      <c r="W415" s="183"/>
      <c r="X415" s="24"/>
      <c r="Y415" s="70"/>
    </row>
    <row r="416" spans="3:25" x14ac:dyDescent="0.25">
      <c r="C416" s="24"/>
      <c r="D416" s="24"/>
      <c r="E416" s="24"/>
      <c r="F416" s="70"/>
      <c r="G416" s="24"/>
      <c r="H416" s="24"/>
      <c r="I416" s="24"/>
      <c r="J416" s="24"/>
      <c r="K416" s="24"/>
      <c r="L416" s="24"/>
      <c r="M416" s="24"/>
      <c r="N416" s="24"/>
      <c r="O416" s="188"/>
      <c r="P416" s="188"/>
      <c r="Q416" s="188"/>
      <c r="R416" s="188"/>
      <c r="S416" s="188"/>
      <c r="T416" s="183"/>
      <c r="U416" s="183"/>
      <c r="V416" s="183"/>
      <c r="W416" s="183"/>
      <c r="X416" s="24"/>
      <c r="Y416" s="70"/>
    </row>
    <row r="417" spans="3:25" x14ac:dyDescent="0.25">
      <c r="C417" s="24"/>
      <c r="D417" s="24"/>
      <c r="E417" s="24"/>
      <c r="F417" s="70"/>
      <c r="G417" s="24"/>
      <c r="H417" s="24"/>
      <c r="I417" s="24"/>
      <c r="J417" s="24"/>
      <c r="K417" s="24"/>
      <c r="L417" s="24"/>
      <c r="M417" s="24"/>
      <c r="N417" s="24"/>
      <c r="O417" s="188"/>
      <c r="P417" s="188"/>
      <c r="Q417" s="188"/>
      <c r="R417" s="188"/>
      <c r="S417" s="188"/>
      <c r="T417" s="183"/>
      <c r="U417" s="183"/>
      <c r="V417" s="183"/>
      <c r="W417" s="183"/>
      <c r="X417" s="24"/>
      <c r="Y417" s="70"/>
    </row>
    <row r="418" spans="3:25" x14ac:dyDescent="0.25">
      <c r="C418" s="24"/>
      <c r="D418" s="24"/>
      <c r="E418" s="24"/>
      <c r="F418" s="70"/>
      <c r="G418" s="24"/>
      <c r="H418" s="24"/>
      <c r="I418" s="24"/>
      <c r="J418" s="24"/>
      <c r="K418" s="24"/>
      <c r="L418" s="24"/>
      <c r="M418" s="24"/>
      <c r="N418" s="24"/>
      <c r="O418" s="188"/>
      <c r="P418" s="188"/>
      <c r="Q418" s="188"/>
      <c r="R418" s="188"/>
      <c r="S418" s="188"/>
      <c r="T418" s="183"/>
      <c r="U418" s="183"/>
      <c r="V418" s="183"/>
      <c r="W418" s="183"/>
      <c r="X418" s="24"/>
      <c r="Y418" s="70"/>
    </row>
    <row r="419" spans="3:25" x14ac:dyDescent="0.25">
      <c r="C419" s="24"/>
      <c r="D419" s="24"/>
      <c r="E419" s="24"/>
      <c r="F419" s="70"/>
      <c r="G419" s="24"/>
      <c r="H419" s="24"/>
      <c r="I419" s="24"/>
      <c r="J419" s="24"/>
      <c r="K419" s="24"/>
      <c r="L419" s="24"/>
      <c r="M419" s="24"/>
      <c r="N419" s="24"/>
      <c r="O419" s="188"/>
      <c r="P419" s="188"/>
      <c r="Q419" s="188"/>
      <c r="R419" s="188"/>
      <c r="S419" s="188"/>
      <c r="T419" s="183"/>
      <c r="U419" s="183"/>
      <c r="V419" s="183"/>
      <c r="W419" s="183"/>
      <c r="X419" s="24"/>
      <c r="Y419" s="70"/>
    </row>
    <row r="420" spans="3:25" x14ac:dyDescent="0.25">
      <c r="C420" s="24"/>
      <c r="D420" s="24"/>
      <c r="E420" s="24"/>
      <c r="F420" s="70"/>
      <c r="G420" s="24"/>
      <c r="H420" s="24"/>
      <c r="I420" s="24"/>
      <c r="J420" s="24"/>
      <c r="K420" s="24"/>
      <c r="L420" s="24"/>
      <c r="M420" s="24"/>
      <c r="N420" s="24"/>
      <c r="O420" s="188"/>
      <c r="P420" s="188"/>
      <c r="Q420" s="188"/>
      <c r="R420" s="188"/>
      <c r="S420" s="188"/>
      <c r="T420" s="183"/>
      <c r="U420" s="183"/>
      <c r="V420" s="183"/>
      <c r="W420" s="183"/>
      <c r="X420" s="24"/>
      <c r="Y420" s="70"/>
    </row>
    <row r="421" spans="3:25" x14ac:dyDescent="0.25">
      <c r="C421" s="24"/>
      <c r="D421" s="24"/>
      <c r="E421" s="24"/>
      <c r="F421" s="70"/>
      <c r="G421" s="24"/>
      <c r="H421" s="24"/>
      <c r="I421" s="24"/>
      <c r="J421" s="24"/>
      <c r="K421" s="24"/>
      <c r="L421" s="24"/>
      <c r="M421" s="24"/>
      <c r="N421" s="24"/>
      <c r="O421" s="188"/>
      <c r="P421" s="188"/>
      <c r="Q421" s="188"/>
      <c r="R421" s="188"/>
      <c r="S421" s="188"/>
      <c r="T421" s="183"/>
      <c r="U421" s="183"/>
      <c r="V421" s="183"/>
      <c r="W421" s="183"/>
      <c r="X421" s="24"/>
      <c r="Y421" s="70"/>
    </row>
    <row r="422" spans="3:25" x14ac:dyDescent="0.25">
      <c r="C422" s="24"/>
      <c r="D422" s="24"/>
      <c r="E422" s="24"/>
      <c r="F422" s="70"/>
      <c r="G422" s="24"/>
      <c r="H422" s="24"/>
      <c r="I422" s="24"/>
      <c r="J422" s="24"/>
      <c r="K422" s="24"/>
      <c r="L422" s="24"/>
      <c r="M422" s="24"/>
      <c r="N422" s="24"/>
      <c r="O422" s="188"/>
      <c r="P422" s="188"/>
      <c r="Q422" s="188"/>
      <c r="R422" s="188"/>
      <c r="S422" s="188"/>
      <c r="T422" s="183"/>
      <c r="U422" s="183"/>
      <c r="V422" s="183"/>
      <c r="W422" s="183"/>
      <c r="X422" s="24"/>
      <c r="Y422" s="70"/>
    </row>
    <row r="423" spans="3:25" x14ac:dyDescent="0.25">
      <c r="C423" s="24"/>
      <c r="D423" s="24"/>
      <c r="E423" s="24"/>
      <c r="F423" s="70"/>
      <c r="G423" s="24"/>
      <c r="H423" s="24"/>
      <c r="I423" s="24"/>
      <c r="J423" s="24"/>
      <c r="K423" s="24"/>
      <c r="L423" s="24"/>
      <c r="M423" s="24"/>
      <c r="N423" s="24"/>
      <c r="O423" s="188"/>
      <c r="P423" s="188"/>
      <c r="Q423" s="188"/>
      <c r="R423" s="188"/>
      <c r="S423" s="188"/>
      <c r="T423" s="183"/>
      <c r="U423" s="183"/>
      <c r="V423" s="183"/>
      <c r="W423" s="183"/>
      <c r="X423" s="24"/>
      <c r="Y423" s="70"/>
    </row>
    <row r="424" spans="3:25" x14ac:dyDescent="0.25">
      <c r="C424" s="24"/>
      <c r="D424" s="24"/>
      <c r="E424" s="24"/>
      <c r="F424" s="70"/>
      <c r="G424" s="24"/>
      <c r="H424" s="24"/>
      <c r="I424" s="24"/>
      <c r="J424" s="24"/>
      <c r="K424" s="24"/>
      <c r="L424" s="24"/>
      <c r="M424" s="24"/>
      <c r="N424" s="24"/>
      <c r="O424" s="188"/>
      <c r="P424" s="188"/>
      <c r="Q424" s="188"/>
      <c r="R424" s="188"/>
      <c r="S424" s="188"/>
      <c r="T424" s="183"/>
      <c r="U424" s="183"/>
      <c r="V424" s="183"/>
      <c r="W424" s="183"/>
      <c r="X424" s="24"/>
      <c r="Y424" s="70"/>
    </row>
    <row r="425" spans="3:25" x14ac:dyDescent="0.25">
      <c r="C425" s="24"/>
      <c r="D425" s="24"/>
      <c r="E425" s="24"/>
      <c r="F425" s="70"/>
      <c r="G425" s="24"/>
      <c r="H425" s="24"/>
      <c r="I425" s="24"/>
      <c r="J425" s="24"/>
      <c r="K425" s="24"/>
      <c r="L425" s="24"/>
      <c r="M425" s="24"/>
      <c r="N425" s="24"/>
      <c r="O425" s="188"/>
      <c r="P425" s="188"/>
      <c r="Q425" s="188"/>
      <c r="R425" s="188"/>
      <c r="S425" s="188"/>
      <c r="T425" s="183"/>
      <c r="U425" s="183"/>
      <c r="V425" s="183"/>
      <c r="W425" s="183"/>
      <c r="X425" s="24"/>
      <c r="Y425" s="70"/>
    </row>
    <row r="426" spans="3:25" x14ac:dyDescent="0.25">
      <c r="C426" s="24"/>
      <c r="D426" s="24"/>
      <c r="E426" s="24"/>
      <c r="F426" s="70"/>
      <c r="G426" s="24"/>
      <c r="H426" s="24"/>
      <c r="I426" s="24"/>
      <c r="J426" s="24"/>
      <c r="K426" s="24"/>
      <c r="L426" s="24"/>
      <c r="M426" s="24"/>
      <c r="N426" s="24"/>
      <c r="O426" s="188"/>
      <c r="P426" s="188"/>
      <c r="Q426" s="188"/>
      <c r="R426" s="188"/>
      <c r="S426" s="188"/>
      <c r="T426" s="183"/>
      <c r="U426" s="183"/>
      <c r="V426" s="183"/>
      <c r="W426" s="183"/>
      <c r="X426" s="24"/>
      <c r="Y426" s="70"/>
    </row>
    <row r="427" spans="3:25" x14ac:dyDescent="0.25">
      <c r="C427" s="24"/>
      <c r="D427" s="24"/>
      <c r="E427" s="24"/>
      <c r="F427" s="70"/>
      <c r="G427" s="24"/>
      <c r="H427" s="24"/>
      <c r="I427" s="24"/>
      <c r="J427" s="24"/>
      <c r="K427" s="24"/>
      <c r="L427" s="24"/>
      <c r="M427" s="24"/>
      <c r="N427" s="24"/>
      <c r="O427" s="188"/>
      <c r="P427" s="188"/>
      <c r="Q427" s="188"/>
      <c r="R427" s="188"/>
      <c r="S427" s="188"/>
      <c r="T427" s="183"/>
      <c r="U427" s="183"/>
      <c r="V427" s="183"/>
      <c r="W427" s="183"/>
      <c r="X427" s="24"/>
      <c r="Y427" s="70"/>
    </row>
    <row r="428" spans="3:25" x14ac:dyDescent="0.25">
      <c r="C428" s="24"/>
      <c r="D428" s="24"/>
      <c r="E428" s="24"/>
      <c r="F428" s="70"/>
      <c r="G428" s="24"/>
      <c r="H428" s="24"/>
      <c r="I428" s="24"/>
      <c r="J428" s="24"/>
      <c r="K428" s="24"/>
      <c r="L428" s="24"/>
      <c r="M428" s="24"/>
      <c r="N428" s="24"/>
      <c r="O428" s="188"/>
      <c r="P428" s="188"/>
      <c r="Q428" s="188"/>
      <c r="R428" s="188"/>
      <c r="S428" s="188"/>
      <c r="T428" s="183"/>
      <c r="U428" s="183"/>
      <c r="V428" s="183"/>
      <c r="W428" s="183"/>
      <c r="X428" s="24"/>
      <c r="Y428" s="70"/>
    </row>
    <row r="429" spans="3:25" x14ac:dyDescent="0.25">
      <c r="C429" s="24"/>
      <c r="D429" s="24"/>
      <c r="E429" s="24"/>
      <c r="F429" s="70"/>
      <c r="G429" s="24"/>
      <c r="H429" s="24"/>
      <c r="I429" s="24"/>
      <c r="J429" s="24"/>
      <c r="K429" s="24"/>
      <c r="L429" s="24"/>
      <c r="M429" s="24"/>
      <c r="N429" s="24"/>
      <c r="O429" s="188"/>
      <c r="P429" s="188"/>
      <c r="Q429" s="188"/>
      <c r="R429" s="188"/>
      <c r="S429" s="188"/>
      <c r="T429" s="183"/>
      <c r="U429" s="183"/>
      <c r="V429" s="183"/>
      <c r="W429" s="183"/>
      <c r="X429" s="24"/>
      <c r="Y429" s="70"/>
    </row>
    <row r="430" spans="3:25" x14ac:dyDescent="0.25">
      <c r="C430" s="24"/>
      <c r="D430" s="24"/>
      <c r="E430" s="24"/>
      <c r="F430" s="70"/>
      <c r="G430" s="24"/>
      <c r="H430" s="24"/>
      <c r="I430" s="24"/>
      <c r="J430" s="24"/>
      <c r="K430" s="24"/>
      <c r="L430" s="24"/>
      <c r="M430" s="24"/>
      <c r="N430" s="24"/>
      <c r="O430" s="188"/>
      <c r="P430" s="188"/>
      <c r="Q430" s="188"/>
      <c r="R430" s="188"/>
      <c r="S430" s="188"/>
      <c r="T430" s="183"/>
      <c r="U430" s="183"/>
      <c r="V430" s="183"/>
      <c r="W430" s="183"/>
      <c r="X430" s="24"/>
      <c r="Y430" s="70"/>
    </row>
    <row r="431" spans="3:25" x14ac:dyDescent="0.25">
      <c r="C431" s="24"/>
      <c r="D431" s="24"/>
      <c r="E431" s="24"/>
      <c r="F431" s="70"/>
      <c r="G431" s="24"/>
      <c r="H431" s="24"/>
      <c r="I431" s="24"/>
      <c r="J431" s="24"/>
      <c r="K431" s="24"/>
      <c r="L431" s="24"/>
      <c r="M431" s="24"/>
      <c r="N431" s="24"/>
      <c r="O431" s="188"/>
      <c r="P431" s="188"/>
      <c r="Q431" s="188"/>
      <c r="R431" s="188"/>
      <c r="S431" s="188"/>
      <c r="T431" s="183"/>
      <c r="U431" s="183"/>
      <c r="V431" s="183"/>
      <c r="W431" s="183"/>
      <c r="X431" s="24"/>
      <c r="Y431" s="70"/>
    </row>
    <row r="432" spans="3:25" x14ac:dyDescent="0.25">
      <c r="C432" s="24"/>
      <c r="D432" s="24"/>
      <c r="E432" s="24"/>
      <c r="F432" s="70"/>
      <c r="G432" s="24"/>
      <c r="H432" s="24"/>
      <c r="I432" s="24"/>
      <c r="J432" s="24"/>
      <c r="K432" s="24"/>
      <c r="L432" s="24"/>
      <c r="M432" s="24"/>
      <c r="N432" s="24"/>
      <c r="O432" s="188"/>
      <c r="P432" s="188"/>
      <c r="Q432" s="188"/>
      <c r="R432" s="188"/>
      <c r="S432" s="188"/>
      <c r="T432" s="183"/>
      <c r="U432" s="183"/>
      <c r="V432" s="183"/>
      <c r="W432" s="183"/>
      <c r="X432" s="24"/>
      <c r="Y432" s="70"/>
    </row>
    <row r="433" spans="3:25" x14ac:dyDescent="0.25">
      <c r="C433" s="24"/>
      <c r="D433" s="24"/>
      <c r="E433" s="24"/>
      <c r="F433" s="70"/>
      <c r="G433" s="24"/>
      <c r="H433" s="24"/>
      <c r="I433" s="24"/>
      <c r="J433" s="24"/>
      <c r="K433" s="24"/>
      <c r="L433" s="24"/>
      <c r="M433" s="24"/>
      <c r="N433" s="24"/>
      <c r="O433" s="188"/>
      <c r="P433" s="188"/>
      <c r="Q433" s="188"/>
      <c r="R433" s="188"/>
      <c r="S433" s="188"/>
      <c r="T433" s="183"/>
      <c r="U433" s="183"/>
      <c r="V433" s="183"/>
      <c r="W433" s="183"/>
      <c r="X433" s="24"/>
      <c r="Y433" s="70"/>
    </row>
    <row r="434" spans="3:25" x14ac:dyDescent="0.25">
      <c r="C434" s="24"/>
      <c r="D434" s="24"/>
      <c r="E434" s="24"/>
      <c r="F434" s="70"/>
      <c r="G434" s="24"/>
      <c r="H434" s="24"/>
      <c r="I434" s="24"/>
      <c r="J434" s="24"/>
      <c r="K434" s="24"/>
      <c r="L434" s="24"/>
      <c r="M434" s="24"/>
      <c r="N434" s="24"/>
      <c r="O434" s="188"/>
      <c r="P434" s="188"/>
      <c r="Q434" s="188"/>
      <c r="R434" s="188"/>
      <c r="S434" s="188"/>
      <c r="T434" s="183"/>
      <c r="U434" s="183"/>
      <c r="V434" s="183"/>
      <c r="W434" s="183"/>
      <c r="X434" s="24"/>
      <c r="Y434" s="70"/>
    </row>
    <row r="435" spans="3:25" x14ac:dyDescent="0.25">
      <c r="C435" s="24"/>
      <c r="D435" s="24"/>
      <c r="E435" s="24"/>
      <c r="F435" s="70"/>
      <c r="G435" s="24"/>
      <c r="H435" s="24"/>
      <c r="I435" s="24"/>
      <c r="J435" s="24"/>
      <c r="K435" s="24"/>
      <c r="L435" s="24"/>
      <c r="M435" s="24"/>
      <c r="N435" s="24"/>
      <c r="O435" s="188"/>
      <c r="P435" s="188"/>
      <c r="Q435" s="188"/>
      <c r="R435" s="188"/>
      <c r="S435" s="188"/>
      <c r="T435" s="183"/>
      <c r="U435" s="183"/>
      <c r="V435" s="183"/>
      <c r="W435" s="183"/>
      <c r="X435" s="24"/>
      <c r="Y435" s="70"/>
    </row>
    <row r="436" spans="3:25" x14ac:dyDescent="0.25">
      <c r="C436" s="24"/>
      <c r="D436" s="24"/>
      <c r="E436" s="24"/>
      <c r="F436" s="70"/>
      <c r="G436" s="24"/>
      <c r="H436" s="24"/>
      <c r="I436" s="24"/>
      <c r="J436" s="24"/>
      <c r="K436" s="24"/>
      <c r="L436" s="24"/>
      <c r="M436" s="24"/>
      <c r="N436" s="24"/>
      <c r="O436" s="188"/>
      <c r="P436" s="188"/>
      <c r="Q436" s="188"/>
      <c r="R436" s="188"/>
      <c r="S436" s="188"/>
      <c r="T436" s="183"/>
      <c r="U436" s="183"/>
      <c r="V436" s="183"/>
      <c r="W436" s="183"/>
      <c r="X436" s="24"/>
      <c r="Y436" s="70"/>
    </row>
    <row r="437" spans="3:25" x14ac:dyDescent="0.25">
      <c r="C437" s="24"/>
      <c r="D437" s="24"/>
      <c r="E437" s="24"/>
      <c r="F437" s="70"/>
      <c r="G437" s="24"/>
      <c r="H437" s="24"/>
      <c r="I437" s="24"/>
      <c r="J437" s="24"/>
      <c r="K437" s="24"/>
      <c r="L437" s="24"/>
      <c r="M437" s="24"/>
      <c r="N437" s="24"/>
      <c r="O437" s="188"/>
      <c r="P437" s="188"/>
      <c r="Q437" s="188"/>
      <c r="R437" s="188"/>
      <c r="S437" s="188"/>
      <c r="T437" s="183"/>
      <c r="U437" s="183"/>
      <c r="V437" s="183"/>
      <c r="W437" s="183"/>
      <c r="X437" s="24"/>
      <c r="Y437" s="70"/>
    </row>
    <row r="438" spans="3:25" x14ac:dyDescent="0.25">
      <c r="C438" s="24"/>
      <c r="D438" s="24"/>
      <c r="E438" s="24"/>
      <c r="F438" s="70"/>
      <c r="G438" s="24"/>
      <c r="H438" s="24"/>
      <c r="I438" s="24"/>
      <c r="J438" s="24"/>
      <c r="K438" s="24"/>
      <c r="L438" s="24"/>
      <c r="M438" s="24"/>
      <c r="N438" s="24"/>
      <c r="O438" s="188"/>
      <c r="P438" s="188"/>
      <c r="Q438" s="188"/>
      <c r="R438" s="188"/>
      <c r="S438" s="188"/>
      <c r="T438" s="183"/>
      <c r="U438" s="183"/>
      <c r="V438" s="183"/>
      <c r="W438" s="183"/>
      <c r="X438" s="24"/>
      <c r="Y438" s="70"/>
    </row>
    <row r="439" spans="3:25" x14ac:dyDescent="0.25">
      <c r="C439" s="24"/>
      <c r="D439" s="24"/>
      <c r="E439" s="24"/>
      <c r="F439" s="70"/>
      <c r="G439" s="24"/>
      <c r="H439" s="24"/>
      <c r="I439" s="24"/>
      <c r="J439" s="24"/>
      <c r="K439" s="24"/>
      <c r="L439" s="24"/>
      <c r="M439" s="24"/>
      <c r="N439" s="24"/>
      <c r="O439" s="188"/>
      <c r="P439" s="188"/>
      <c r="Q439" s="188"/>
      <c r="R439" s="188"/>
      <c r="S439" s="188"/>
      <c r="T439" s="183"/>
      <c r="U439" s="183"/>
      <c r="V439" s="183"/>
      <c r="W439" s="183"/>
      <c r="X439" s="24"/>
      <c r="Y439" s="70"/>
    </row>
    <row r="440" spans="3:25" x14ac:dyDescent="0.25">
      <c r="C440" s="24"/>
      <c r="D440" s="24"/>
      <c r="E440" s="24"/>
      <c r="F440" s="70"/>
      <c r="G440" s="24"/>
      <c r="H440" s="24"/>
      <c r="I440" s="24"/>
      <c r="J440" s="24"/>
      <c r="K440" s="24"/>
      <c r="L440" s="24"/>
      <c r="M440" s="24"/>
      <c r="N440" s="24"/>
      <c r="O440" s="188"/>
      <c r="P440" s="188"/>
      <c r="Q440" s="188"/>
      <c r="R440" s="188"/>
      <c r="S440" s="188"/>
      <c r="T440" s="183"/>
      <c r="U440" s="183"/>
      <c r="V440" s="183"/>
      <c r="W440" s="183"/>
      <c r="X440" s="24"/>
      <c r="Y440" s="70"/>
    </row>
    <row r="441" spans="3:25" x14ac:dyDescent="0.25">
      <c r="C441" s="24"/>
      <c r="D441" s="24"/>
      <c r="E441" s="24"/>
      <c r="F441" s="70"/>
      <c r="G441" s="24"/>
      <c r="H441" s="24"/>
      <c r="I441" s="24"/>
      <c r="J441" s="24"/>
      <c r="K441" s="24"/>
      <c r="L441" s="24"/>
      <c r="M441" s="24"/>
      <c r="N441" s="24"/>
      <c r="O441" s="188"/>
      <c r="P441" s="188"/>
      <c r="Q441" s="188"/>
      <c r="R441" s="188"/>
      <c r="S441" s="188"/>
      <c r="T441" s="183"/>
      <c r="U441" s="183"/>
      <c r="V441" s="183"/>
      <c r="W441" s="183"/>
      <c r="X441" s="24"/>
      <c r="Y441" s="70"/>
    </row>
    <row r="442" spans="3:25" x14ac:dyDescent="0.25">
      <c r="C442" s="24"/>
      <c r="D442" s="24"/>
      <c r="E442" s="24"/>
      <c r="F442" s="70"/>
      <c r="G442" s="24"/>
      <c r="H442" s="24"/>
      <c r="I442" s="24"/>
      <c r="J442" s="24"/>
      <c r="K442" s="24"/>
      <c r="L442" s="24"/>
      <c r="M442" s="24"/>
      <c r="N442" s="24"/>
      <c r="O442" s="188"/>
      <c r="P442" s="188"/>
      <c r="Q442" s="188"/>
      <c r="R442" s="188"/>
      <c r="S442" s="188"/>
      <c r="T442" s="183"/>
      <c r="U442" s="183"/>
      <c r="V442" s="183"/>
      <c r="W442" s="183"/>
      <c r="X442" s="24"/>
      <c r="Y442" s="70"/>
    </row>
    <row r="443" spans="3:25" x14ac:dyDescent="0.25">
      <c r="C443" s="24"/>
      <c r="D443" s="24"/>
      <c r="E443" s="24"/>
      <c r="F443" s="70"/>
      <c r="G443" s="24"/>
      <c r="H443" s="24"/>
      <c r="I443" s="24"/>
      <c r="J443" s="24"/>
      <c r="K443" s="24"/>
      <c r="L443" s="24"/>
      <c r="M443" s="24"/>
      <c r="N443" s="24"/>
      <c r="O443" s="188"/>
      <c r="P443" s="188"/>
      <c r="Q443" s="188"/>
      <c r="R443" s="188"/>
      <c r="S443" s="188"/>
      <c r="T443" s="183"/>
      <c r="U443" s="183"/>
      <c r="V443" s="183"/>
      <c r="W443" s="183"/>
      <c r="X443" s="24"/>
      <c r="Y443" s="70"/>
    </row>
    <row r="444" spans="3:25" x14ac:dyDescent="0.25">
      <c r="C444" s="24"/>
      <c r="D444" s="24"/>
      <c r="E444" s="24"/>
      <c r="F444" s="70"/>
      <c r="G444" s="24"/>
      <c r="H444" s="24"/>
      <c r="I444" s="24"/>
      <c r="J444" s="24"/>
      <c r="K444" s="24"/>
      <c r="L444" s="24"/>
      <c r="M444" s="24"/>
      <c r="N444" s="24"/>
      <c r="O444" s="188"/>
      <c r="P444" s="188"/>
      <c r="Q444" s="188"/>
      <c r="R444" s="188"/>
      <c r="S444" s="188"/>
      <c r="T444" s="183"/>
      <c r="U444" s="183"/>
      <c r="V444" s="183"/>
      <c r="W444" s="183"/>
      <c r="X444" s="24"/>
      <c r="Y444" s="70"/>
    </row>
    <row r="445" spans="3:25" x14ac:dyDescent="0.25">
      <c r="C445" s="24"/>
      <c r="D445" s="24"/>
      <c r="E445" s="24"/>
      <c r="F445" s="70"/>
      <c r="G445" s="24"/>
      <c r="H445" s="24"/>
      <c r="I445" s="24"/>
      <c r="J445" s="24"/>
      <c r="K445" s="24"/>
      <c r="L445" s="24"/>
      <c r="M445" s="24"/>
      <c r="N445" s="24"/>
      <c r="O445" s="188"/>
      <c r="P445" s="188"/>
      <c r="Q445" s="188"/>
      <c r="R445" s="188"/>
      <c r="S445" s="188"/>
      <c r="T445" s="183"/>
      <c r="U445" s="183"/>
      <c r="V445" s="183"/>
      <c r="W445" s="183"/>
      <c r="X445" s="24"/>
      <c r="Y445" s="70"/>
    </row>
    <row r="446" spans="3:25" x14ac:dyDescent="0.25">
      <c r="C446" s="24"/>
      <c r="D446" s="24"/>
      <c r="E446" s="24"/>
      <c r="F446" s="70"/>
      <c r="G446" s="24"/>
      <c r="H446" s="24"/>
      <c r="I446" s="24"/>
      <c r="J446" s="24"/>
      <c r="K446" s="24"/>
      <c r="L446" s="24"/>
      <c r="M446" s="24"/>
      <c r="N446" s="24"/>
      <c r="O446" s="188"/>
      <c r="P446" s="188"/>
      <c r="Q446" s="188"/>
      <c r="R446" s="188"/>
      <c r="S446" s="188"/>
      <c r="T446" s="183"/>
      <c r="U446" s="183"/>
      <c r="V446" s="183"/>
      <c r="W446" s="183"/>
      <c r="X446" s="24"/>
      <c r="Y446" s="70"/>
    </row>
    <row r="447" spans="3:25" x14ac:dyDescent="0.25">
      <c r="C447" s="24"/>
      <c r="D447" s="24"/>
      <c r="E447" s="24"/>
      <c r="F447" s="70"/>
      <c r="G447" s="24"/>
      <c r="H447" s="24"/>
      <c r="I447" s="24"/>
      <c r="J447" s="24"/>
      <c r="K447" s="24"/>
      <c r="L447" s="24"/>
      <c r="M447" s="24"/>
      <c r="N447" s="24"/>
      <c r="O447" s="188"/>
      <c r="P447" s="188"/>
      <c r="Q447" s="188"/>
      <c r="R447" s="188"/>
      <c r="S447" s="188"/>
      <c r="T447" s="183"/>
      <c r="U447" s="183"/>
      <c r="V447" s="183"/>
      <c r="W447" s="183"/>
      <c r="X447" s="24"/>
      <c r="Y447" s="70"/>
    </row>
    <row r="448" spans="3:25" x14ac:dyDescent="0.25">
      <c r="C448" s="24"/>
      <c r="D448" s="24"/>
      <c r="E448" s="24"/>
      <c r="F448" s="70"/>
      <c r="G448" s="24"/>
      <c r="H448" s="24"/>
      <c r="I448" s="24"/>
      <c r="J448" s="24"/>
      <c r="K448" s="24"/>
      <c r="L448" s="24"/>
      <c r="M448" s="24"/>
      <c r="N448" s="24"/>
      <c r="O448" s="188"/>
      <c r="P448" s="188"/>
      <c r="Q448" s="188"/>
      <c r="R448" s="188"/>
      <c r="S448" s="188"/>
      <c r="T448" s="183"/>
      <c r="U448" s="183"/>
      <c r="V448" s="183"/>
      <c r="W448" s="183"/>
      <c r="X448" s="24"/>
      <c r="Y448" s="70"/>
    </row>
    <row r="449" spans="3:25" x14ac:dyDescent="0.25">
      <c r="C449" s="24"/>
      <c r="D449" s="24"/>
      <c r="E449" s="24"/>
      <c r="F449" s="70"/>
      <c r="G449" s="24"/>
      <c r="H449" s="24"/>
      <c r="I449" s="24"/>
      <c r="J449" s="24"/>
      <c r="K449" s="24"/>
      <c r="L449" s="24"/>
      <c r="M449" s="24"/>
      <c r="N449" s="24"/>
      <c r="O449" s="188"/>
      <c r="P449" s="188"/>
      <c r="Q449" s="188"/>
      <c r="R449" s="188"/>
      <c r="S449" s="188"/>
      <c r="T449" s="183"/>
      <c r="U449" s="183"/>
      <c r="V449" s="183"/>
      <c r="W449" s="183"/>
      <c r="X449" s="24"/>
      <c r="Y449" s="70"/>
    </row>
    <row r="450" spans="3:25" x14ac:dyDescent="0.25">
      <c r="C450" s="24"/>
      <c r="D450" s="24"/>
      <c r="E450" s="24"/>
      <c r="F450" s="70"/>
      <c r="G450" s="24"/>
      <c r="H450" s="24"/>
      <c r="I450" s="24"/>
      <c r="J450" s="24"/>
      <c r="K450" s="24"/>
      <c r="L450" s="24"/>
      <c r="M450" s="24"/>
      <c r="N450" s="24"/>
      <c r="O450" s="188"/>
      <c r="P450" s="188"/>
      <c r="Q450" s="188"/>
      <c r="R450" s="188"/>
      <c r="S450" s="188"/>
      <c r="T450" s="183"/>
      <c r="U450" s="183"/>
      <c r="V450" s="183"/>
      <c r="W450" s="183"/>
      <c r="X450" s="24"/>
      <c r="Y450" s="70"/>
    </row>
    <row r="451" spans="3:25" x14ac:dyDescent="0.25">
      <c r="C451" s="24"/>
      <c r="D451" s="24"/>
      <c r="E451" s="24"/>
      <c r="F451" s="70"/>
      <c r="G451" s="24"/>
      <c r="H451" s="24"/>
      <c r="I451" s="24"/>
      <c r="J451" s="24"/>
      <c r="K451" s="24"/>
      <c r="L451" s="24"/>
      <c r="M451" s="24"/>
      <c r="N451" s="24"/>
      <c r="O451" s="188"/>
      <c r="P451" s="188"/>
      <c r="Q451" s="188"/>
      <c r="R451" s="188"/>
      <c r="S451" s="188"/>
      <c r="T451" s="183"/>
      <c r="U451" s="183"/>
      <c r="V451" s="183"/>
      <c r="W451" s="183"/>
      <c r="X451" s="24"/>
      <c r="Y451" s="70"/>
    </row>
    <row r="452" spans="3:25" x14ac:dyDescent="0.25">
      <c r="C452" s="24"/>
      <c r="D452" s="24"/>
      <c r="E452" s="24"/>
      <c r="F452" s="70"/>
      <c r="G452" s="24"/>
      <c r="H452" s="24"/>
      <c r="I452" s="24"/>
      <c r="J452" s="24"/>
      <c r="K452" s="24"/>
      <c r="L452" s="24"/>
      <c r="M452" s="24"/>
      <c r="N452" s="24"/>
      <c r="O452" s="188"/>
      <c r="P452" s="188"/>
      <c r="Q452" s="188"/>
      <c r="R452" s="188"/>
      <c r="S452" s="188"/>
      <c r="T452" s="183"/>
      <c r="U452" s="183"/>
      <c r="V452" s="183"/>
      <c r="W452" s="183"/>
      <c r="X452" s="24"/>
      <c r="Y452" s="70"/>
    </row>
    <row r="453" spans="3:25" x14ac:dyDescent="0.25">
      <c r="C453" s="24"/>
      <c r="D453" s="24"/>
      <c r="E453" s="24"/>
      <c r="F453" s="70"/>
      <c r="G453" s="24"/>
      <c r="H453" s="24"/>
      <c r="I453" s="24"/>
      <c r="J453" s="24"/>
      <c r="K453" s="24"/>
      <c r="L453" s="24"/>
      <c r="M453" s="24"/>
      <c r="N453" s="24"/>
      <c r="O453" s="188"/>
      <c r="P453" s="188"/>
      <c r="Q453" s="188"/>
      <c r="R453" s="188"/>
      <c r="S453" s="188"/>
      <c r="T453" s="183"/>
      <c r="U453" s="183"/>
      <c r="V453" s="183"/>
      <c r="W453" s="183"/>
      <c r="X453" s="24"/>
      <c r="Y453" s="70"/>
    </row>
    <row r="454" spans="3:25" x14ac:dyDescent="0.25">
      <c r="C454" s="24"/>
      <c r="D454" s="24"/>
      <c r="E454" s="24"/>
      <c r="F454" s="70"/>
      <c r="G454" s="24"/>
      <c r="H454" s="24"/>
      <c r="I454" s="24"/>
      <c r="J454" s="24"/>
      <c r="K454" s="24"/>
      <c r="L454" s="24"/>
      <c r="M454" s="24"/>
      <c r="N454" s="24"/>
      <c r="O454" s="188"/>
      <c r="P454" s="188"/>
      <c r="Q454" s="188"/>
      <c r="R454" s="188"/>
      <c r="S454" s="188"/>
      <c r="T454" s="183"/>
      <c r="U454" s="183"/>
      <c r="V454" s="183"/>
      <c r="W454" s="183"/>
      <c r="X454" s="24"/>
      <c r="Y454" s="70"/>
    </row>
    <row r="455" spans="3:25" x14ac:dyDescent="0.25">
      <c r="C455" s="24"/>
      <c r="D455" s="24"/>
      <c r="E455" s="24"/>
      <c r="F455" s="70"/>
      <c r="G455" s="24"/>
      <c r="H455" s="24"/>
      <c r="I455" s="24"/>
      <c r="J455" s="24"/>
      <c r="K455" s="24"/>
      <c r="L455" s="24"/>
      <c r="M455" s="24"/>
      <c r="N455" s="24"/>
      <c r="O455" s="188"/>
      <c r="P455" s="188"/>
      <c r="Q455" s="188"/>
      <c r="R455" s="188"/>
      <c r="S455" s="188"/>
      <c r="T455" s="183"/>
      <c r="U455" s="183"/>
      <c r="V455" s="183"/>
      <c r="W455" s="183"/>
      <c r="X455" s="24"/>
      <c r="Y455" s="70"/>
    </row>
    <row r="456" spans="3:25" x14ac:dyDescent="0.25">
      <c r="C456" s="24"/>
      <c r="D456" s="24"/>
      <c r="E456" s="24"/>
      <c r="F456" s="70"/>
      <c r="G456" s="24"/>
      <c r="H456" s="24"/>
      <c r="I456" s="24"/>
      <c r="J456" s="24"/>
      <c r="K456" s="24"/>
      <c r="L456" s="24"/>
      <c r="M456" s="24"/>
      <c r="N456" s="24"/>
      <c r="O456" s="188"/>
      <c r="P456" s="188"/>
      <c r="Q456" s="188"/>
      <c r="R456" s="188"/>
      <c r="S456" s="188"/>
      <c r="T456" s="183"/>
      <c r="U456" s="183"/>
      <c r="V456" s="183"/>
      <c r="W456" s="183"/>
      <c r="X456" s="24"/>
      <c r="Y456" s="70"/>
    </row>
    <row r="457" spans="3:25" x14ac:dyDescent="0.25">
      <c r="C457" s="24"/>
      <c r="D457" s="24"/>
      <c r="E457" s="24"/>
      <c r="F457" s="70"/>
      <c r="G457" s="24"/>
      <c r="H457" s="24"/>
      <c r="I457" s="24"/>
      <c r="J457" s="24"/>
      <c r="K457" s="24"/>
      <c r="L457" s="24"/>
      <c r="M457" s="24"/>
      <c r="N457" s="24"/>
      <c r="O457" s="188"/>
      <c r="P457" s="188"/>
      <c r="Q457" s="188"/>
      <c r="R457" s="188"/>
      <c r="S457" s="188"/>
      <c r="T457" s="183"/>
      <c r="U457" s="183"/>
      <c r="V457" s="183"/>
      <c r="W457" s="183"/>
      <c r="X457" s="24"/>
      <c r="Y457" s="70"/>
    </row>
    <row r="458" spans="3:25" x14ac:dyDescent="0.25">
      <c r="C458" s="24"/>
      <c r="D458" s="24"/>
      <c r="E458" s="24"/>
      <c r="F458" s="70"/>
      <c r="G458" s="24"/>
      <c r="H458" s="24"/>
      <c r="I458" s="24"/>
      <c r="J458" s="24"/>
      <c r="K458" s="24"/>
      <c r="L458" s="24"/>
      <c r="M458" s="24"/>
      <c r="N458" s="24"/>
      <c r="O458" s="188"/>
      <c r="P458" s="188"/>
      <c r="Q458" s="188"/>
      <c r="R458" s="188"/>
      <c r="S458" s="188"/>
      <c r="T458" s="183"/>
      <c r="U458" s="183"/>
      <c r="V458" s="183"/>
      <c r="W458" s="183"/>
      <c r="X458" s="24"/>
      <c r="Y458" s="70"/>
    </row>
    <row r="459" spans="3:25" x14ac:dyDescent="0.25">
      <c r="C459" s="24"/>
      <c r="D459" s="24"/>
      <c r="E459" s="24"/>
      <c r="F459" s="70"/>
      <c r="G459" s="24"/>
      <c r="H459" s="24"/>
      <c r="I459" s="24"/>
      <c r="J459" s="24"/>
      <c r="K459" s="24"/>
      <c r="L459" s="24"/>
      <c r="M459" s="24"/>
      <c r="N459" s="24"/>
      <c r="O459" s="188"/>
      <c r="P459" s="188"/>
      <c r="Q459" s="188"/>
      <c r="R459" s="188"/>
      <c r="S459" s="188"/>
      <c r="T459" s="183"/>
      <c r="U459" s="183"/>
      <c r="V459" s="183"/>
      <c r="W459" s="183"/>
      <c r="X459" s="24"/>
      <c r="Y459" s="70"/>
    </row>
    <row r="460" spans="3:25" x14ac:dyDescent="0.25">
      <c r="C460" s="24"/>
      <c r="D460" s="24"/>
      <c r="E460" s="24"/>
      <c r="F460" s="70"/>
      <c r="G460" s="24"/>
      <c r="H460" s="24"/>
      <c r="I460" s="24"/>
      <c r="J460" s="24"/>
      <c r="K460" s="24"/>
      <c r="L460" s="24"/>
      <c r="M460" s="24"/>
      <c r="N460" s="24"/>
      <c r="O460" s="188"/>
      <c r="P460" s="188"/>
      <c r="Q460" s="188"/>
      <c r="R460" s="188"/>
      <c r="S460" s="188"/>
      <c r="T460" s="183"/>
      <c r="U460" s="183"/>
      <c r="V460" s="183"/>
      <c r="W460" s="183"/>
      <c r="X460" s="24"/>
      <c r="Y460" s="70"/>
    </row>
    <row r="461" spans="3:25" x14ac:dyDescent="0.25">
      <c r="C461" s="24"/>
      <c r="D461" s="24"/>
      <c r="E461" s="24"/>
      <c r="F461" s="70"/>
      <c r="G461" s="24"/>
      <c r="H461" s="24"/>
      <c r="I461" s="24"/>
      <c r="J461" s="24"/>
      <c r="K461" s="24"/>
      <c r="L461" s="24"/>
      <c r="M461" s="24"/>
      <c r="N461" s="24"/>
      <c r="O461" s="188"/>
      <c r="P461" s="188"/>
      <c r="Q461" s="188"/>
      <c r="R461" s="188"/>
      <c r="S461" s="188"/>
      <c r="T461" s="183"/>
      <c r="U461" s="183"/>
      <c r="V461" s="183"/>
      <c r="W461" s="183"/>
      <c r="X461" s="24"/>
      <c r="Y461" s="70"/>
    </row>
    <row r="462" spans="3:25" x14ac:dyDescent="0.25">
      <c r="C462" s="24"/>
      <c r="D462" s="24"/>
      <c r="E462" s="24"/>
      <c r="F462" s="70"/>
      <c r="G462" s="24"/>
      <c r="H462" s="24"/>
      <c r="I462" s="24"/>
      <c r="J462" s="24"/>
      <c r="K462" s="24"/>
      <c r="L462" s="24"/>
      <c r="M462" s="24"/>
      <c r="N462" s="24"/>
      <c r="O462" s="188"/>
      <c r="P462" s="188"/>
      <c r="Q462" s="188"/>
      <c r="R462" s="188"/>
      <c r="S462" s="188"/>
      <c r="T462" s="183"/>
      <c r="U462" s="183"/>
      <c r="V462" s="183"/>
      <c r="W462" s="183"/>
      <c r="X462" s="24"/>
      <c r="Y462" s="70"/>
    </row>
    <row r="463" spans="3:25" x14ac:dyDescent="0.25">
      <c r="C463" s="24"/>
      <c r="D463" s="24"/>
      <c r="E463" s="24"/>
      <c r="F463" s="70"/>
      <c r="G463" s="24"/>
      <c r="H463" s="24"/>
      <c r="I463" s="24"/>
      <c r="J463" s="24"/>
      <c r="K463" s="24"/>
      <c r="L463" s="24"/>
      <c r="M463" s="24"/>
      <c r="N463" s="24"/>
      <c r="O463" s="188"/>
      <c r="P463" s="188"/>
      <c r="Q463" s="188"/>
      <c r="R463" s="188"/>
      <c r="S463" s="188"/>
      <c r="T463" s="183"/>
      <c r="U463" s="183"/>
      <c r="V463" s="183"/>
      <c r="W463" s="183"/>
      <c r="X463" s="24"/>
      <c r="Y463" s="70"/>
    </row>
    <row r="464" spans="3:25" x14ac:dyDescent="0.25">
      <c r="C464" s="24"/>
      <c r="D464" s="24"/>
      <c r="E464" s="24"/>
      <c r="F464" s="70"/>
      <c r="G464" s="24"/>
      <c r="H464" s="24"/>
      <c r="I464" s="24"/>
      <c r="J464" s="24"/>
      <c r="K464" s="24"/>
      <c r="L464" s="24"/>
      <c r="M464" s="24"/>
      <c r="N464" s="24"/>
      <c r="O464" s="188"/>
      <c r="P464" s="188"/>
      <c r="Q464" s="188"/>
      <c r="R464" s="188"/>
      <c r="S464" s="188"/>
      <c r="T464" s="183"/>
      <c r="U464" s="183"/>
      <c r="V464" s="183"/>
      <c r="W464" s="183"/>
      <c r="X464" s="24"/>
      <c r="Y464" s="70"/>
    </row>
    <row r="465" spans="3:25" x14ac:dyDescent="0.25">
      <c r="C465" s="24"/>
      <c r="D465" s="24"/>
      <c r="E465" s="24"/>
      <c r="F465" s="70"/>
      <c r="G465" s="24"/>
      <c r="H465" s="24"/>
      <c r="I465" s="24"/>
      <c r="J465" s="24"/>
      <c r="K465" s="24"/>
      <c r="L465" s="24"/>
      <c r="M465" s="24"/>
      <c r="N465" s="24"/>
      <c r="O465" s="188"/>
      <c r="P465" s="188"/>
      <c r="Q465" s="188"/>
      <c r="R465" s="188"/>
      <c r="S465" s="188"/>
      <c r="T465" s="183"/>
      <c r="U465" s="183"/>
      <c r="V465" s="183"/>
      <c r="W465" s="183"/>
      <c r="X465" s="24"/>
      <c r="Y465" s="70"/>
    </row>
    <row r="466" spans="3:25" x14ac:dyDescent="0.25">
      <c r="C466" s="24"/>
      <c r="D466" s="24"/>
      <c r="E466" s="24"/>
      <c r="F466" s="70"/>
      <c r="G466" s="24"/>
      <c r="H466" s="24"/>
      <c r="I466" s="24"/>
      <c r="J466" s="24"/>
      <c r="K466" s="24"/>
      <c r="L466" s="24"/>
      <c r="M466" s="24"/>
      <c r="N466" s="24"/>
      <c r="O466" s="188"/>
      <c r="P466" s="188"/>
      <c r="Q466" s="188"/>
      <c r="R466" s="188"/>
      <c r="S466" s="188"/>
      <c r="T466" s="183"/>
      <c r="U466" s="183"/>
      <c r="V466" s="183"/>
      <c r="W466" s="183"/>
      <c r="X466" s="24"/>
      <c r="Y466" s="70"/>
    </row>
    <row r="467" spans="3:25" x14ac:dyDescent="0.25">
      <c r="C467" s="24"/>
      <c r="D467" s="24"/>
      <c r="E467" s="24"/>
      <c r="F467" s="70"/>
      <c r="G467" s="24"/>
      <c r="H467" s="24"/>
      <c r="I467" s="24"/>
      <c r="J467" s="24"/>
      <c r="K467" s="24"/>
      <c r="L467" s="24"/>
      <c r="M467" s="24"/>
      <c r="N467" s="24"/>
      <c r="O467" s="188"/>
      <c r="P467" s="188"/>
      <c r="Q467" s="188"/>
      <c r="R467" s="188"/>
      <c r="S467" s="188"/>
      <c r="T467" s="183"/>
      <c r="U467" s="183"/>
      <c r="V467" s="183"/>
      <c r="W467" s="183"/>
      <c r="X467" s="24"/>
      <c r="Y467" s="70"/>
    </row>
    <row r="468" spans="3:25" x14ac:dyDescent="0.25">
      <c r="C468" s="24"/>
      <c r="D468" s="24"/>
      <c r="E468" s="24"/>
      <c r="F468" s="70"/>
      <c r="G468" s="24"/>
      <c r="H468" s="24"/>
      <c r="I468" s="24"/>
      <c r="J468" s="24"/>
      <c r="K468" s="24"/>
      <c r="L468" s="24"/>
      <c r="M468" s="24"/>
      <c r="N468" s="24"/>
      <c r="O468" s="188"/>
      <c r="P468" s="188"/>
      <c r="Q468" s="188"/>
      <c r="R468" s="188"/>
      <c r="S468" s="188"/>
      <c r="T468" s="183"/>
      <c r="U468" s="183"/>
      <c r="V468" s="183"/>
      <c r="W468" s="183"/>
      <c r="X468" s="24"/>
      <c r="Y468" s="70"/>
    </row>
    <row r="469" spans="3:25" x14ac:dyDescent="0.25">
      <c r="C469" s="24"/>
      <c r="D469" s="24"/>
      <c r="E469" s="24"/>
      <c r="F469" s="70"/>
      <c r="G469" s="24"/>
      <c r="H469" s="24"/>
      <c r="I469" s="24"/>
      <c r="J469" s="24"/>
      <c r="K469" s="24"/>
      <c r="L469" s="24"/>
      <c r="M469" s="24"/>
      <c r="N469" s="24"/>
      <c r="O469" s="188"/>
      <c r="P469" s="188"/>
      <c r="Q469" s="188"/>
      <c r="R469" s="188"/>
      <c r="S469" s="188"/>
      <c r="T469" s="183"/>
      <c r="U469" s="183"/>
      <c r="V469" s="183"/>
      <c r="W469" s="183"/>
      <c r="X469" s="24"/>
      <c r="Y469" s="70"/>
    </row>
    <row r="470" spans="3:25" x14ac:dyDescent="0.25">
      <c r="C470" s="24"/>
      <c r="D470" s="24"/>
      <c r="E470" s="24"/>
      <c r="F470" s="70"/>
      <c r="G470" s="24"/>
      <c r="H470" s="24"/>
      <c r="I470" s="24"/>
      <c r="J470" s="24"/>
      <c r="K470" s="24"/>
      <c r="L470" s="24"/>
      <c r="M470" s="24"/>
      <c r="N470" s="24"/>
      <c r="O470" s="188"/>
      <c r="P470" s="188"/>
      <c r="Q470" s="188"/>
      <c r="R470" s="188"/>
      <c r="S470" s="188"/>
      <c r="T470" s="183"/>
      <c r="U470" s="183"/>
      <c r="V470" s="183"/>
      <c r="W470" s="183"/>
      <c r="X470" s="24"/>
      <c r="Y470" s="70"/>
    </row>
    <row r="471" spans="3:25" x14ac:dyDescent="0.25">
      <c r="C471" s="24"/>
      <c r="D471" s="24"/>
      <c r="E471" s="24"/>
      <c r="F471" s="70"/>
      <c r="G471" s="24"/>
      <c r="H471" s="24"/>
      <c r="I471" s="24"/>
      <c r="J471" s="24"/>
      <c r="K471" s="24"/>
      <c r="L471" s="24"/>
      <c r="M471" s="24"/>
      <c r="N471" s="24"/>
      <c r="O471" s="188"/>
      <c r="P471" s="188"/>
      <c r="Q471" s="188"/>
      <c r="R471" s="188"/>
      <c r="S471" s="188"/>
      <c r="T471" s="183"/>
      <c r="U471" s="183"/>
      <c r="V471" s="183"/>
      <c r="W471" s="183"/>
      <c r="X471" s="24"/>
      <c r="Y471" s="70"/>
    </row>
    <row r="472" spans="3:25" x14ac:dyDescent="0.25">
      <c r="C472" s="24"/>
      <c r="D472" s="24"/>
      <c r="E472" s="24"/>
      <c r="F472" s="70"/>
      <c r="G472" s="24"/>
      <c r="H472" s="24"/>
      <c r="I472" s="24"/>
      <c r="J472" s="24"/>
      <c r="K472" s="24"/>
      <c r="L472" s="24"/>
      <c r="M472" s="24"/>
      <c r="N472" s="24"/>
      <c r="O472" s="188"/>
      <c r="P472" s="188"/>
      <c r="Q472" s="188"/>
      <c r="R472" s="188"/>
      <c r="S472" s="188"/>
      <c r="T472" s="183"/>
      <c r="U472" s="183"/>
      <c r="V472" s="183"/>
      <c r="W472" s="183"/>
      <c r="X472" s="24"/>
      <c r="Y472" s="70"/>
    </row>
    <row r="473" spans="3:25" x14ac:dyDescent="0.25">
      <c r="C473" s="24"/>
      <c r="D473" s="24"/>
      <c r="E473" s="24"/>
      <c r="F473" s="70"/>
      <c r="G473" s="24"/>
      <c r="H473" s="24"/>
      <c r="I473" s="24"/>
      <c r="J473" s="24"/>
      <c r="K473" s="24"/>
      <c r="L473" s="24"/>
      <c r="M473" s="24"/>
      <c r="N473" s="24"/>
      <c r="O473" s="188"/>
      <c r="P473" s="188"/>
      <c r="Q473" s="188"/>
      <c r="R473" s="188"/>
      <c r="S473" s="188"/>
      <c r="T473" s="183"/>
      <c r="U473" s="183"/>
      <c r="V473" s="183"/>
      <c r="W473" s="183"/>
      <c r="X473" s="24"/>
      <c r="Y473" s="70"/>
    </row>
    <row r="474" spans="3:25" x14ac:dyDescent="0.25">
      <c r="C474" s="24"/>
      <c r="D474" s="24"/>
      <c r="E474" s="24"/>
      <c r="F474" s="70"/>
      <c r="G474" s="24"/>
      <c r="H474" s="24"/>
      <c r="I474" s="24"/>
      <c r="J474" s="24"/>
      <c r="K474" s="24"/>
      <c r="L474" s="24"/>
      <c r="M474" s="24"/>
      <c r="N474" s="24"/>
      <c r="O474" s="188"/>
      <c r="P474" s="188"/>
      <c r="Q474" s="188"/>
      <c r="R474" s="188"/>
      <c r="S474" s="188"/>
      <c r="T474" s="183"/>
      <c r="U474" s="183"/>
      <c r="V474" s="183"/>
      <c r="W474" s="183"/>
      <c r="X474" s="24"/>
      <c r="Y474" s="70"/>
    </row>
    <row r="475" spans="3:25" x14ac:dyDescent="0.25">
      <c r="C475" s="24"/>
      <c r="D475" s="24"/>
      <c r="E475" s="24"/>
      <c r="F475" s="70"/>
      <c r="G475" s="24"/>
      <c r="H475" s="24"/>
      <c r="I475" s="24"/>
      <c r="J475" s="24"/>
      <c r="K475" s="24"/>
      <c r="L475" s="24"/>
      <c r="M475" s="24"/>
      <c r="N475" s="24"/>
      <c r="O475" s="188"/>
      <c r="P475" s="188"/>
      <c r="Q475" s="188"/>
      <c r="R475" s="188"/>
      <c r="S475" s="188"/>
      <c r="T475" s="183"/>
      <c r="U475" s="183"/>
      <c r="V475" s="183"/>
      <c r="W475" s="183"/>
      <c r="X475" s="24"/>
      <c r="Y475" s="70"/>
    </row>
    <row r="476" spans="3:25" x14ac:dyDescent="0.25">
      <c r="C476" s="24"/>
      <c r="D476" s="24"/>
      <c r="E476" s="24"/>
      <c r="F476" s="70"/>
      <c r="G476" s="24"/>
      <c r="H476" s="24"/>
      <c r="I476" s="24"/>
      <c r="J476" s="24"/>
      <c r="K476" s="24"/>
      <c r="L476" s="24"/>
      <c r="M476" s="24"/>
      <c r="N476" s="24"/>
      <c r="O476" s="188"/>
      <c r="P476" s="188"/>
      <c r="Q476" s="188"/>
      <c r="R476" s="188"/>
      <c r="S476" s="188"/>
      <c r="T476" s="183"/>
      <c r="U476" s="183"/>
      <c r="V476" s="183"/>
      <c r="W476" s="183"/>
      <c r="X476" s="24"/>
      <c r="Y476" s="70"/>
    </row>
    <row r="477" spans="3:25" x14ac:dyDescent="0.25">
      <c r="C477" s="24"/>
      <c r="D477" s="24"/>
      <c r="E477" s="24"/>
      <c r="F477" s="70"/>
      <c r="G477" s="24"/>
      <c r="H477" s="24"/>
      <c r="I477" s="24"/>
      <c r="J477" s="24"/>
      <c r="K477" s="24"/>
      <c r="L477" s="24"/>
      <c r="M477" s="24"/>
      <c r="N477" s="24"/>
      <c r="O477" s="188"/>
      <c r="P477" s="188"/>
      <c r="Q477" s="188"/>
      <c r="R477" s="188"/>
      <c r="S477" s="188"/>
      <c r="T477" s="183"/>
      <c r="U477" s="183"/>
      <c r="V477" s="183"/>
      <c r="W477" s="183"/>
      <c r="X477" s="24"/>
      <c r="Y477" s="70"/>
    </row>
    <row r="478" spans="3:25" x14ac:dyDescent="0.25">
      <c r="C478" s="24"/>
      <c r="D478" s="24"/>
      <c r="E478" s="24"/>
      <c r="F478" s="70"/>
      <c r="G478" s="24"/>
      <c r="H478" s="24"/>
      <c r="I478" s="24"/>
      <c r="J478" s="24"/>
      <c r="K478" s="24"/>
      <c r="L478" s="24"/>
      <c r="M478" s="24"/>
      <c r="N478" s="24"/>
      <c r="O478" s="188"/>
      <c r="P478" s="188"/>
      <c r="Q478" s="188"/>
      <c r="R478" s="188"/>
      <c r="S478" s="188"/>
      <c r="T478" s="183"/>
      <c r="U478" s="183"/>
      <c r="V478" s="183"/>
      <c r="W478" s="183"/>
      <c r="X478" s="24"/>
      <c r="Y478" s="70"/>
    </row>
    <row r="479" spans="3:25" x14ac:dyDescent="0.25">
      <c r="C479" s="24"/>
      <c r="D479" s="24"/>
      <c r="E479" s="24"/>
      <c r="F479" s="70"/>
      <c r="G479" s="24"/>
      <c r="H479" s="24"/>
      <c r="I479" s="24"/>
      <c r="J479" s="24"/>
      <c r="K479" s="24"/>
      <c r="L479" s="24"/>
      <c r="M479" s="24"/>
      <c r="N479" s="24"/>
      <c r="O479" s="188"/>
      <c r="P479" s="188"/>
      <c r="Q479" s="188"/>
      <c r="R479" s="188"/>
      <c r="S479" s="188"/>
      <c r="T479" s="183"/>
      <c r="U479" s="183"/>
      <c r="V479" s="183"/>
      <c r="W479" s="183"/>
      <c r="X479" s="24"/>
      <c r="Y479" s="70"/>
    </row>
    <row r="480" spans="3:25" x14ac:dyDescent="0.25">
      <c r="C480" s="24"/>
      <c r="D480" s="24"/>
      <c r="E480" s="24"/>
      <c r="F480" s="70"/>
      <c r="G480" s="24"/>
      <c r="H480" s="24"/>
      <c r="I480" s="24"/>
      <c r="J480" s="24"/>
      <c r="K480" s="24"/>
      <c r="L480" s="24"/>
      <c r="M480" s="24"/>
      <c r="N480" s="24"/>
      <c r="O480" s="188"/>
      <c r="P480" s="188"/>
      <c r="Q480" s="188"/>
      <c r="R480" s="188"/>
      <c r="S480" s="188"/>
      <c r="T480" s="183"/>
      <c r="U480" s="183"/>
      <c r="V480" s="183"/>
      <c r="W480" s="183"/>
      <c r="X480" s="24"/>
      <c r="Y480" s="70"/>
    </row>
    <row r="481" spans="3:25" x14ac:dyDescent="0.25">
      <c r="C481" s="24"/>
      <c r="D481" s="24"/>
      <c r="E481" s="24"/>
      <c r="F481" s="70"/>
      <c r="G481" s="24"/>
      <c r="H481" s="24"/>
      <c r="I481" s="24"/>
      <c r="J481" s="24"/>
      <c r="K481" s="24"/>
      <c r="L481" s="24"/>
      <c r="M481" s="24"/>
      <c r="N481" s="24"/>
      <c r="O481" s="188"/>
      <c r="P481" s="188"/>
      <c r="Q481" s="188"/>
      <c r="R481" s="188"/>
      <c r="S481" s="188"/>
      <c r="T481" s="183"/>
      <c r="U481" s="183"/>
      <c r="V481" s="183"/>
      <c r="W481" s="183"/>
      <c r="X481" s="24"/>
      <c r="Y481" s="70"/>
    </row>
    <row r="482" spans="3:25" x14ac:dyDescent="0.25">
      <c r="C482" s="24"/>
      <c r="D482" s="24"/>
      <c r="E482" s="24"/>
      <c r="F482" s="70"/>
      <c r="G482" s="24"/>
      <c r="H482" s="24"/>
      <c r="I482" s="24"/>
      <c r="J482" s="24"/>
      <c r="K482" s="24"/>
      <c r="L482" s="24"/>
      <c r="M482" s="24"/>
      <c r="N482" s="24"/>
      <c r="O482" s="188"/>
      <c r="P482" s="188"/>
      <c r="Q482" s="188"/>
      <c r="R482" s="188"/>
      <c r="S482" s="188"/>
      <c r="T482" s="183"/>
      <c r="U482" s="183"/>
      <c r="V482" s="183"/>
      <c r="W482" s="183"/>
      <c r="X482" s="24"/>
      <c r="Y482" s="70"/>
    </row>
    <row r="483" spans="3:25" x14ac:dyDescent="0.25">
      <c r="C483" s="24"/>
      <c r="D483" s="24"/>
      <c r="E483" s="24"/>
      <c r="F483" s="70"/>
      <c r="G483" s="24"/>
      <c r="H483" s="24"/>
      <c r="I483" s="24"/>
      <c r="J483" s="24"/>
      <c r="K483" s="24"/>
      <c r="L483" s="24"/>
      <c r="M483" s="24"/>
      <c r="N483" s="24"/>
      <c r="O483" s="188"/>
      <c r="P483" s="188"/>
      <c r="Q483" s="188"/>
      <c r="R483" s="188"/>
      <c r="S483" s="188"/>
      <c r="T483" s="183"/>
      <c r="U483" s="183"/>
      <c r="V483" s="183"/>
      <c r="W483" s="183"/>
      <c r="X483" s="24"/>
      <c r="Y483" s="70"/>
    </row>
    <row r="484" spans="3:25" x14ac:dyDescent="0.25">
      <c r="C484" s="24"/>
      <c r="D484" s="24"/>
      <c r="E484" s="24"/>
      <c r="F484" s="70"/>
      <c r="G484" s="24"/>
      <c r="H484" s="24"/>
      <c r="I484" s="24"/>
      <c r="J484" s="24"/>
      <c r="K484" s="24"/>
      <c r="L484" s="24"/>
      <c r="M484" s="24"/>
      <c r="N484" s="24"/>
      <c r="O484" s="188"/>
      <c r="P484" s="188"/>
      <c r="Q484" s="188"/>
      <c r="R484" s="188"/>
      <c r="S484" s="188"/>
      <c r="T484" s="183"/>
      <c r="U484" s="183"/>
      <c r="V484" s="183"/>
      <c r="W484" s="183"/>
      <c r="X484" s="24"/>
      <c r="Y484" s="70"/>
    </row>
    <row r="485" spans="3:25" x14ac:dyDescent="0.25">
      <c r="C485" s="24"/>
      <c r="D485" s="24"/>
      <c r="E485" s="24"/>
      <c r="F485" s="70"/>
      <c r="G485" s="24"/>
      <c r="H485" s="24"/>
      <c r="I485" s="24"/>
      <c r="J485" s="24"/>
      <c r="K485" s="24"/>
      <c r="L485" s="24"/>
      <c r="M485" s="24"/>
      <c r="N485" s="24"/>
      <c r="O485" s="188"/>
      <c r="P485" s="188"/>
      <c r="Q485" s="188"/>
      <c r="R485" s="188"/>
      <c r="S485" s="188"/>
      <c r="T485" s="183"/>
      <c r="U485" s="183"/>
      <c r="V485" s="183"/>
      <c r="W485" s="183"/>
      <c r="X485" s="24"/>
      <c r="Y485" s="70"/>
    </row>
    <row r="486" spans="3:25" x14ac:dyDescent="0.25">
      <c r="C486" s="24"/>
      <c r="D486" s="24"/>
      <c r="E486" s="24"/>
      <c r="F486" s="70"/>
      <c r="G486" s="24"/>
      <c r="H486" s="24"/>
      <c r="I486" s="24"/>
      <c r="J486" s="24"/>
      <c r="K486" s="24"/>
      <c r="L486" s="24"/>
      <c r="M486" s="24"/>
      <c r="N486" s="24"/>
      <c r="O486" s="188"/>
      <c r="P486" s="188"/>
      <c r="Q486" s="188"/>
      <c r="R486" s="188"/>
      <c r="S486" s="188"/>
      <c r="T486" s="183"/>
      <c r="U486" s="183"/>
      <c r="V486" s="183"/>
      <c r="W486" s="183"/>
      <c r="X486" s="24"/>
      <c r="Y486" s="70"/>
    </row>
    <row r="487" spans="3:25" x14ac:dyDescent="0.25">
      <c r="C487" s="24"/>
      <c r="D487" s="24"/>
      <c r="E487" s="24"/>
      <c r="F487" s="70"/>
      <c r="G487" s="24"/>
      <c r="H487" s="24"/>
      <c r="I487" s="24"/>
      <c r="J487" s="24"/>
      <c r="K487" s="24"/>
      <c r="L487" s="24"/>
      <c r="M487" s="24"/>
      <c r="N487" s="24"/>
      <c r="O487" s="188"/>
      <c r="P487" s="188"/>
      <c r="Q487" s="188"/>
      <c r="R487" s="188"/>
      <c r="S487" s="188"/>
      <c r="T487" s="183"/>
      <c r="U487" s="183"/>
      <c r="V487" s="183"/>
      <c r="W487" s="183"/>
      <c r="X487" s="24"/>
      <c r="Y487" s="70"/>
    </row>
    <row r="488" spans="3:25" x14ac:dyDescent="0.25">
      <c r="C488" s="24"/>
      <c r="D488" s="24"/>
      <c r="E488" s="24"/>
      <c r="F488" s="70"/>
      <c r="G488" s="24"/>
      <c r="H488" s="24"/>
      <c r="I488" s="24"/>
      <c r="J488" s="24"/>
      <c r="K488" s="24"/>
      <c r="L488" s="24"/>
      <c r="M488" s="24"/>
      <c r="N488" s="24"/>
      <c r="O488" s="188"/>
      <c r="P488" s="188"/>
      <c r="Q488" s="188"/>
      <c r="R488" s="188"/>
      <c r="S488" s="188"/>
      <c r="T488" s="183"/>
      <c r="U488" s="183"/>
      <c r="V488" s="183"/>
      <c r="W488" s="183"/>
      <c r="X488" s="24"/>
      <c r="Y488" s="70"/>
    </row>
    <row r="489" spans="3:25" x14ac:dyDescent="0.25">
      <c r="C489" s="24"/>
      <c r="D489" s="24"/>
      <c r="E489" s="24"/>
      <c r="F489" s="70"/>
      <c r="G489" s="24"/>
      <c r="H489" s="24"/>
      <c r="I489" s="24"/>
      <c r="J489" s="24"/>
      <c r="K489" s="24"/>
      <c r="L489" s="24"/>
      <c r="M489" s="24"/>
      <c r="N489" s="24"/>
      <c r="O489" s="188"/>
      <c r="P489" s="188"/>
      <c r="Q489" s="188"/>
      <c r="R489" s="188"/>
      <c r="S489" s="188"/>
      <c r="T489" s="183"/>
      <c r="U489" s="183"/>
      <c r="V489" s="183"/>
      <c r="W489" s="183"/>
      <c r="X489" s="24"/>
      <c r="Y489" s="70"/>
    </row>
    <row r="490" spans="3:25" x14ac:dyDescent="0.25">
      <c r="C490" s="24"/>
      <c r="D490" s="24"/>
      <c r="E490" s="24"/>
      <c r="F490" s="70"/>
      <c r="G490" s="24"/>
      <c r="H490" s="24"/>
      <c r="I490" s="24"/>
      <c r="J490" s="24"/>
      <c r="K490" s="24"/>
      <c r="L490" s="24"/>
      <c r="M490" s="24"/>
      <c r="N490" s="24"/>
      <c r="O490" s="188"/>
      <c r="P490" s="188"/>
      <c r="Q490" s="188"/>
      <c r="R490" s="188"/>
      <c r="S490" s="188"/>
      <c r="T490" s="183"/>
      <c r="U490" s="183"/>
      <c r="V490" s="183"/>
      <c r="W490" s="183"/>
      <c r="X490" s="24"/>
      <c r="Y490" s="70"/>
    </row>
    <row r="491" spans="3:25" x14ac:dyDescent="0.25">
      <c r="C491" s="24"/>
      <c r="D491" s="24"/>
      <c r="E491" s="24"/>
      <c r="F491" s="70"/>
      <c r="G491" s="24"/>
      <c r="H491" s="24"/>
      <c r="I491" s="24"/>
      <c r="J491" s="24"/>
      <c r="K491" s="24"/>
      <c r="L491" s="24"/>
      <c r="M491" s="24"/>
      <c r="N491" s="24"/>
      <c r="O491" s="188"/>
      <c r="P491" s="188"/>
      <c r="Q491" s="188"/>
      <c r="R491" s="188"/>
      <c r="S491" s="188"/>
      <c r="T491" s="183"/>
      <c r="U491" s="183"/>
      <c r="V491" s="183"/>
      <c r="W491" s="183"/>
      <c r="X491" s="24"/>
      <c r="Y491" s="70"/>
    </row>
    <row r="492" spans="3:25" x14ac:dyDescent="0.25">
      <c r="C492" s="24"/>
      <c r="D492" s="24"/>
      <c r="E492" s="24"/>
      <c r="F492" s="70"/>
      <c r="G492" s="24"/>
      <c r="H492" s="24"/>
      <c r="I492" s="24"/>
      <c r="J492" s="24"/>
      <c r="K492" s="24"/>
      <c r="L492" s="24"/>
      <c r="M492" s="24"/>
      <c r="N492" s="24"/>
      <c r="O492" s="188"/>
      <c r="P492" s="188"/>
      <c r="Q492" s="188"/>
      <c r="R492" s="188"/>
      <c r="S492" s="188"/>
      <c r="T492" s="183"/>
      <c r="U492" s="183"/>
      <c r="V492" s="183"/>
      <c r="W492" s="183"/>
      <c r="X492" s="24"/>
      <c r="Y492" s="70"/>
    </row>
    <row r="493" spans="3:25" x14ac:dyDescent="0.25">
      <c r="C493" s="24"/>
      <c r="D493" s="24"/>
      <c r="E493" s="24"/>
      <c r="F493" s="70"/>
      <c r="G493" s="24"/>
      <c r="H493" s="24"/>
      <c r="I493" s="24"/>
      <c r="J493" s="24"/>
      <c r="K493" s="24"/>
      <c r="L493" s="24"/>
      <c r="M493" s="24"/>
      <c r="N493" s="24"/>
      <c r="O493" s="188"/>
      <c r="P493" s="188"/>
      <c r="Q493" s="188"/>
      <c r="R493" s="188"/>
      <c r="S493" s="188"/>
      <c r="T493" s="183"/>
      <c r="U493" s="183"/>
      <c r="V493" s="183"/>
      <c r="W493" s="183"/>
      <c r="X493" s="24"/>
      <c r="Y493" s="70"/>
    </row>
    <row r="494" spans="3:25" x14ac:dyDescent="0.25">
      <c r="C494" s="24"/>
      <c r="D494" s="24"/>
      <c r="E494" s="24"/>
      <c r="F494" s="70"/>
      <c r="G494" s="24"/>
      <c r="H494" s="24"/>
      <c r="I494" s="24"/>
      <c r="J494" s="24"/>
      <c r="K494" s="24"/>
      <c r="L494" s="24"/>
      <c r="M494" s="24"/>
      <c r="N494" s="24"/>
      <c r="O494" s="188"/>
      <c r="P494" s="188"/>
      <c r="Q494" s="188"/>
      <c r="R494" s="188"/>
      <c r="S494" s="188"/>
      <c r="T494" s="183"/>
      <c r="U494" s="183"/>
      <c r="V494" s="183"/>
      <c r="W494" s="183"/>
      <c r="X494" s="24"/>
      <c r="Y494" s="70"/>
    </row>
    <row r="495" spans="3:25" x14ac:dyDescent="0.25">
      <c r="C495" s="24"/>
      <c r="D495" s="24"/>
      <c r="E495" s="24"/>
      <c r="F495" s="70"/>
      <c r="G495" s="24"/>
      <c r="H495" s="24"/>
      <c r="I495" s="24"/>
      <c r="J495" s="24"/>
      <c r="K495" s="24"/>
      <c r="L495" s="24"/>
      <c r="M495" s="24"/>
      <c r="N495" s="24"/>
      <c r="O495" s="188"/>
      <c r="P495" s="188"/>
      <c r="Q495" s="188"/>
      <c r="R495" s="188"/>
      <c r="S495" s="188"/>
      <c r="T495" s="183"/>
      <c r="U495" s="183"/>
      <c r="V495" s="183"/>
      <c r="W495" s="183"/>
      <c r="X495" s="24"/>
      <c r="Y495" s="70"/>
    </row>
    <row r="496" spans="3:25" x14ac:dyDescent="0.25">
      <c r="C496" s="24"/>
      <c r="D496" s="24"/>
      <c r="E496" s="24"/>
      <c r="F496" s="70"/>
      <c r="G496" s="24"/>
      <c r="H496" s="24"/>
      <c r="I496" s="24"/>
      <c r="J496" s="24"/>
      <c r="K496" s="24"/>
      <c r="L496" s="24"/>
      <c r="M496" s="24"/>
      <c r="N496" s="24"/>
      <c r="O496" s="188"/>
      <c r="P496" s="188"/>
      <c r="Q496" s="188"/>
      <c r="R496" s="188"/>
      <c r="S496" s="188"/>
      <c r="T496" s="183"/>
      <c r="U496" s="183"/>
      <c r="V496" s="183"/>
      <c r="W496" s="183"/>
      <c r="X496" s="24"/>
      <c r="Y496" s="70"/>
    </row>
    <row r="497" spans="3:25" x14ac:dyDescent="0.25">
      <c r="C497" s="24"/>
      <c r="D497" s="24"/>
      <c r="E497" s="24"/>
      <c r="F497" s="70"/>
      <c r="G497" s="24"/>
      <c r="H497" s="24"/>
      <c r="I497" s="24"/>
      <c r="J497" s="24"/>
      <c r="K497" s="24"/>
      <c r="L497" s="24"/>
      <c r="M497" s="24"/>
      <c r="N497" s="24"/>
      <c r="O497" s="188"/>
      <c r="P497" s="188"/>
      <c r="Q497" s="188"/>
      <c r="R497" s="188"/>
      <c r="S497" s="188"/>
      <c r="T497" s="183"/>
      <c r="U497" s="183"/>
      <c r="V497" s="183"/>
      <c r="W497" s="183"/>
      <c r="X497" s="24"/>
      <c r="Y497" s="70"/>
    </row>
    <row r="498" spans="3:25" x14ac:dyDescent="0.25">
      <c r="C498" s="24"/>
      <c r="D498" s="24"/>
      <c r="E498" s="24"/>
      <c r="F498" s="70"/>
      <c r="G498" s="24"/>
      <c r="H498" s="24"/>
      <c r="I498" s="24"/>
      <c r="J498" s="24"/>
      <c r="K498" s="24"/>
      <c r="L498" s="24"/>
      <c r="M498" s="24"/>
      <c r="N498" s="24"/>
      <c r="O498" s="188"/>
      <c r="P498" s="188"/>
      <c r="Q498" s="188"/>
      <c r="R498" s="188"/>
      <c r="S498" s="188"/>
      <c r="T498" s="183"/>
      <c r="U498" s="183"/>
      <c r="V498" s="183"/>
      <c r="W498" s="183"/>
      <c r="X498" s="24"/>
      <c r="Y498" s="70"/>
    </row>
    <row r="499" spans="3:25" x14ac:dyDescent="0.25">
      <c r="C499" s="24"/>
      <c r="D499" s="24"/>
      <c r="E499" s="24"/>
      <c r="F499" s="70"/>
      <c r="G499" s="24"/>
      <c r="H499" s="24"/>
      <c r="I499" s="24"/>
      <c r="J499" s="24"/>
      <c r="K499" s="24"/>
      <c r="L499" s="24"/>
      <c r="M499" s="24"/>
      <c r="N499" s="24"/>
      <c r="O499" s="188"/>
      <c r="P499" s="188"/>
      <c r="Q499" s="188"/>
      <c r="R499" s="188"/>
      <c r="S499" s="188"/>
      <c r="T499" s="183"/>
      <c r="U499" s="183"/>
      <c r="V499" s="183"/>
      <c r="W499" s="183"/>
      <c r="X499" s="24"/>
      <c r="Y499" s="70"/>
    </row>
    <row r="500" spans="3:25" x14ac:dyDescent="0.25">
      <c r="C500" s="24"/>
      <c r="D500" s="24"/>
      <c r="E500" s="24"/>
      <c r="F500" s="70"/>
      <c r="G500" s="24"/>
      <c r="H500" s="24"/>
      <c r="I500" s="24"/>
      <c r="J500" s="24"/>
      <c r="K500" s="24"/>
      <c r="L500" s="24"/>
      <c r="M500" s="24"/>
      <c r="N500" s="24"/>
      <c r="O500" s="188"/>
      <c r="P500" s="188"/>
      <c r="Q500" s="188"/>
      <c r="R500" s="188"/>
      <c r="S500" s="188"/>
      <c r="T500" s="183"/>
      <c r="U500" s="183"/>
      <c r="V500" s="183"/>
      <c r="W500" s="183"/>
      <c r="X500" s="24"/>
      <c r="Y500" s="70"/>
    </row>
    <row r="501" spans="3:25" x14ac:dyDescent="0.25">
      <c r="C501" s="24"/>
      <c r="D501" s="24"/>
      <c r="E501" s="24"/>
      <c r="F501" s="70"/>
      <c r="G501" s="24"/>
      <c r="H501" s="24"/>
      <c r="I501" s="24"/>
      <c r="J501" s="24"/>
      <c r="K501" s="24"/>
      <c r="L501" s="24"/>
      <c r="M501" s="24"/>
      <c r="N501" s="24"/>
      <c r="O501" s="188"/>
      <c r="P501" s="188"/>
      <c r="Q501" s="188"/>
      <c r="R501" s="188"/>
      <c r="S501" s="188"/>
      <c r="T501" s="183"/>
      <c r="U501" s="183"/>
      <c r="V501" s="183"/>
      <c r="W501" s="183"/>
      <c r="X501" s="24"/>
      <c r="Y501" s="70"/>
    </row>
    <row r="502" spans="3:25" x14ac:dyDescent="0.25">
      <c r="C502" s="24"/>
      <c r="D502" s="24"/>
      <c r="E502" s="24"/>
      <c r="F502" s="70"/>
      <c r="G502" s="24"/>
      <c r="H502" s="24"/>
      <c r="I502" s="24"/>
      <c r="J502" s="24"/>
      <c r="K502" s="24"/>
      <c r="L502" s="24"/>
      <c r="M502" s="24"/>
      <c r="N502" s="24"/>
      <c r="O502" s="188"/>
      <c r="P502" s="188"/>
      <c r="Q502" s="188"/>
      <c r="R502" s="188"/>
      <c r="S502" s="188"/>
      <c r="T502" s="183"/>
      <c r="U502" s="183"/>
      <c r="V502" s="183"/>
      <c r="W502" s="183"/>
      <c r="X502" s="24"/>
      <c r="Y502" s="70"/>
    </row>
    <row r="503" spans="3:25" x14ac:dyDescent="0.25">
      <c r="C503" s="24"/>
      <c r="D503" s="24"/>
      <c r="E503" s="24"/>
      <c r="F503" s="70"/>
      <c r="G503" s="24"/>
      <c r="H503" s="24"/>
      <c r="I503" s="24"/>
      <c r="J503" s="24"/>
      <c r="K503" s="24"/>
      <c r="L503" s="24"/>
      <c r="M503" s="24"/>
      <c r="N503" s="24"/>
      <c r="O503" s="188"/>
      <c r="P503" s="188"/>
      <c r="Q503" s="188"/>
      <c r="R503" s="188"/>
      <c r="S503" s="188"/>
      <c r="T503" s="183"/>
      <c r="U503" s="183"/>
      <c r="V503" s="183"/>
      <c r="W503" s="183"/>
      <c r="X503" s="24"/>
      <c r="Y503" s="70"/>
    </row>
    <row r="504" spans="3:25" x14ac:dyDescent="0.25">
      <c r="C504" s="24"/>
      <c r="D504" s="24"/>
      <c r="E504" s="24"/>
      <c r="F504" s="70"/>
      <c r="G504" s="24"/>
      <c r="H504" s="24"/>
      <c r="I504" s="24"/>
      <c r="J504" s="24"/>
      <c r="K504" s="24"/>
      <c r="L504" s="24"/>
      <c r="M504" s="24"/>
      <c r="N504" s="24"/>
      <c r="O504" s="188"/>
      <c r="P504" s="188"/>
      <c r="Q504" s="188"/>
      <c r="R504" s="188"/>
      <c r="S504" s="188"/>
      <c r="T504" s="183"/>
      <c r="U504" s="183"/>
      <c r="V504" s="183"/>
      <c r="W504" s="183"/>
      <c r="X504" s="24"/>
      <c r="Y504" s="70"/>
    </row>
    <row r="505" spans="3:25" x14ac:dyDescent="0.25">
      <c r="C505" s="24"/>
      <c r="D505" s="24"/>
      <c r="E505" s="24"/>
      <c r="F505" s="70"/>
      <c r="G505" s="24"/>
      <c r="H505" s="24"/>
      <c r="I505" s="24"/>
      <c r="J505" s="24"/>
      <c r="K505" s="24"/>
      <c r="L505" s="24"/>
      <c r="M505" s="24"/>
      <c r="N505" s="24"/>
      <c r="O505" s="188"/>
      <c r="P505" s="188"/>
      <c r="Q505" s="188"/>
      <c r="R505" s="188"/>
      <c r="S505" s="188"/>
      <c r="T505" s="183"/>
      <c r="U505" s="183"/>
      <c r="V505" s="183"/>
      <c r="W505" s="183"/>
      <c r="X505" s="24"/>
      <c r="Y505" s="70"/>
    </row>
    <row r="506" spans="3:25" x14ac:dyDescent="0.25">
      <c r="C506" s="24"/>
      <c r="D506" s="24"/>
      <c r="E506" s="24"/>
      <c r="F506" s="70"/>
      <c r="G506" s="24"/>
      <c r="H506" s="24"/>
      <c r="I506" s="24"/>
      <c r="J506" s="24"/>
      <c r="K506" s="24"/>
      <c r="L506" s="24"/>
      <c r="M506" s="24"/>
      <c r="N506" s="24"/>
      <c r="O506" s="188"/>
      <c r="P506" s="188"/>
      <c r="Q506" s="188"/>
      <c r="R506" s="188"/>
      <c r="S506" s="188"/>
      <c r="T506" s="183"/>
      <c r="U506" s="183"/>
      <c r="V506" s="183"/>
      <c r="W506" s="183"/>
      <c r="X506" s="24"/>
      <c r="Y506" s="70"/>
    </row>
    <row r="507" spans="3:25" x14ac:dyDescent="0.25">
      <c r="C507" s="24"/>
      <c r="D507" s="24"/>
      <c r="E507" s="24"/>
      <c r="F507" s="70"/>
      <c r="G507" s="24"/>
      <c r="H507" s="24"/>
      <c r="I507" s="24"/>
      <c r="J507" s="24"/>
      <c r="K507" s="24"/>
      <c r="L507" s="24"/>
      <c r="M507" s="24"/>
      <c r="N507" s="24"/>
      <c r="O507" s="188"/>
      <c r="P507" s="188"/>
      <c r="Q507" s="188"/>
      <c r="R507" s="188"/>
      <c r="S507" s="188"/>
      <c r="T507" s="183"/>
      <c r="U507" s="183"/>
      <c r="V507" s="183"/>
      <c r="W507" s="183"/>
      <c r="X507" s="24"/>
      <c r="Y507" s="70"/>
    </row>
    <row r="508" spans="3:25" x14ac:dyDescent="0.25">
      <c r="C508" s="24"/>
      <c r="D508" s="24"/>
      <c r="E508" s="24"/>
      <c r="F508" s="70"/>
      <c r="G508" s="24"/>
      <c r="H508" s="24"/>
      <c r="I508" s="24"/>
      <c r="J508" s="24"/>
      <c r="K508" s="24"/>
      <c r="L508" s="24"/>
      <c r="M508" s="24"/>
      <c r="N508" s="24"/>
      <c r="O508" s="188"/>
      <c r="P508" s="188"/>
      <c r="Q508" s="188"/>
      <c r="R508" s="188"/>
      <c r="S508" s="188"/>
      <c r="T508" s="183"/>
      <c r="U508" s="183"/>
      <c r="V508" s="183"/>
      <c r="W508" s="183"/>
      <c r="X508" s="24"/>
      <c r="Y508" s="70"/>
    </row>
    <row r="509" spans="3:25" x14ac:dyDescent="0.25">
      <c r="C509" s="24"/>
      <c r="D509" s="24"/>
      <c r="E509" s="24"/>
      <c r="F509" s="70"/>
      <c r="G509" s="24"/>
      <c r="H509" s="24"/>
      <c r="I509" s="24"/>
      <c r="J509" s="24"/>
      <c r="K509" s="24"/>
      <c r="L509" s="24"/>
      <c r="M509" s="24"/>
      <c r="N509" s="24"/>
      <c r="O509" s="188"/>
      <c r="P509" s="188"/>
      <c r="Q509" s="188"/>
      <c r="R509" s="188"/>
      <c r="S509" s="188"/>
      <c r="T509" s="183"/>
      <c r="U509" s="183"/>
      <c r="V509" s="183"/>
      <c r="W509" s="183"/>
      <c r="X509" s="24"/>
      <c r="Y509" s="70"/>
    </row>
    <row r="510" spans="3:25" x14ac:dyDescent="0.25">
      <c r="C510" s="24"/>
      <c r="D510" s="24"/>
      <c r="E510" s="24"/>
      <c r="F510" s="70"/>
      <c r="G510" s="24"/>
      <c r="H510" s="24"/>
      <c r="I510" s="24"/>
      <c r="J510" s="24"/>
      <c r="K510" s="24"/>
      <c r="L510" s="24"/>
      <c r="M510" s="24"/>
      <c r="N510" s="24"/>
      <c r="O510" s="188"/>
      <c r="P510" s="188"/>
      <c r="Q510" s="188"/>
      <c r="R510" s="188"/>
      <c r="S510" s="188"/>
      <c r="T510" s="183"/>
      <c r="U510" s="183"/>
      <c r="V510" s="183"/>
      <c r="W510" s="183"/>
      <c r="X510" s="24"/>
      <c r="Y510" s="70"/>
    </row>
    <row r="511" spans="3:25" x14ac:dyDescent="0.25">
      <c r="C511" s="24"/>
      <c r="D511" s="24"/>
      <c r="E511" s="24"/>
      <c r="F511" s="70"/>
      <c r="G511" s="24"/>
      <c r="H511" s="24"/>
      <c r="I511" s="24"/>
      <c r="J511" s="24"/>
      <c r="K511" s="24"/>
      <c r="L511" s="24"/>
      <c r="M511" s="24"/>
      <c r="N511" s="24"/>
      <c r="O511" s="188"/>
      <c r="P511" s="188"/>
      <c r="Q511" s="188"/>
      <c r="R511" s="188"/>
      <c r="S511" s="188"/>
      <c r="T511" s="183"/>
      <c r="U511" s="183"/>
      <c r="V511" s="183"/>
      <c r="W511" s="183"/>
      <c r="X511" s="24"/>
      <c r="Y511" s="70"/>
    </row>
    <row r="512" spans="3:25" x14ac:dyDescent="0.25">
      <c r="C512" s="24"/>
      <c r="D512" s="24"/>
      <c r="E512" s="24"/>
      <c r="F512" s="70"/>
      <c r="G512" s="24"/>
      <c r="H512" s="24"/>
      <c r="I512" s="24"/>
      <c r="J512" s="24"/>
      <c r="K512" s="24"/>
      <c r="L512" s="24"/>
      <c r="M512" s="24"/>
      <c r="N512" s="24"/>
      <c r="O512" s="188"/>
      <c r="P512" s="188"/>
      <c r="Q512" s="188"/>
      <c r="R512" s="188"/>
      <c r="S512" s="188"/>
      <c r="T512" s="183"/>
      <c r="U512" s="183"/>
      <c r="V512" s="183"/>
      <c r="W512" s="183"/>
      <c r="X512" s="24"/>
      <c r="Y512" s="70"/>
    </row>
    <row r="513" spans="3:25" x14ac:dyDescent="0.25">
      <c r="C513" s="24"/>
      <c r="D513" s="24"/>
      <c r="E513" s="24"/>
      <c r="F513" s="70"/>
      <c r="G513" s="24"/>
      <c r="H513" s="24"/>
      <c r="I513" s="24"/>
      <c r="J513" s="24"/>
      <c r="K513" s="24"/>
      <c r="L513" s="24"/>
      <c r="M513" s="24"/>
      <c r="N513" s="24"/>
      <c r="O513" s="188"/>
      <c r="P513" s="188"/>
      <c r="Q513" s="188"/>
      <c r="R513" s="188"/>
      <c r="S513" s="188"/>
      <c r="T513" s="183"/>
      <c r="U513" s="183"/>
      <c r="V513" s="183"/>
      <c r="W513" s="183"/>
      <c r="X513" s="24"/>
      <c r="Y513" s="70"/>
    </row>
    <row r="514" spans="3:25" x14ac:dyDescent="0.25">
      <c r="C514" s="24"/>
      <c r="D514" s="24"/>
      <c r="E514" s="24"/>
      <c r="F514" s="70"/>
      <c r="G514" s="24"/>
      <c r="H514" s="24"/>
      <c r="I514" s="24"/>
      <c r="J514" s="24"/>
      <c r="K514" s="24"/>
      <c r="L514" s="24"/>
      <c r="M514" s="24"/>
      <c r="N514" s="24"/>
      <c r="O514" s="188"/>
      <c r="P514" s="188"/>
      <c r="Q514" s="188"/>
      <c r="R514" s="188"/>
      <c r="S514" s="188"/>
      <c r="T514" s="183"/>
      <c r="U514" s="183"/>
      <c r="V514" s="183"/>
      <c r="W514" s="183"/>
      <c r="X514" s="24"/>
      <c r="Y514" s="70"/>
    </row>
    <row r="515" spans="3:25" x14ac:dyDescent="0.25">
      <c r="C515" s="24"/>
      <c r="D515" s="24"/>
      <c r="E515" s="24"/>
      <c r="F515" s="70"/>
      <c r="G515" s="24"/>
      <c r="H515" s="24"/>
      <c r="I515" s="24"/>
      <c r="J515" s="24"/>
      <c r="K515" s="24"/>
      <c r="L515" s="24"/>
      <c r="M515" s="24"/>
      <c r="N515" s="24"/>
      <c r="O515" s="188"/>
      <c r="P515" s="188"/>
      <c r="Q515" s="188"/>
      <c r="R515" s="188"/>
      <c r="S515" s="188"/>
      <c r="T515" s="183"/>
      <c r="U515" s="183"/>
      <c r="V515" s="183"/>
      <c r="W515" s="183"/>
      <c r="X515" s="24"/>
      <c r="Y515" s="70"/>
    </row>
    <row r="516" spans="3:25" x14ac:dyDescent="0.25">
      <c r="C516" s="24"/>
      <c r="D516" s="24"/>
      <c r="E516" s="24"/>
      <c r="F516" s="70"/>
      <c r="G516" s="24"/>
      <c r="H516" s="24"/>
      <c r="I516" s="24"/>
      <c r="J516" s="24"/>
      <c r="K516" s="24"/>
      <c r="L516" s="24"/>
      <c r="M516" s="24"/>
      <c r="N516" s="24"/>
      <c r="O516" s="188"/>
      <c r="P516" s="188"/>
      <c r="Q516" s="188"/>
      <c r="R516" s="188"/>
      <c r="S516" s="188"/>
      <c r="T516" s="183"/>
      <c r="U516" s="183"/>
      <c r="V516" s="183"/>
      <c r="W516" s="183"/>
      <c r="X516" s="24"/>
      <c r="Y516" s="70"/>
    </row>
    <row r="517" spans="3:25" x14ac:dyDescent="0.25">
      <c r="C517" s="24"/>
      <c r="D517" s="24"/>
      <c r="E517" s="24"/>
      <c r="F517" s="70"/>
      <c r="G517" s="24"/>
      <c r="H517" s="24"/>
      <c r="I517" s="24"/>
      <c r="J517" s="24"/>
      <c r="K517" s="24"/>
      <c r="L517" s="24"/>
      <c r="M517" s="24"/>
      <c r="N517" s="24"/>
      <c r="O517" s="188"/>
      <c r="P517" s="188"/>
      <c r="Q517" s="188"/>
      <c r="R517" s="188"/>
      <c r="S517" s="188"/>
      <c r="T517" s="183"/>
      <c r="U517" s="183"/>
      <c r="V517" s="183"/>
      <c r="W517" s="183"/>
      <c r="X517" s="24"/>
      <c r="Y517" s="70"/>
    </row>
    <row r="518" spans="3:25" x14ac:dyDescent="0.25">
      <c r="C518" s="24"/>
      <c r="D518" s="24"/>
      <c r="E518" s="24"/>
      <c r="F518" s="70"/>
      <c r="G518" s="24"/>
      <c r="H518" s="24"/>
      <c r="I518" s="24"/>
      <c r="J518" s="24"/>
      <c r="K518" s="24"/>
      <c r="L518" s="24"/>
      <c r="M518" s="24"/>
      <c r="N518" s="24"/>
      <c r="O518" s="188"/>
      <c r="P518" s="188"/>
      <c r="Q518" s="188"/>
      <c r="R518" s="188"/>
      <c r="S518" s="188"/>
      <c r="T518" s="183"/>
      <c r="U518" s="183"/>
      <c r="V518" s="183"/>
      <c r="W518" s="183"/>
      <c r="X518" s="24"/>
      <c r="Y518" s="70"/>
    </row>
    <row r="519" spans="3:25" x14ac:dyDescent="0.25">
      <c r="C519" s="24"/>
      <c r="D519" s="24"/>
      <c r="E519" s="24"/>
      <c r="F519" s="70"/>
      <c r="G519" s="24"/>
      <c r="H519" s="24"/>
      <c r="I519" s="24"/>
      <c r="J519" s="24"/>
      <c r="K519" s="24"/>
      <c r="L519" s="24"/>
      <c r="M519" s="24"/>
      <c r="N519" s="24"/>
      <c r="O519" s="188"/>
      <c r="P519" s="188"/>
      <c r="Q519" s="188"/>
      <c r="R519" s="188"/>
      <c r="S519" s="188"/>
      <c r="T519" s="183"/>
      <c r="U519" s="183"/>
      <c r="V519" s="183"/>
      <c r="W519" s="183"/>
      <c r="X519" s="24"/>
      <c r="Y519" s="70"/>
    </row>
    <row r="520" spans="3:25" x14ac:dyDescent="0.25">
      <c r="C520" s="24"/>
      <c r="D520" s="24"/>
      <c r="E520" s="24"/>
      <c r="F520" s="70"/>
      <c r="G520" s="24"/>
      <c r="H520" s="24"/>
      <c r="I520" s="24"/>
      <c r="J520" s="24"/>
      <c r="K520" s="24"/>
      <c r="L520" s="24"/>
      <c r="M520" s="24"/>
      <c r="N520" s="24"/>
      <c r="O520" s="188"/>
      <c r="P520" s="188"/>
      <c r="Q520" s="188"/>
      <c r="R520" s="188"/>
      <c r="S520" s="188"/>
      <c r="T520" s="183"/>
      <c r="U520" s="183"/>
      <c r="V520" s="183"/>
      <c r="W520" s="183"/>
      <c r="X520" s="24"/>
      <c r="Y520" s="70"/>
    </row>
    <row r="521" spans="3:25" x14ac:dyDescent="0.25">
      <c r="C521" s="24"/>
      <c r="D521" s="24"/>
      <c r="E521" s="24"/>
      <c r="F521" s="70"/>
      <c r="G521" s="24"/>
      <c r="H521" s="24"/>
      <c r="I521" s="24"/>
      <c r="J521" s="24"/>
      <c r="K521" s="24"/>
      <c r="L521" s="24"/>
      <c r="M521" s="24"/>
      <c r="N521" s="24"/>
      <c r="O521" s="188"/>
      <c r="P521" s="188"/>
      <c r="Q521" s="188"/>
      <c r="R521" s="188"/>
      <c r="S521" s="188"/>
      <c r="T521" s="183"/>
      <c r="U521" s="183"/>
      <c r="V521" s="183"/>
      <c r="W521" s="183"/>
      <c r="X521" s="24"/>
      <c r="Y521" s="70"/>
    </row>
    <row r="522" spans="3:25" x14ac:dyDescent="0.25">
      <c r="C522" s="24"/>
      <c r="D522" s="24"/>
      <c r="E522" s="24"/>
      <c r="F522" s="70"/>
      <c r="G522" s="24"/>
      <c r="H522" s="24"/>
      <c r="I522" s="24"/>
      <c r="J522" s="24"/>
      <c r="K522" s="24"/>
      <c r="L522" s="24"/>
      <c r="M522" s="24"/>
      <c r="N522" s="24"/>
      <c r="O522" s="188"/>
      <c r="P522" s="188"/>
      <c r="Q522" s="188"/>
      <c r="R522" s="188"/>
      <c r="S522" s="188"/>
      <c r="T522" s="183"/>
      <c r="U522" s="183"/>
      <c r="V522" s="183"/>
      <c r="W522" s="183"/>
      <c r="X522" s="24"/>
      <c r="Y522" s="70"/>
    </row>
    <row r="523" spans="3:25" x14ac:dyDescent="0.25">
      <c r="C523" s="24"/>
      <c r="D523" s="24"/>
      <c r="E523" s="24"/>
      <c r="F523" s="70"/>
      <c r="G523" s="24"/>
      <c r="H523" s="24"/>
      <c r="I523" s="24"/>
      <c r="J523" s="24"/>
      <c r="K523" s="24"/>
      <c r="L523" s="24"/>
      <c r="M523" s="24"/>
      <c r="N523" s="24"/>
      <c r="O523" s="188"/>
      <c r="P523" s="188"/>
      <c r="Q523" s="188"/>
      <c r="R523" s="188"/>
      <c r="S523" s="188"/>
      <c r="T523" s="183"/>
      <c r="U523" s="183"/>
      <c r="V523" s="183"/>
      <c r="W523" s="183"/>
      <c r="X523" s="24"/>
      <c r="Y523" s="70"/>
    </row>
    <row r="524" spans="3:25" x14ac:dyDescent="0.25">
      <c r="C524" s="24"/>
      <c r="D524" s="24"/>
      <c r="E524" s="24"/>
      <c r="F524" s="70"/>
      <c r="G524" s="24"/>
      <c r="H524" s="24"/>
      <c r="I524" s="24"/>
      <c r="J524" s="24"/>
      <c r="K524" s="24"/>
      <c r="L524" s="24"/>
      <c r="M524" s="24"/>
      <c r="N524" s="24"/>
      <c r="O524" s="188"/>
      <c r="P524" s="188"/>
      <c r="Q524" s="188"/>
      <c r="R524" s="188"/>
      <c r="S524" s="188"/>
      <c r="T524" s="183"/>
      <c r="U524" s="183"/>
      <c r="V524" s="183"/>
      <c r="W524" s="183"/>
      <c r="X524" s="24"/>
      <c r="Y524" s="70"/>
    </row>
    <row r="525" spans="3:25" x14ac:dyDescent="0.25">
      <c r="C525" s="24"/>
      <c r="D525" s="24"/>
      <c r="E525" s="24"/>
      <c r="F525" s="70"/>
      <c r="G525" s="24"/>
      <c r="H525" s="24"/>
      <c r="I525" s="24"/>
      <c r="J525" s="24"/>
      <c r="K525" s="24"/>
      <c r="L525" s="24"/>
      <c r="M525" s="24"/>
      <c r="N525" s="24"/>
      <c r="O525" s="188"/>
      <c r="P525" s="188"/>
      <c r="Q525" s="188"/>
      <c r="R525" s="188"/>
      <c r="S525" s="188"/>
      <c r="T525" s="183"/>
      <c r="U525" s="183"/>
      <c r="V525" s="183"/>
      <c r="W525" s="183"/>
      <c r="X525" s="24"/>
      <c r="Y525" s="70"/>
    </row>
    <row r="526" spans="3:25" x14ac:dyDescent="0.25">
      <c r="C526" s="24"/>
      <c r="D526" s="24"/>
      <c r="E526" s="24"/>
      <c r="F526" s="70"/>
      <c r="G526" s="24"/>
      <c r="H526" s="24"/>
      <c r="I526" s="24"/>
      <c r="J526" s="24"/>
      <c r="K526" s="24"/>
      <c r="L526" s="24"/>
      <c r="M526" s="24"/>
      <c r="N526" s="24"/>
      <c r="O526" s="188"/>
      <c r="P526" s="188"/>
      <c r="Q526" s="188"/>
      <c r="R526" s="188"/>
      <c r="S526" s="188"/>
      <c r="T526" s="183"/>
      <c r="U526" s="183"/>
      <c r="V526" s="183"/>
      <c r="W526" s="183"/>
      <c r="X526" s="24"/>
      <c r="Y526" s="70"/>
    </row>
    <row r="527" spans="3:25" x14ac:dyDescent="0.25">
      <c r="C527" s="24"/>
      <c r="D527" s="24"/>
      <c r="E527" s="24"/>
      <c r="F527" s="70"/>
      <c r="G527" s="24"/>
      <c r="H527" s="24"/>
      <c r="I527" s="24"/>
      <c r="J527" s="24"/>
      <c r="K527" s="24"/>
      <c r="L527" s="24"/>
      <c r="M527" s="24"/>
      <c r="N527" s="24"/>
      <c r="O527" s="188"/>
      <c r="P527" s="188"/>
      <c r="Q527" s="188"/>
      <c r="R527" s="188"/>
      <c r="S527" s="188"/>
      <c r="T527" s="183"/>
      <c r="U527" s="183"/>
      <c r="V527" s="183"/>
      <c r="W527" s="183"/>
      <c r="X527" s="24"/>
      <c r="Y527" s="70"/>
    </row>
    <row r="528" spans="3:25" x14ac:dyDescent="0.25">
      <c r="C528" s="24"/>
      <c r="D528" s="24"/>
      <c r="E528" s="24"/>
      <c r="F528" s="70"/>
      <c r="G528" s="24"/>
      <c r="H528" s="24"/>
      <c r="I528" s="24"/>
      <c r="J528" s="24"/>
      <c r="K528" s="24"/>
      <c r="L528" s="24"/>
      <c r="M528" s="24"/>
      <c r="N528" s="24"/>
      <c r="O528" s="188"/>
      <c r="P528" s="188"/>
      <c r="Q528" s="188"/>
      <c r="R528" s="188"/>
      <c r="S528" s="188"/>
      <c r="T528" s="183"/>
      <c r="U528" s="183"/>
      <c r="V528" s="183"/>
      <c r="W528" s="183"/>
      <c r="X528" s="24"/>
      <c r="Y528" s="70"/>
    </row>
    <row r="529" spans="3:25" x14ac:dyDescent="0.25">
      <c r="C529" s="24"/>
      <c r="D529" s="24"/>
      <c r="E529" s="24"/>
      <c r="F529" s="70"/>
      <c r="G529" s="24"/>
      <c r="H529" s="24"/>
      <c r="I529" s="24"/>
      <c r="J529" s="24"/>
      <c r="K529" s="24"/>
      <c r="L529" s="24"/>
      <c r="M529" s="24"/>
      <c r="N529" s="24"/>
      <c r="O529" s="188"/>
      <c r="P529" s="188"/>
      <c r="Q529" s="188"/>
      <c r="R529" s="188"/>
      <c r="S529" s="188"/>
      <c r="T529" s="183"/>
      <c r="U529" s="183"/>
      <c r="V529" s="183"/>
      <c r="W529" s="183"/>
      <c r="X529" s="24"/>
      <c r="Y529" s="70"/>
    </row>
    <row r="530" spans="3:25" x14ac:dyDescent="0.25">
      <c r="C530" s="24"/>
      <c r="D530" s="24"/>
      <c r="E530" s="24"/>
      <c r="F530" s="70"/>
      <c r="G530" s="24"/>
      <c r="H530" s="24"/>
      <c r="I530" s="24"/>
      <c r="J530" s="24"/>
      <c r="K530" s="24"/>
      <c r="L530" s="24"/>
      <c r="M530" s="24"/>
      <c r="N530" s="24"/>
      <c r="O530" s="188"/>
      <c r="P530" s="188"/>
      <c r="Q530" s="188"/>
      <c r="R530" s="188"/>
      <c r="S530" s="188"/>
      <c r="T530" s="183"/>
      <c r="U530" s="183"/>
      <c r="V530" s="183"/>
      <c r="W530" s="183"/>
      <c r="X530" s="24"/>
      <c r="Y530" s="70"/>
    </row>
    <row r="531" spans="3:25" x14ac:dyDescent="0.25">
      <c r="C531" s="24"/>
      <c r="D531" s="24"/>
      <c r="E531" s="24"/>
      <c r="F531" s="70"/>
      <c r="G531" s="24"/>
      <c r="H531" s="24"/>
      <c r="I531" s="24"/>
      <c r="J531" s="24"/>
      <c r="K531" s="24"/>
      <c r="L531" s="24"/>
      <c r="M531" s="24"/>
      <c r="N531" s="24"/>
      <c r="O531" s="188"/>
      <c r="P531" s="188"/>
      <c r="Q531" s="188"/>
      <c r="R531" s="188"/>
      <c r="S531" s="188"/>
      <c r="T531" s="183"/>
      <c r="U531" s="183"/>
      <c r="V531" s="183"/>
      <c r="W531" s="183"/>
      <c r="X531" s="24"/>
      <c r="Y531" s="70"/>
    </row>
    <row r="532" spans="3:25" x14ac:dyDescent="0.25">
      <c r="C532" s="24"/>
      <c r="D532" s="24"/>
      <c r="E532" s="24"/>
      <c r="F532" s="70"/>
      <c r="G532" s="24"/>
      <c r="H532" s="24"/>
      <c r="I532" s="24"/>
      <c r="J532" s="24"/>
      <c r="K532" s="24"/>
      <c r="L532" s="24"/>
      <c r="M532" s="24"/>
      <c r="N532" s="24"/>
      <c r="O532" s="188"/>
      <c r="P532" s="188"/>
      <c r="Q532" s="188"/>
      <c r="R532" s="188"/>
      <c r="S532" s="188"/>
      <c r="T532" s="183"/>
      <c r="U532" s="183"/>
      <c r="V532" s="183"/>
      <c r="W532" s="183"/>
      <c r="X532" s="24"/>
      <c r="Y532" s="70"/>
    </row>
    <row r="533" spans="3:25" x14ac:dyDescent="0.25">
      <c r="C533" s="24"/>
      <c r="D533" s="24"/>
      <c r="E533" s="24"/>
      <c r="F533" s="70"/>
      <c r="G533" s="24"/>
      <c r="H533" s="24"/>
      <c r="I533" s="24"/>
      <c r="J533" s="24"/>
      <c r="K533" s="24"/>
      <c r="L533" s="24"/>
      <c r="M533" s="24"/>
      <c r="N533" s="24"/>
      <c r="O533" s="188"/>
      <c r="P533" s="188"/>
      <c r="Q533" s="188"/>
      <c r="R533" s="188"/>
      <c r="S533" s="188"/>
      <c r="T533" s="183"/>
      <c r="U533" s="183"/>
      <c r="V533" s="183"/>
      <c r="W533" s="183"/>
      <c r="X533" s="24"/>
      <c r="Y533" s="70"/>
    </row>
    <row r="534" spans="3:25" x14ac:dyDescent="0.25">
      <c r="C534" s="24"/>
      <c r="D534" s="24"/>
      <c r="E534" s="24"/>
      <c r="F534" s="70"/>
      <c r="G534" s="24"/>
      <c r="H534" s="24"/>
      <c r="I534" s="24"/>
      <c r="J534" s="24"/>
      <c r="K534" s="24"/>
      <c r="L534" s="24"/>
      <c r="M534" s="24"/>
      <c r="N534" s="24"/>
      <c r="O534" s="188"/>
      <c r="P534" s="188"/>
      <c r="Q534" s="188"/>
      <c r="R534" s="188"/>
      <c r="S534" s="188"/>
      <c r="T534" s="183"/>
      <c r="U534" s="183"/>
      <c r="V534" s="183"/>
      <c r="W534" s="183"/>
      <c r="X534" s="24"/>
      <c r="Y534" s="70"/>
    </row>
    <row r="535" spans="3:25" x14ac:dyDescent="0.25">
      <c r="C535" s="24"/>
      <c r="D535" s="24"/>
      <c r="E535" s="24"/>
      <c r="F535" s="70"/>
      <c r="G535" s="24"/>
      <c r="H535" s="24"/>
      <c r="I535" s="24"/>
      <c r="J535" s="24"/>
      <c r="K535" s="24"/>
      <c r="L535" s="24"/>
      <c r="M535" s="24"/>
      <c r="N535" s="24"/>
      <c r="O535" s="188"/>
      <c r="P535" s="188"/>
      <c r="Q535" s="188"/>
      <c r="R535" s="188"/>
      <c r="S535" s="188"/>
      <c r="T535" s="183"/>
      <c r="U535" s="183"/>
      <c r="V535" s="183"/>
      <c r="W535" s="183"/>
      <c r="X535" s="24"/>
      <c r="Y535" s="70"/>
    </row>
    <row r="536" spans="3:25" x14ac:dyDescent="0.25">
      <c r="C536" s="24"/>
      <c r="D536" s="24"/>
      <c r="E536" s="24"/>
      <c r="F536" s="70"/>
      <c r="G536" s="24"/>
      <c r="H536" s="24"/>
      <c r="I536" s="24"/>
      <c r="J536" s="24"/>
      <c r="K536" s="24"/>
      <c r="L536" s="24"/>
      <c r="M536" s="24"/>
      <c r="N536" s="24"/>
      <c r="O536" s="188"/>
      <c r="P536" s="188"/>
      <c r="Q536" s="188"/>
      <c r="R536" s="188"/>
      <c r="S536" s="188"/>
      <c r="T536" s="183"/>
      <c r="U536" s="183"/>
      <c r="V536" s="183"/>
      <c r="W536" s="183"/>
      <c r="X536" s="24"/>
      <c r="Y536" s="70"/>
    </row>
    <row r="537" spans="3:25" x14ac:dyDescent="0.25">
      <c r="C537" s="24"/>
      <c r="D537" s="24"/>
      <c r="E537" s="24"/>
      <c r="F537" s="70"/>
      <c r="G537" s="24"/>
      <c r="H537" s="24"/>
      <c r="I537" s="24"/>
      <c r="J537" s="24"/>
      <c r="K537" s="24"/>
      <c r="L537" s="24"/>
      <c r="M537" s="24"/>
      <c r="N537" s="24"/>
      <c r="O537" s="188"/>
      <c r="P537" s="188"/>
      <c r="Q537" s="188"/>
      <c r="R537" s="188"/>
      <c r="S537" s="188"/>
      <c r="T537" s="183"/>
      <c r="U537" s="183"/>
      <c r="V537" s="183"/>
      <c r="W537" s="183"/>
      <c r="X537" s="24"/>
      <c r="Y537" s="70"/>
    </row>
    <row r="538" spans="3:25" x14ac:dyDescent="0.25">
      <c r="C538" s="24"/>
      <c r="D538" s="24"/>
      <c r="E538" s="24"/>
      <c r="F538" s="70"/>
      <c r="G538" s="24"/>
      <c r="H538" s="24"/>
      <c r="I538" s="24"/>
      <c r="J538" s="24"/>
      <c r="K538" s="24"/>
      <c r="L538" s="24"/>
      <c r="M538" s="24"/>
      <c r="N538" s="24"/>
      <c r="O538" s="188"/>
      <c r="P538" s="188"/>
      <c r="Q538" s="188"/>
      <c r="R538" s="188"/>
      <c r="S538" s="188"/>
      <c r="T538" s="183"/>
      <c r="U538" s="183"/>
      <c r="V538" s="183"/>
      <c r="W538" s="183"/>
      <c r="X538" s="24"/>
      <c r="Y538" s="70"/>
    </row>
    <row r="539" spans="3:25" x14ac:dyDescent="0.25">
      <c r="C539" s="24"/>
      <c r="D539" s="24"/>
      <c r="E539" s="24"/>
      <c r="F539" s="70"/>
      <c r="G539" s="24"/>
      <c r="H539" s="24"/>
      <c r="I539" s="24"/>
      <c r="J539" s="24"/>
      <c r="K539" s="24"/>
      <c r="L539" s="24"/>
      <c r="M539" s="24"/>
      <c r="N539" s="24"/>
      <c r="O539" s="188"/>
      <c r="P539" s="188"/>
      <c r="Q539" s="188"/>
      <c r="R539" s="188"/>
      <c r="S539" s="188"/>
      <c r="T539" s="183"/>
      <c r="U539" s="183"/>
      <c r="V539" s="183"/>
      <c r="W539" s="183"/>
      <c r="X539" s="24"/>
      <c r="Y539" s="70"/>
    </row>
    <row r="540" spans="3:25" x14ac:dyDescent="0.25">
      <c r="C540" s="24"/>
      <c r="D540" s="24"/>
      <c r="E540" s="24"/>
      <c r="F540" s="70"/>
      <c r="G540" s="24"/>
      <c r="H540" s="24"/>
      <c r="I540" s="24"/>
      <c r="J540" s="24"/>
      <c r="K540" s="24"/>
      <c r="L540" s="24"/>
      <c r="M540" s="24"/>
      <c r="N540" s="24"/>
      <c r="O540" s="188"/>
      <c r="P540" s="188"/>
      <c r="Q540" s="188"/>
      <c r="R540" s="188"/>
      <c r="S540" s="188"/>
      <c r="T540" s="183"/>
      <c r="U540" s="183"/>
      <c r="V540" s="183"/>
      <c r="W540" s="183"/>
      <c r="X540" s="24"/>
      <c r="Y540" s="70"/>
    </row>
    <row r="541" spans="3:25" x14ac:dyDescent="0.25">
      <c r="C541" s="24"/>
      <c r="D541" s="24"/>
      <c r="E541" s="24"/>
      <c r="F541" s="70"/>
      <c r="G541" s="24"/>
      <c r="H541" s="24"/>
      <c r="I541" s="24"/>
      <c r="J541" s="24"/>
      <c r="K541" s="24"/>
      <c r="L541" s="24"/>
      <c r="M541" s="24"/>
      <c r="N541" s="24"/>
      <c r="O541" s="188"/>
      <c r="P541" s="188"/>
      <c r="Q541" s="188"/>
      <c r="R541" s="188"/>
      <c r="S541" s="188"/>
      <c r="T541" s="183"/>
      <c r="U541" s="183"/>
      <c r="V541" s="183"/>
      <c r="W541" s="183"/>
      <c r="X541" s="24"/>
      <c r="Y541" s="70"/>
    </row>
    <row r="542" spans="3:25" x14ac:dyDescent="0.25">
      <c r="C542" s="24"/>
      <c r="D542" s="24"/>
      <c r="E542" s="24"/>
      <c r="F542" s="70"/>
      <c r="G542" s="24"/>
      <c r="H542" s="24"/>
      <c r="I542" s="24"/>
      <c r="J542" s="24"/>
      <c r="K542" s="24"/>
      <c r="L542" s="24"/>
      <c r="M542" s="24"/>
      <c r="N542" s="24"/>
      <c r="O542" s="188"/>
      <c r="P542" s="188"/>
      <c r="Q542" s="188"/>
      <c r="R542" s="188"/>
      <c r="S542" s="188"/>
      <c r="T542" s="183"/>
      <c r="U542" s="183"/>
      <c r="V542" s="183"/>
      <c r="W542" s="183"/>
      <c r="X542" s="24"/>
      <c r="Y542" s="70"/>
    </row>
    <row r="543" spans="3:25" x14ac:dyDescent="0.25">
      <c r="C543" s="24"/>
      <c r="D543" s="24"/>
      <c r="E543" s="24"/>
      <c r="F543" s="70"/>
      <c r="G543" s="24"/>
      <c r="H543" s="24"/>
      <c r="I543" s="24"/>
      <c r="J543" s="24"/>
      <c r="K543" s="24"/>
      <c r="L543" s="24"/>
      <c r="M543" s="24"/>
      <c r="N543" s="24"/>
      <c r="O543" s="188"/>
      <c r="P543" s="188"/>
      <c r="Q543" s="188"/>
      <c r="R543" s="188"/>
      <c r="S543" s="188"/>
      <c r="T543" s="183"/>
      <c r="U543" s="183"/>
      <c r="V543" s="183"/>
      <c r="W543" s="183"/>
      <c r="X543" s="24"/>
      <c r="Y543" s="70"/>
    </row>
    <row r="544" spans="3:25" x14ac:dyDescent="0.25">
      <c r="C544" s="24"/>
      <c r="D544" s="24"/>
      <c r="E544" s="24"/>
      <c r="F544" s="70"/>
      <c r="G544" s="24"/>
      <c r="H544" s="24"/>
      <c r="I544" s="24"/>
      <c r="J544" s="24"/>
      <c r="K544" s="24"/>
      <c r="L544" s="24"/>
      <c r="M544" s="24"/>
      <c r="N544" s="24"/>
      <c r="O544" s="188"/>
      <c r="P544" s="188"/>
      <c r="Q544" s="188"/>
      <c r="R544" s="188"/>
      <c r="S544" s="188"/>
      <c r="T544" s="183"/>
      <c r="U544" s="183"/>
      <c r="V544" s="183"/>
      <c r="W544" s="183"/>
      <c r="X544" s="24"/>
      <c r="Y544" s="70"/>
    </row>
    <row r="545" spans="3:25" x14ac:dyDescent="0.25">
      <c r="C545" s="24"/>
      <c r="D545" s="24"/>
      <c r="E545" s="24"/>
      <c r="F545" s="70"/>
      <c r="G545" s="24"/>
      <c r="H545" s="24"/>
      <c r="I545" s="24"/>
      <c r="J545" s="24"/>
      <c r="K545" s="24"/>
      <c r="L545" s="24"/>
      <c r="M545" s="24"/>
      <c r="N545" s="24"/>
      <c r="O545" s="188"/>
      <c r="P545" s="188"/>
      <c r="Q545" s="188"/>
      <c r="R545" s="188"/>
      <c r="S545" s="188"/>
      <c r="T545" s="183"/>
      <c r="U545" s="183"/>
      <c r="V545" s="183"/>
      <c r="W545" s="183"/>
      <c r="X545" s="24"/>
      <c r="Y545" s="70"/>
    </row>
    <row r="546" spans="3:25" x14ac:dyDescent="0.25">
      <c r="C546" s="24"/>
      <c r="D546" s="24"/>
      <c r="E546" s="24"/>
      <c r="F546" s="70"/>
      <c r="G546" s="24"/>
      <c r="H546" s="24"/>
      <c r="I546" s="24"/>
      <c r="J546" s="24"/>
      <c r="K546" s="24"/>
      <c r="L546" s="24"/>
      <c r="M546" s="24"/>
      <c r="N546" s="24"/>
      <c r="O546" s="188"/>
      <c r="P546" s="188"/>
      <c r="Q546" s="188"/>
      <c r="R546" s="188"/>
      <c r="S546" s="188"/>
      <c r="T546" s="183"/>
      <c r="U546" s="183"/>
      <c r="V546" s="183"/>
      <c r="W546" s="183"/>
      <c r="X546" s="24"/>
      <c r="Y546" s="70"/>
    </row>
    <row r="547" spans="3:25" x14ac:dyDescent="0.25">
      <c r="C547" s="24"/>
      <c r="D547" s="24"/>
      <c r="E547" s="24"/>
      <c r="F547" s="70"/>
      <c r="G547" s="24"/>
      <c r="H547" s="24"/>
      <c r="I547" s="24"/>
      <c r="J547" s="24"/>
      <c r="K547" s="24"/>
      <c r="L547" s="24"/>
      <c r="M547" s="24"/>
      <c r="N547" s="24"/>
      <c r="O547" s="188"/>
      <c r="P547" s="188"/>
      <c r="Q547" s="188"/>
      <c r="R547" s="188"/>
      <c r="S547" s="188"/>
      <c r="T547" s="183"/>
      <c r="U547" s="183"/>
      <c r="V547" s="183"/>
      <c r="W547" s="183"/>
      <c r="X547" s="24"/>
      <c r="Y547" s="70"/>
    </row>
    <row r="548" spans="3:25" x14ac:dyDescent="0.25">
      <c r="C548" s="24"/>
      <c r="D548" s="24"/>
      <c r="E548" s="24"/>
      <c r="F548" s="70"/>
      <c r="G548" s="24"/>
      <c r="H548" s="24"/>
      <c r="I548" s="24"/>
      <c r="J548" s="24"/>
      <c r="K548" s="24"/>
      <c r="L548" s="24"/>
      <c r="M548" s="24"/>
      <c r="N548" s="24"/>
      <c r="O548" s="188"/>
      <c r="P548" s="188"/>
      <c r="Q548" s="188"/>
      <c r="R548" s="188"/>
      <c r="S548" s="188"/>
      <c r="T548" s="183"/>
      <c r="U548" s="183"/>
      <c r="V548" s="183"/>
      <c r="W548" s="183"/>
      <c r="X548" s="24"/>
      <c r="Y548" s="70"/>
    </row>
    <row r="549" spans="3:25" x14ac:dyDescent="0.25">
      <c r="C549" s="24"/>
      <c r="D549" s="24"/>
      <c r="E549" s="24"/>
      <c r="F549" s="70"/>
      <c r="G549" s="24"/>
      <c r="H549" s="24"/>
      <c r="I549" s="24"/>
      <c r="J549" s="24"/>
      <c r="K549" s="24"/>
      <c r="L549" s="24"/>
      <c r="M549" s="24"/>
      <c r="N549" s="24"/>
      <c r="O549" s="188"/>
      <c r="P549" s="188"/>
      <c r="Q549" s="188"/>
      <c r="R549" s="188"/>
      <c r="S549" s="188"/>
      <c r="T549" s="183"/>
      <c r="U549" s="183"/>
      <c r="V549" s="183"/>
      <c r="W549" s="183"/>
      <c r="X549" s="24"/>
      <c r="Y549" s="70"/>
    </row>
    <row r="550" spans="3:25" x14ac:dyDescent="0.25">
      <c r="C550" s="24"/>
      <c r="D550" s="24"/>
      <c r="E550" s="24"/>
      <c r="F550" s="70"/>
      <c r="G550" s="24"/>
      <c r="H550" s="24"/>
      <c r="I550" s="24"/>
      <c r="J550" s="24"/>
      <c r="K550" s="24"/>
      <c r="L550" s="24"/>
      <c r="M550" s="24"/>
      <c r="N550" s="24"/>
      <c r="O550" s="188"/>
      <c r="P550" s="188"/>
      <c r="Q550" s="188"/>
      <c r="R550" s="188"/>
      <c r="S550" s="188"/>
      <c r="T550" s="183"/>
      <c r="U550" s="183"/>
      <c r="V550" s="183"/>
      <c r="W550" s="183"/>
      <c r="X550" s="24"/>
      <c r="Y550" s="70"/>
    </row>
    <row r="551" spans="3:25" x14ac:dyDescent="0.25">
      <c r="C551" s="24"/>
      <c r="D551" s="24"/>
      <c r="E551" s="24"/>
      <c r="F551" s="70"/>
      <c r="G551" s="24"/>
      <c r="H551" s="24"/>
      <c r="I551" s="24"/>
      <c r="J551" s="24"/>
      <c r="K551" s="24"/>
      <c r="L551" s="24"/>
      <c r="M551" s="24"/>
      <c r="N551" s="24"/>
      <c r="O551" s="188"/>
      <c r="P551" s="188"/>
      <c r="Q551" s="188"/>
      <c r="R551" s="188"/>
      <c r="S551" s="188"/>
      <c r="T551" s="183"/>
      <c r="U551" s="183"/>
      <c r="V551" s="183"/>
      <c r="W551" s="183"/>
      <c r="X551" s="24"/>
      <c r="Y551" s="70"/>
    </row>
    <row r="552" spans="3:25" x14ac:dyDescent="0.25">
      <c r="C552" s="24"/>
      <c r="D552" s="24"/>
      <c r="E552" s="24"/>
      <c r="F552" s="70"/>
      <c r="G552" s="24"/>
      <c r="H552" s="24"/>
      <c r="I552" s="24"/>
      <c r="J552" s="24"/>
      <c r="K552" s="24"/>
      <c r="L552" s="24"/>
      <c r="M552" s="24"/>
      <c r="N552" s="24"/>
      <c r="O552" s="188"/>
      <c r="P552" s="188"/>
      <c r="Q552" s="188"/>
      <c r="R552" s="188"/>
      <c r="S552" s="188"/>
      <c r="T552" s="183"/>
      <c r="U552" s="183"/>
      <c r="V552" s="183"/>
      <c r="W552" s="183"/>
      <c r="X552" s="24"/>
      <c r="Y552" s="70"/>
    </row>
    <row r="553" spans="3:25" x14ac:dyDescent="0.25">
      <c r="C553" s="24"/>
      <c r="D553" s="24"/>
      <c r="E553" s="24"/>
      <c r="F553" s="70"/>
      <c r="G553" s="24"/>
      <c r="H553" s="24"/>
      <c r="I553" s="24"/>
      <c r="J553" s="24"/>
      <c r="K553" s="24"/>
      <c r="L553" s="24"/>
      <c r="M553" s="24"/>
      <c r="N553" s="24"/>
      <c r="O553" s="188"/>
      <c r="P553" s="188"/>
      <c r="Q553" s="188"/>
      <c r="R553" s="188"/>
      <c r="S553" s="188"/>
      <c r="T553" s="183"/>
      <c r="U553" s="183"/>
      <c r="V553" s="183"/>
      <c r="W553" s="183"/>
      <c r="X553" s="24"/>
      <c r="Y553" s="70"/>
    </row>
    <row r="554" spans="3:25" x14ac:dyDescent="0.25">
      <c r="C554" s="24"/>
      <c r="D554" s="24"/>
      <c r="E554" s="24"/>
      <c r="F554" s="70"/>
      <c r="G554" s="24"/>
      <c r="H554" s="24"/>
      <c r="I554" s="24"/>
      <c r="J554" s="24"/>
      <c r="K554" s="24"/>
      <c r="L554" s="24"/>
      <c r="M554" s="24"/>
      <c r="N554" s="24"/>
      <c r="O554" s="188"/>
      <c r="P554" s="188"/>
      <c r="Q554" s="188"/>
      <c r="R554" s="188"/>
      <c r="S554" s="188"/>
      <c r="T554" s="183"/>
      <c r="U554" s="183"/>
      <c r="V554" s="183"/>
      <c r="W554" s="183"/>
      <c r="X554" s="24"/>
      <c r="Y554" s="70"/>
    </row>
    <row r="555" spans="3:25" x14ac:dyDescent="0.25">
      <c r="C555" s="24"/>
      <c r="D555" s="24"/>
      <c r="E555" s="24"/>
      <c r="F555" s="70"/>
      <c r="G555" s="24"/>
      <c r="H555" s="24"/>
      <c r="I555" s="24"/>
      <c r="J555" s="24"/>
      <c r="K555" s="24"/>
      <c r="L555" s="24"/>
      <c r="M555" s="24"/>
      <c r="N555" s="24"/>
      <c r="O555" s="188"/>
      <c r="P555" s="188"/>
      <c r="Q555" s="188"/>
      <c r="R555" s="188"/>
      <c r="S555" s="188"/>
      <c r="T555" s="183"/>
      <c r="U555" s="183"/>
      <c r="V555" s="183"/>
      <c r="W555" s="183"/>
      <c r="X555" s="24"/>
      <c r="Y555" s="70"/>
    </row>
    <row r="556" spans="3:25" x14ac:dyDescent="0.25">
      <c r="C556" s="24"/>
      <c r="D556" s="24"/>
      <c r="E556" s="24"/>
      <c r="F556" s="70"/>
      <c r="G556" s="24"/>
      <c r="H556" s="24"/>
      <c r="I556" s="24"/>
      <c r="J556" s="24"/>
      <c r="K556" s="24"/>
      <c r="L556" s="24"/>
      <c r="M556" s="24"/>
      <c r="N556" s="24"/>
      <c r="O556" s="188"/>
      <c r="P556" s="188"/>
      <c r="Q556" s="188"/>
      <c r="R556" s="188"/>
      <c r="S556" s="188"/>
      <c r="T556" s="183"/>
      <c r="U556" s="183"/>
      <c r="V556" s="183"/>
      <c r="W556" s="183"/>
      <c r="X556" s="24"/>
      <c r="Y556" s="70"/>
    </row>
    <row r="557" spans="3:25" x14ac:dyDescent="0.25">
      <c r="C557" s="24"/>
      <c r="D557" s="24"/>
      <c r="E557" s="24"/>
      <c r="F557" s="70"/>
      <c r="G557" s="24"/>
      <c r="H557" s="24"/>
      <c r="I557" s="24"/>
      <c r="J557" s="24"/>
      <c r="K557" s="24"/>
      <c r="L557" s="24"/>
      <c r="M557" s="24"/>
      <c r="N557" s="24"/>
      <c r="O557" s="188"/>
      <c r="P557" s="188"/>
      <c r="Q557" s="188"/>
      <c r="R557" s="188"/>
      <c r="S557" s="188"/>
      <c r="T557" s="183"/>
      <c r="U557" s="183"/>
      <c r="V557" s="183"/>
      <c r="W557" s="183"/>
      <c r="X557" s="24"/>
      <c r="Y557" s="70"/>
    </row>
    <row r="558" spans="3:25" x14ac:dyDescent="0.25">
      <c r="C558" s="24"/>
      <c r="D558" s="24"/>
      <c r="E558" s="24"/>
      <c r="F558" s="70"/>
      <c r="G558" s="24"/>
      <c r="H558" s="24"/>
      <c r="I558" s="24"/>
      <c r="J558" s="24"/>
      <c r="K558" s="24"/>
      <c r="L558" s="24"/>
      <c r="M558" s="24"/>
      <c r="N558" s="24"/>
      <c r="O558" s="188"/>
      <c r="P558" s="188"/>
      <c r="Q558" s="188"/>
      <c r="R558" s="188"/>
      <c r="S558" s="188"/>
      <c r="T558" s="183"/>
      <c r="U558" s="183"/>
      <c r="V558" s="183"/>
      <c r="W558" s="183"/>
      <c r="X558" s="24"/>
      <c r="Y558" s="70"/>
    </row>
    <row r="559" spans="3:25" x14ac:dyDescent="0.25">
      <c r="C559" s="24"/>
      <c r="D559" s="24"/>
      <c r="E559" s="24"/>
      <c r="F559" s="70"/>
      <c r="G559" s="24"/>
      <c r="H559" s="24"/>
      <c r="I559" s="24"/>
      <c r="J559" s="24"/>
      <c r="K559" s="24"/>
      <c r="L559" s="24"/>
      <c r="M559" s="24"/>
      <c r="N559" s="24"/>
      <c r="O559" s="188"/>
      <c r="P559" s="188"/>
      <c r="Q559" s="188"/>
      <c r="R559" s="188"/>
      <c r="S559" s="188"/>
      <c r="T559" s="183"/>
      <c r="U559" s="183"/>
      <c r="V559" s="183"/>
      <c r="W559" s="183"/>
      <c r="X559" s="24"/>
      <c r="Y559" s="70"/>
    </row>
    <row r="560" spans="3:25" x14ac:dyDescent="0.25">
      <c r="C560" s="24"/>
      <c r="D560" s="24"/>
      <c r="E560" s="24"/>
      <c r="F560" s="70"/>
      <c r="G560" s="24"/>
      <c r="H560" s="24"/>
      <c r="I560" s="24"/>
      <c r="J560" s="24"/>
      <c r="K560" s="24"/>
      <c r="L560" s="24"/>
      <c r="M560" s="24"/>
      <c r="N560" s="24"/>
      <c r="O560" s="188"/>
      <c r="P560" s="188"/>
      <c r="Q560" s="188"/>
      <c r="R560" s="188"/>
      <c r="S560" s="188"/>
      <c r="T560" s="183"/>
      <c r="U560" s="183"/>
      <c r="V560" s="183"/>
      <c r="W560" s="183"/>
      <c r="X560" s="24"/>
      <c r="Y560" s="70"/>
    </row>
    <row r="561" spans="3:25" x14ac:dyDescent="0.25">
      <c r="C561" s="24"/>
      <c r="D561" s="24"/>
      <c r="E561" s="24"/>
      <c r="F561" s="70"/>
      <c r="G561" s="24"/>
      <c r="H561" s="24"/>
      <c r="I561" s="24"/>
      <c r="J561" s="24"/>
      <c r="K561" s="24"/>
      <c r="L561" s="24"/>
      <c r="M561" s="24"/>
      <c r="N561" s="24"/>
      <c r="O561" s="188"/>
      <c r="P561" s="188"/>
      <c r="Q561" s="188"/>
      <c r="R561" s="188"/>
      <c r="S561" s="188"/>
      <c r="T561" s="183"/>
      <c r="U561" s="183"/>
      <c r="V561" s="183"/>
      <c r="W561" s="183"/>
      <c r="X561" s="24"/>
      <c r="Y561" s="70"/>
    </row>
    <row r="562" spans="3:25" x14ac:dyDescent="0.25">
      <c r="C562" s="24"/>
      <c r="D562" s="24"/>
      <c r="E562" s="24"/>
      <c r="F562" s="70"/>
      <c r="G562" s="24"/>
      <c r="H562" s="24"/>
      <c r="I562" s="24"/>
      <c r="J562" s="24"/>
      <c r="K562" s="24"/>
      <c r="L562" s="24"/>
      <c r="M562" s="24"/>
      <c r="N562" s="24"/>
      <c r="O562" s="188"/>
      <c r="P562" s="188"/>
      <c r="Q562" s="188"/>
      <c r="R562" s="188"/>
      <c r="S562" s="188"/>
      <c r="T562" s="183"/>
      <c r="U562" s="183"/>
      <c r="V562" s="183"/>
      <c r="W562" s="183"/>
      <c r="X562" s="24"/>
      <c r="Y562" s="70"/>
    </row>
    <row r="563" spans="3:25" x14ac:dyDescent="0.25">
      <c r="C563" s="24"/>
      <c r="D563" s="24"/>
      <c r="E563" s="24"/>
      <c r="F563" s="70"/>
      <c r="G563" s="24"/>
      <c r="H563" s="24"/>
      <c r="I563" s="24"/>
      <c r="J563" s="24"/>
      <c r="K563" s="24"/>
      <c r="L563" s="24"/>
      <c r="M563" s="24"/>
      <c r="N563" s="24"/>
      <c r="O563" s="188"/>
      <c r="P563" s="188"/>
      <c r="Q563" s="188"/>
      <c r="R563" s="188"/>
      <c r="S563" s="188"/>
      <c r="T563" s="183"/>
      <c r="U563" s="183"/>
      <c r="V563" s="183"/>
      <c r="W563" s="183"/>
      <c r="X563" s="24"/>
      <c r="Y563" s="70"/>
    </row>
    <row r="564" spans="3:25" x14ac:dyDescent="0.25">
      <c r="C564" s="24"/>
      <c r="D564" s="24"/>
      <c r="E564" s="24"/>
      <c r="F564" s="70"/>
      <c r="G564" s="24"/>
      <c r="H564" s="24"/>
      <c r="I564" s="24"/>
      <c r="J564" s="24"/>
      <c r="K564" s="24"/>
      <c r="L564" s="24"/>
      <c r="M564" s="24"/>
      <c r="N564" s="24"/>
      <c r="O564" s="188"/>
      <c r="P564" s="188"/>
      <c r="Q564" s="188"/>
      <c r="R564" s="188"/>
      <c r="S564" s="188"/>
      <c r="T564" s="183"/>
      <c r="U564" s="183"/>
      <c r="V564" s="183"/>
      <c r="W564" s="183"/>
      <c r="X564" s="24"/>
      <c r="Y564" s="70"/>
    </row>
    <row r="565" spans="3:25" x14ac:dyDescent="0.25">
      <c r="C565" s="24"/>
      <c r="D565" s="24"/>
      <c r="E565" s="24"/>
      <c r="F565" s="70"/>
      <c r="G565" s="24"/>
      <c r="H565" s="24"/>
      <c r="I565" s="24"/>
      <c r="J565" s="24"/>
      <c r="K565" s="24"/>
      <c r="L565" s="24"/>
      <c r="M565" s="24"/>
      <c r="N565" s="24"/>
      <c r="O565" s="188"/>
      <c r="P565" s="188"/>
      <c r="Q565" s="188"/>
      <c r="R565" s="188"/>
      <c r="S565" s="188"/>
      <c r="T565" s="183"/>
      <c r="U565" s="183"/>
      <c r="V565" s="183"/>
      <c r="W565" s="183"/>
      <c r="X565" s="24"/>
      <c r="Y565" s="70"/>
    </row>
    <row r="566" spans="3:25" x14ac:dyDescent="0.25">
      <c r="C566" s="24"/>
      <c r="D566" s="24"/>
      <c r="E566" s="24"/>
      <c r="F566" s="70"/>
      <c r="G566" s="24"/>
      <c r="H566" s="24"/>
      <c r="I566" s="24"/>
      <c r="J566" s="24"/>
      <c r="K566" s="24"/>
      <c r="L566" s="24"/>
      <c r="M566" s="24"/>
      <c r="N566" s="24"/>
      <c r="O566" s="188"/>
      <c r="P566" s="188"/>
      <c r="Q566" s="188"/>
      <c r="R566" s="188"/>
      <c r="S566" s="188"/>
      <c r="T566" s="183"/>
      <c r="U566" s="183"/>
      <c r="V566" s="183"/>
      <c r="W566" s="183"/>
      <c r="X566" s="24"/>
      <c r="Y566" s="70"/>
    </row>
    <row r="567" spans="3:25" x14ac:dyDescent="0.25">
      <c r="C567" s="24"/>
      <c r="D567" s="24"/>
      <c r="E567" s="24"/>
      <c r="F567" s="70"/>
      <c r="G567" s="24"/>
      <c r="H567" s="24"/>
      <c r="I567" s="24"/>
      <c r="J567" s="24"/>
      <c r="K567" s="24"/>
      <c r="L567" s="24"/>
      <c r="M567" s="24"/>
      <c r="N567" s="24"/>
      <c r="O567" s="188"/>
      <c r="P567" s="188"/>
      <c r="Q567" s="188"/>
      <c r="R567" s="188"/>
      <c r="S567" s="188"/>
      <c r="T567" s="183"/>
      <c r="U567" s="183"/>
      <c r="V567" s="183"/>
      <c r="W567" s="183"/>
      <c r="X567" s="24"/>
      <c r="Y567" s="70"/>
    </row>
    <row r="568" spans="3:25" x14ac:dyDescent="0.25">
      <c r="C568" s="24"/>
      <c r="D568" s="24"/>
      <c r="E568" s="24"/>
      <c r="F568" s="70"/>
      <c r="G568" s="24"/>
      <c r="H568" s="24"/>
      <c r="I568" s="24"/>
      <c r="J568" s="24"/>
      <c r="K568" s="24"/>
      <c r="L568" s="24"/>
      <c r="M568" s="24"/>
      <c r="N568" s="24"/>
      <c r="O568" s="188"/>
      <c r="P568" s="188"/>
      <c r="Q568" s="188"/>
      <c r="R568" s="188"/>
      <c r="S568" s="188"/>
      <c r="T568" s="183"/>
      <c r="U568" s="183"/>
      <c r="V568" s="183"/>
      <c r="W568" s="183"/>
      <c r="X568" s="24"/>
      <c r="Y568" s="70"/>
    </row>
    <row r="569" spans="3:25" x14ac:dyDescent="0.25">
      <c r="C569" s="24"/>
      <c r="D569" s="24"/>
      <c r="E569" s="24"/>
      <c r="F569" s="70"/>
      <c r="G569" s="24"/>
      <c r="H569" s="24"/>
      <c r="I569" s="24"/>
      <c r="J569" s="24"/>
      <c r="K569" s="24"/>
      <c r="L569" s="24"/>
      <c r="M569" s="24"/>
      <c r="N569" s="24"/>
      <c r="O569" s="188"/>
      <c r="P569" s="188"/>
      <c r="Q569" s="188"/>
      <c r="R569" s="188"/>
      <c r="S569" s="188"/>
      <c r="T569" s="183"/>
      <c r="U569" s="183"/>
      <c r="V569" s="183"/>
      <c r="W569" s="183"/>
      <c r="X569" s="24"/>
      <c r="Y569" s="70"/>
    </row>
    <row r="570" spans="3:25" x14ac:dyDescent="0.25">
      <c r="C570" s="24"/>
      <c r="D570" s="24"/>
      <c r="E570" s="24"/>
      <c r="F570" s="70"/>
      <c r="G570" s="24"/>
      <c r="H570" s="24"/>
      <c r="I570" s="24"/>
      <c r="J570" s="24"/>
      <c r="K570" s="24"/>
      <c r="L570" s="24"/>
      <c r="M570" s="24"/>
      <c r="N570" s="24"/>
      <c r="O570" s="188"/>
      <c r="P570" s="188"/>
      <c r="Q570" s="188"/>
      <c r="R570" s="188"/>
      <c r="S570" s="188"/>
      <c r="T570" s="183"/>
      <c r="U570" s="183"/>
      <c r="V570" s="183"/>
      <c r="W570" s="183"/>
      <c r="X570" s="24"/>
      <c r="Y570" s="70"/>
    </row>
    <row r="571" spans="3:25" x14ac:dyDescent="0.25">
      <c r="C571" s="24"/>
      <c r="D571" s="24"/>
      <c r="E571" s="24"/>
      <c r="F571" s="70"/>
      <c r="G571" s="24"/>
      <c r="H571" s="24"/>
      <c r="I571" s="24"/>
      <c r="J571" s="24"/>
      <c r="K571" s="24"/>
      <c r="L571" s="24"/>
      <c r="M571" s="24"/>
      <c r="N571" s="24"/>
      <c r="O571" s="188"/>
      <c r="P571" s="188"/>
      <c r="Q571" s="188"/>
      <c r="R571" s="188"/>
      <c r="S571" s="188"/>
      <c r="T571" s="183"/>
      <c r="U571" s="183"/>
      <c r="V571" s="183"/>
      <c r="W571" s="183"/>
      <c r="X571" s="24"/>
      <c r="Y571" s="70"/>
    </row>
    <row r="572" spans="3:25" x14ac:dyDescent="0.25">
      <c r="C572" s="24"/>
      <c r="D572" s="24"/>
      <c r="E572" s="24"/>
      <c r="F572" s="70"/>
      <c r="G572" s="24"/>
      <c r="H572" s="24"/>
      <c r="I572" s="24"/>
      <c r="J572" s="24"/>
      <c r="K572" s="24"/>
      <c r="L572" s="24"/>
      <c r="M572" s="24"/>
      <c r="N572" s="24"/>
      <c r="O572" s="188"/>
      <c r="P572" s="188"/>
      <c r="Q572" s="188"/>
      <c r="R572" s="188"/>
      <c r="S572" s="188"/>
      <c r="T572" s="183"/>
      <c r="U572" s="183"/>
      <c r="V572" s="183"/>
      <c r="W572" s="183"/>
      <c r="X572" s="24"/>
      <c r="Y572" s="70"/>
    </row>
    <row r="573" spans="3:25" x14ac:dyDescent="0.25">
      <c r="C573" s="24"/>
      <c r="D573" s="24"/>
      <c r="E573" s="24"/>
      <c r="F573" s="70"/>
      <c r="G573" s="24"/>
      <c r="H573" s="24"/>
      <c r="I573" s="24"/>
      <c r="J573" s="24"/>
      <c r="K573" s="24"/>
      <c r="L573" s="24"/>
      <c r="M573" s="24"/>
      <c r="N573" s="24"/>
      <c r="O573" s="188"/>
      <c r="P573" s="188"/>
      <c r="Q573" s="188"/>
      <c r="R573" s="188"/>
      <c r="S573" s="188"/>
      <c r="T573" s="183"/>
      <c r="U573" s="183"/>
      <c r="V573" s="183"/>
      <c r="W573" s="183"/>
      <c r="X573" s="24"/>
      <c r="Y573" s="70"/>
    </row>
    <row r="574" spans="3:25" x14ac:dyDescent="0.25">
      <c r="C574" s="24"/>
      <c r="D574" s="24"/>
      <c r="E574" s="24"/>
      <c r="F574" s="70"/>
      <c r="G574" s="24"/>
      <c r="H574" s="24"/>
      <c r="I574" s="24"/>
      <c r="J574" s="24"/>
      <c r="K574" s="24"/>
      <c r="L574" s="24"/>
      <c r="M574" s="24"/>
      <c r="N574" s="24"/>
      <c r="O574" s="188"/>
      <c r="P574" s="188"/>
      <c r="Q574" s="188"/>
      <c r="R574" s="188"/>
      <c r="S574" s="188"/>
      <c r="T574" s="183"/>
      <c r="U574" s="183"/>
      <c r="V574" s="183"/>
      <c r="W574" s="183"/>
      <c r="X574" s="24"/>
      <c r="Y574" s="70"/>
    </row>
    <row r="575" spans="3:25" x14ac:dyDescent="0.25">
      <c r="C575" s="24"/>
      <c r="D575" s="24"/>
      <c r="E575" s="24"/>
      <c r="F575" s="70"/>
      <c r="G575" s="24"/>
      <c r="H575" s="24"/>
      <c r="I575" s="24"/>
      <c r="J575" s="24"/>
      <c r="K575" s="24"/>
      <c r="L575" s="24"/>
      <c r="M575" s="24"/>
      <c r="N575" s="24"/>
      <c r="O575" s="188"/>
      <c r="P575" s="188"/>
      <c r="Q575" s="188"/>
      <c r="R575" s="188"/>
      <c r="S575" s="188"/>
      <c r="T575" s="183"/>
      <c r="U575" s="183"/>
      <c r="V575" s="183"/>
      <c r="W575" s="183"/>
      <c r="X575" s="24"/>
      <c r="Y575" s="70"/>
    </row>
    <row r="576" spans="3:25" x14ac:dyDescent="0.25">
      <c r="C576" s="24"/>
      <c r="D576" s="24"/>
      <c r="E576" s="24"/>
      <c r="F576" s="70"/>
      <c r="G576" s="24"/>
      <c r="H576" s="24"/>
      <c r="I576" s="24"/>
      <c r="J576" s="24"/>
      <c r="K576" s="24"/>
      <c r="L576" s="24"/>
      <c r="M576" s="24"/>
      <c r="N576" s="24"/>
      <c r="O576" s="188"/>
      <c r="P576" s="188"/>
      <c r="Q576" s="188"/>
      <c r="R576" s="188"/>
      <c r="S576" s="188"/>
      <c r="T576" s="183"/>
      <c r="U576" s="183"/>
      <c r="V576" s="183"/>
      <c r="W576" s="183"/>
      <c r="X576" s="24"/>
      <c r="Y576" s="70"/>
    </row>
    <row r="577" spans="3:25" x14ac:dyDescent="0.25">
      <c r="C577" s="24"/>
      <c r="D577" s="24"/>
      <c r="E577" s="24"/>
      <c r="F577" s="70"/>
      <c r="G577" s="24"/>
      <c r="H577" s="24"/>
      <c r="I577" s="24"/>
      <c r="J577" s="24"/>
      <c r="K577" s="24"/>
      <c r="L577" s="24"/>
      <c r="M577" s="24"/>
      <c r="N577" s="24"/>
      <c r="O577" s="188"/>
      <c r="P577" s="188"/>
      <c r="Q577" s="188"/>
      <c r="R577" s="188"/>
      <c r="S577" s="188"/>
      <c r="T577" s="183"/>
      <c r="U577" s="183"/>
      <c r="V577" s="183"/>
      <c r="W577" s="183"/>
      <c r="X577" s="24"/>
      <c r="Y577" s="70"/>
    </row>
    <row r="578" spans="3:25" x14ac:dyDescent="0.25">
      <c r="C578" s="24"/>
      <c r="D578" s="24"/>
      <c r="E578" s="24"/>
      <c r="F578" s="70"/>
      <c r="G578" s="24"/>
      <c r="H578" s="24"/>
      <c r="I578" s="24"/>
      <c r="J578" s="24"/>
      <c r="K578" s="24"/>
      <c r="L578" s="24"/>
      <c r="M578" s="24"/>
      <c r="N578" s="24"/>
      <c r="O578" s="188"/>
      <c r="P578" s="188"/>
      <c r="Q578" s="188"/>
      <c r="R578" s="188"/>
      <c r="S578" s="188"/>
      <c r="T578" s="183"/>
      <c r="U578" s="183"/>
      <c r="V578" s="183"/>
      <c r="W578" s="183"/>
      <c r="X578" s="24"/>
      <c r="Y578" s="70"/>
    </row>
    <row r="579" spans="3:25" x14ac:dyDescent="0.25">
      <c r="C579" s="24"/>
      <c r="D579" s="24"/>
      <c r="E579" s="24"/>
      <c r="F579" s="70"/>
      <c r="G579" s="24"/>
      <c r="H579" s="24"/>
      <c r="I579" s="24"/>
      <c r="J579" s="24"/>
      <c r="K579" s="24"/>
      <c r="L579" s="24"/>
      <c r="M579" s="24"/>
      <c r="N579" s="24"/>
      <c r="O579" s="188"/>
      <c r="P579" s="188"/>
      <c r="Q579" s="188"/>
      <c r="R579" s="188"/>
      <c r="S579" s="188"/>
      <c r="T579" s="183"/>
      <c r="U579" s="183"/>
      <c r="V579" s="183"/>
      <c r="W579" s="183"/>
      <c r="X579" s="24"/>
      <c r="Y579" s="70"/>
    </row>
    <row r="580" spans="3:25" x14ac:dyDescent="0.25">
      <c r="C580" s="24"/>
      <c r="D580" s="24"/>
      <c r="E580" s="24"/>
      <c r="F580" s="70"/>
      <c r="G580" s="24"/>
      <c r="H580" s="24"/>
      <c r="I580" s="24"/>
      <c r="J580" s="24"/>
      <c r="K580" s="24"/>
      <c r="L580" s="24"/>
      <c r="M580" s="24"/>
      <c r="N580" s="24"/>
      <c r="O580" s="188"/>
      <c r="P580" s="188"/>
      <c r="Q580" s="188"/>
      <c r="R580" s="188"/>
      <c r="S580" s="188"/>
      <c r="T580" s="183"/>
      <c r="U580" s="183"/>
      <c r="V580" s="183"/>
      <c r="W580" s="183"/>
      <c r="X580" s="24"/>
      <c r="Y580" s="70"/>
    </row>
    <row r="581" spans="3:25" x14ac:dyDescent="0.25">
      <c r="C581" s="24"/>
      <c r="D581" s="24"/>
      <c r="E581" s="24"/>
      <c r="F581" s="70"/>
      <c r="G581" s="24"/>
      <c r="H581" s="24"/>
      <c r="I581" s="24"/>
      <c r="J581" s="24"/>
      <c r="K581" s="24"/>
      <c r="L581" s="24"/>
      <c r="M581" s="24"/>
      <c r="N581" s="24"/>
      <c r="O581" s="188"/>
      <c r="P581" s="188"/>
      <c r="Q581" s="188"/>
      <c r="R581" s="188"/>
      <c r="S581" s="188"/>
      <c r="T581" s="183"/>
      <c r="U581" s="183"/>
      <c r="V581" s="183"/>
      <c r="W581" s="183"/>
      <c r="X581" s="24"/>
      <c r="Y581" s="70"/>
    </row>
    <row r="582" spans="3:25" x14ac:dyDescent="0.25">
      <c r="C582" s="24"/>
      <c r="D582" s="24"/>
      <c r="E582" s="24"/>
      <c r="F582" s="70"/>
      <c r="G582" s="24"/>
      <c r="H582" s="24"/>
      <c r="I582" s="24"/>
      <c r="J582" s="24"/>
      <c r="K582" s="24"/>
      <c r="L582" s="24"/>
      <c r="M582" s="24"/>
      <c r="N582" s="24"/>
      <c r="O582" s="188"/>
      <c r="P582" s="188"/>
      <c r="Q582" s="188"/>
      <c r="R582" s="188"/>
      <c r="S582" s="188"/>
      <c r="T582" s="183"/>
      <c r="U582" s="183"/>
      <c r="V582" s="183"/>
      <c r="W582" s="183"/>
      <c r="X582" s="24"/>
      <c r="Y582" s="70"/>
    </row>
    <row r="583" spans="3:25" x14ac:dyDescent="0.25">
      <c r="C583" s="24"/>
      <c r="D583" s="24"/>
      <c r="E583" s="24"/>
      <c r="F583" s="70"/>
      <c r="G583" s="24"/>
      <c r="H583" s="24"/>
      <c r="I583" s="24"/>
      <c r="J583" s="24"/>
      <c r="K583" s="24"/>
      <c r="L583" s="24"/>
      <c r="M583" s="24"/>
      <c r="N583" s="24"/>
      <c r="O583" s="188"/>
      <c r="P583" s="188"/>
      <c r="Q583" s="188"/>
      <c r="R583" s="188"/>
      <c r="S583" s="188"/>
      <c r="T583" s="183"/>
      <c r="U583" s="183"/>
      <c r="V583" s="183"/>
      <c r="W583" s="183"/>
      <c r="X583" s="24"/>
      <c r="Y583" s="70"/>
    </row>
    <row r="584" spans="3:25" x14ac:dyDescent="0.25">
      <c r="C584" s="24"/>
      <c r="D584" s="24"/>
      <c r="E584" s="24"/>
      <c r="F584" s="70"/>
      <c r="G584" s="24"/>
      <c r="H584" s="24"/>
      <c r="I584" s="24"/>
      <c r="J584" s="24"/>
      <c r="K584" s="24"/>
      <c r="L584" s="24"/>
      <c r="M584" s="24"/>
      <c r="N584" s="24"/>
      <c r="O584" s="188"/>
      <c r="P584" s="188"/>
      <c r="Q584" s="188"/>
      <c r="R584" s="188"/>
      <c r="S584" s="188"/>
      <c r="T584" s="183"/>
      <c r="U584" s="183"/>
      <c r="V584" s="183"/>
      <c r="W584" s="183"/>
      <c r="X584" s="24"/>
      <c r="Y584" s="70"/>
    </row>
    <row r="585" spans="3:25" x14ac:dyDescent="0.25">
      <c r="C585" s="24"/>
      <c r="D585" s="24"/>
      <c r="E585" s="24"/>
      <c r="F585" s="70"/>
      <c r="G585" s="24"/>
      <c r="H585" s="24"/>
      <c r="I585" s="24"/>
      <c r="J585" s="24"/>
      <c r="K585" s="24"/>
      <c r="L585" s="24"/>
      <c r="M585" s="24"/>
      <c r="N585" s="24"/>
      <c r="O585" s="188"/>
      <c r="P585" s="188"/>
      <c r="Q585" s="188"/>
      <c r="R585" s="188"/>
      <c r="S585" s="188"/>
      <c r="T585" s="183"/>
      <c r="U585" s="183"/>
      <c r="V585" s="183"/>
      <c r="W585" s="183"/>
      <c r="X585" s="24"/>
      <c r="Y585" s="70"/>
    </row>
    <row r="586" spans="3:25" x14ac:dyDescent="0.25">
      <c r="C586" s="24"/>
      <c r="D586" s="24"/>
      <c r="E586" s="24"/>
      <c r="F586" s="70"/>
      <c r="G586" s="24"/>
      <c r="H586" s="24"/>
      <c r="I586" s="24"/>
      <c r="J586" s="24"/>
      <c r="K586" s="24"/>
      <c r="L586" s="24"/>
      <c r="M586" s="24"/>
      <c r="N586" s="24"/>
      <c r="O586" s="188"/>
      <c r="P586" s="188"/>
      <c r="Q586" s="188"/>
      <c r="R586" s="188"/>
      <c r="S586" s="188"/>
      <c r="T586" s="183"/>
      <c r="U586" s="183"/>
      <c r="V586" s="183"/>
      <c r="W586" s="183"/>
      <c r="X586" s="24"/>
      <c r="Y586" s="70"/>
    </row>
    <row r="587" spans="3:25" x14ac:dyDescent="0.25">
      <c r="C587" s="24"/>
      <c r="D587" s="24"/>
      <c r="E587" s="24"/>
      <c r="F587" s="70"/>
      <c r="G587" s="24"/>
      <c r="H587" s="24"/>
      <c r="I587" s="24"/>
      <c r="J587" s="24"/>
      <c r="K587" s="24"/>
      <c r="L587" s="24"/>
      <c r="M587" s="24"/>
      <c r="N587" s="24"/>
      <c r="O587" s="188"/>
      <c r="P587" s="188"/>
      <c r="Q587" s="188"/>
      <c r="R587" s="188"/>
      <c r="S587" s="188"/>
      <c r="T587" s="183"/>
      <c r="U587" s="183"/>
      <c r="V587" s="183"/>
      <c r="W587" s="183"/>
      <c r="X587" s="24"/>
      <c r="Y587" s="70"/>
    </row>
    <row r="588" spans="3:25" x14ac:dyDescent="0.25">
      <c r="C588" s="24"/>
      <c r="D588" s="24"/>
      <c r="E588" s="24"/>
      <c r="F588" s="70"/>
      <c r="G588" s="24"/>
      <c r="H588" s="24"/>
      <c r="I588" s="24"/>
      <c r="J588" s="24"/>
      <c r="K588" s="24"/>
      <c r="L588" s="24"/>
      <c r="M588" s="24"/>
      <c r="N588" s="24"/>
      <c r="O588" s="188"/>
      <c r="P588" s="188"/>
      <c r="Q588" s="188"/>
      <c r="R588" s="188"/>
      <c r="S588" s="188"/>
      <c r="T588" s="183"/>
      <c r="U588" s="183"/>
      <c r="V588" s="183"/>
      <c r="W588" s="183"/>
      <c r="X588" s="24"/>
      <c r="Y588" s="70"/>
    </row>
    <row r="589" spans="3:25" x14ac:dyDescent="0.25">
      <c r="C589" s="24"/>
      <c r="D589" s="24"/>
      <c r="E589" s="24"/>
      <c r="F589" s="70"/>
      <c r="G589" s="24"/>
      <c r="H589" s="24"/>
      <c r="I589" s="24"/>
      <c r="J589" s="24"/>
      <c r="K589" s="24"/>
      <c r="L589" s="24"/>
      <c r="M589" s="24"/>
      <c r="N589" s="24"/>
      <c r="O589" s="188"/>
      <c r="P589" s="188"/>
      <c r="Q589" s="188"/>
      <c r="R589" s="188"/>
      <c r="S589" s="188"/>
      <c r="T589" s="183"/>
      <c r="U589" s="183"/>
      <c r="V589" s="183"/>
      <c r="W589" s="183"/>
      <c r="X589" s="24"/>
      <c r="Y589" s="70"/>
    </row>
    <row r="590" spans="3:25" x14ac:dyDescent="0.25">
      <c r="C590" s="24"/>
      <c r="D590" s="24"/>
      <c r="E590" s="24"/>
      <c r="F590" s="70"/>
      <c r="G590" s="24"/>
      <c r="H590" s="24"/>
      <c r="I590" s="24"/>
      <c r="J590" s="24"/>
      <c r="K590" s="24"/>
      <c r="L590" s="24"/>
      <c r="M590" s="24"/>
      <c r="N590" s="24"/>
      <c r="O590" s="188"/>
      <c r="P590" s="188"/>
      <c r="Q590" s="188"/>
      <c r="R590" s="188"/>
      <c r="S590" s="188"/>
      <c r="T590" s="183"/>
      <c r="U590" s="183"/>
      <c r="V590" s="183"/>
      <c r="W590" s="183"/>
      <c r="X590" s="24"/>
      <c r="Y590" s="70"/>
    </row>
    <row r="591" spans="3:25" x14ac:dyDescent="0.25">
      <c r="C591" s="24"/>
      <c r="D591" s="24"/>
      <c r="E591" s="24"/>
      <c r="F591" s="70"/>
      <c r="G591" s="24"/>
      <c r="H591" s="24"/>
      <c r="I591" s="24"/>
      <c r="J591" s="24"/>
      <c r="K591" s="24"/>
      <c r="L591" s="24"/>
      <c r="M591" s="24"/>
      <c r="N591" s="24"/>
      <c r="O591" s="188"/>
      <c r="P591" s="188"/>
      <c r="Q591" s="188"/>
      <c r="R591" s="188"/>
      <c r="S591" s="188"/>
      <c r="T591" s="183"/>
      <c r="U591" s="183"/>
      <c r="V591" s="183"/>
      <c r="W591" s="183"/>
      <c r="X591" s="24"/>
      <c r="Y591" s="70"/>
    </row>
    <row r="592" spans="3:25" x14ac:dyDescent="0.25">
      <c r="C592" s="24"/>
      <c r="D592" s="24"/>
      <c r="E592" s="24"/>
      <c r="F592" s="70"/>
      <c r="G592" s="24"/>
      <c r="H592" s="24"/>
      <c r="I592" s="24"/>
      <c r="J592" s="24"/>
      <c r="K592" s="24"/>
      <c r="L592" s="24"/>
      <c r="M592" s="24"/>
      <c r="N592" s="24"/>
      <c r="O592" s="188"/>
      <c r="P592" s="188"/>
      <c r="Q592" s="188"/>
      <c r="R592" s="188"/>
      <c r="S592" s="188"/>
      <c r="T592" s="183"/>
      <c r="U592" s="183"/>
      <c r="V592" s="183"/>
      <c r="W592" s="183"/>
      <c r="X592" s="24"/>
      <c r="Y592" s="70"/>
    </row>
    <row r="593" spans="3:25" x14ac:dyDescent="0.25">
      <c r="C593" s="24"/>
      <c r="D593" s="24"/>
      <c r="E593" s="24"/>
      <c r="F593" s="70"/>
      <c r="G593" s="24"/>
      <c r="H593" s="24"/>
      <c r="I593" s="24"/>
      <c r="J593" s="24"/>
      <c r="K593" s="24"/>
      <c r="L593" s="24"/>
      <c r="M593" s="24"/>
      <c r="N593" s="24"/>
      <c r="O593" s="188"/>
      <c r="P593" s="188"/>
      <c r="Q593" s="188"/>
      <c r="R593" s="188"/>
      <c r="S593" s="188"/>
      <c r="T593" s="183"/>
      <c r="U593" s="183"/>
      <c r="V593" s="183"/>
      <c r="W593" s="183"/>
      <c r="X593" s="24"/>
      <c r="Y593" s="70"/>
    </row>
    <row r="594" spans="3:25" x14ac:dyDescent="0.25">
      <c r="C594" s="24"/>
      <c r="D594" s="24"/>
      <c r="E594" s="24"/>
      <c r="F594" s="70"/>
      <c r="G594" s="24"/>
      <c r="H594" s="24"/>
      <c r="I594" s="24"/>
      <c r="J594" s="24"/>
      <c r="K594" s="24"/>
      <c r="L594" s="24"/>
      <c r="M594" s="24"/>
      <c r="N594" s="24"/>
      <c r="O594" s="188"/>
      <c r="P594" s="188"/>
      <c r="Q594" s="188"/>
      <c r="R594" s="188"/>
      <c r="S594" s="188"/>
      <c r="T594" s="183"/>
      <c r="U594" s="183"/>
      <c r="V594" s="183"/>
      <c r="W594" s="183"/>
      <c r="X594" s="24"/>
      <c r="Y594" s="70"/>
    </row>
    <row r="595" spans="3:25" x14ac:dyDescent="0.25">
      <c r="C595" s="24"/>
      <c r="D595" s="24"/>
      <c r="E595" s="24"/>
      <c r="F595" s="70"/>
      <c r="G595" s="24"/>
      <c r="H595" s="24"/>
      <c r="I595" s="24"/>
      <c r="J595" s="24"/>
      <c r="K595" s="24"/>
      <c r="L595" s="24"/>
      <c r="M595" s="24"/>
      <c r="N595" s="24"/>
      <c r="O595" s="188"/>
      <c r="P595" s="188"/>
      <c r="Q595" s="188"/>
      <c r="R595" s="188"/>
      <c r="S595" s="188"/>
      <c r="T595" s="183"/>
      <c r="U595" s="183"/>
      <c r="V595" s="183"/>
      <c r="W595" s="183"/>
      <c r="X595" s="24"/>
      <c r="Y595" s="70"/>
    </row>
    <row r="596" spans="3:25" x14ac:dyDescent="0.25">
      <c r="C596" s="24"/>
      <c r="D596" s="24"/>
      <c r="E596" s="24"/>
      <c r="F596" s="70"/>
      <c r="G596" s="24"/>
      <c r="H596" s="24"/>
      <c r="I596" s="24"/>
      <c r="J596" s="24"/>
      <c r="K596" s="24"/>
      <c r="L596" s="24"/>
      <c r="M596" s="24"/>
      <c r="N596" s="24"/>
      <c r="O596" s="188"/>
      <c r="P596" s="188"/>
      <c r="Q596" s="188"/>
      <c r="R596" s="188"/>
      <c r="S596" s="188"/>
      <c r="T596" s="183"/>
      <c r="U596" s="183"/>
      <c r="V596" s="183"/>
      <c r="W596" s="183"/>
      <c r="X596" s="24"/>
      <c r="Y596" s="70"/>
    </row>
    <row r="597" spans="3:25" x14ac:dyDescent="0.25">
      <c r="C597" s="24"/>
      <c r="D597" s="24"/>
      <c r="E597" s="24"/>
      <c r="F597" s="70"/>
      <c r="G597" s="24"/>
      <c r="H597" s="24"/>
      <c r="I597" s="24"/>
      <c r="J597" s="24"/>
      <c r="K597" s="24"/>
      <c r="L597" s="24"/>
      <c r="M597" s="24"/>
      <c r="N597" s="24"/>
      <c r="O597" s="188"/>
      <c r="P597" s="188"/>
      <c r="Q597" s="188"/>
      <c r="R597" s="188"/>
      <c r="S597" s="188"/>
      <c r="T597" s="183"/>
      <c r="U597" s="183"/>
      <c r="V597" s="183"/>
      <c r="W597" s="183"/>
      <c r="X597" s="24"/>
      <c r="Y597" s="70"/>
    </row>
    <row r="598" spans="3:25" x14ac:dyDescent="0.25">
      <c r="C598" s="24"/>
      <c r="D598" s="24"/>
      <c r="E598" s="24"/>
      <c r="F598" s="70"/>
      <c r="G598" s="24"/>
      <c r="H598" s="24"/>
      <c r="I598" s="24"/>
      <c r="J598" s="24"/>
      <c r="K598" s="24"/>
      <c r="L598" s="24"/>
      <c r="M598" s="24"/>
      <c r="N598" s="24"/>
      <c r="O598" s="188"/>
      <c r="P598" s="188"/>
      <c r="Q598" s="188"/>
      <c r="R598" s="188"/>
      <c r="S598" s="188"/>
      <c r="T598" s="183"/>
      <c r="U598" s="183"/>
      <c r="V598" s="183"/>
      <c r="W598" s="183"/>
      <c r="X598" s="24"/>
      <c r="Y598" s="70"/>
    </row>
    <row r="599" spans="3:25" x14ac:dyDescent="0.25">
      <c r="C599" s="24"/>
      <c r="D599" s="24"/>
      <c r="E599" s="24"/>
      <c r="F599" s="70"/>
      <c r="G599" s="24"/>
      <c r="H599" s="24"/>
      <c r="I599" s="24"/>
      <c r="J599" s="24"/>
      <c r="K599" s="24"/>
      <c r="L599" s="24"/>
      <c r="M599" s="24"/>
      <c r="N599" s="24"/>
      <c r="O599" s="188"/>
      <c r="P599" s="188"/>
      <c r="Q599" s="188"/>
      <c r="R599" s="188"/>
      <c r="S599" s="188"/>
      <c r="T599" s="183"/>
      <c r="U599" s="183"/>
      <c r="V599" s="183"/>
      <c r="W599" s="183"/>
      <c r="X599" s="24"/>
      <c r="Y599" s="70"/>
    </row>
    <row r="600" spans="3:25" x14ac:dyDescent="0.25">
      <c r="C600" s="24"/>
      <c r="D600" s="24"/>
      <c r="E600" s="24"/>
      <c r="F600" s="70"/>
      <c r="G600" s="24"/>
      <c r="H600" s="24"/>
      <c r="I600" s="24"/>
      <c r="J600" s="24"/>
      <c r="K600" s="24"/>
      <c r="L600" s="24"/>
      <c r="M600" s="24"/>
      <c r="N600" s="24"/>
      <c r="O600" s="188"/>
      <c r="P600" s="188"/>
      <c r="Q600" s="188"/>
      <c r="R600" s="188"/>
      <c r="S600" s="188"/>
      <c r="T600" s="183"/>
      <c r="U600" s="183"/>
      <c r="V600" s="183"/>
      <c r="W600" s="183"/>
      <c r="X600" s="24"/>
      <c r="Y600" s="70"/>
    </row>
    <row r="601" spans="3:25" x14ac:dyDescent="0.25">
      <c r="C601" s="24"/>
      <c r="D601" s="24"/>
      <c r="E601" s="24"/>
      <c r="F601" s="70"/>
      <c r="G601" s="24"/>
      <c r="H601" s="24"/>
      <c r="I601" s="24"/>
      <c r="J601" s="24"/>
      <c r="K601" s="24"/>
      <c r="L601" s="24"/>
      <c r="M601" s="24"/>
      <c r="N601" s="24"/>
      <c r="O601" s="188"/>
      <c r="P601" s="188"/>
      <c r="Q601" s="188"/>
      <c r="R601" s="188"/>
      <c r="S601" s="188"/>
      <c r="T601" s="183"/>
      <c r="U601" s="183"/>
      <c r="V601" s="183"/>
      <c r="W601" s="183"/>
      <c r="X601" s="24"/>
      <c r="Y601" s="70"/>
    </row>
    <row r="602" spans="3:25" x14ac:dyDescent="0.25">
      <c r="C602" s="24"/>
      <c r="D602" s="24"/>
      <c r="E602" s="24"/>
      <c r="F602" s="70"/>
      <c r="G602" s="24"/>
      <c r="H602" s="24"/>
      <c r="I602" s="24"/>
      <c r="J602" s="24"/>
      <c r="K602" s="24"/>
      <c r="L602" s="24"/>
      <c r="M602" s="24"/>
      <c r="N602" s="24"/>
      <c r="O602" s="188"/>
      <c r="P602" s="188"/>
      <c r="Q602" s="188"/>
      <c r="R602" s="188"/>
      <c r="S602" s="188"/>
      <c r="T602" s="183"/>
      <c r="U602" s="183"/>
      <c r="V602" s="183"/>
      <c r="W602" s="183"/>
      <c r="X602" s="24"/>
      <c r="Y602" s="70"/>
    </row>
    <row r="603" spans="3:25" x14ac:dyDescent="0.25">
      <c r="C603" s="24"/>
      <c r="D603" s="24"/>
      <c r="E603" s="24"/>
      <c r="F603" s="70"/>
      <c r="G603" s="24"/>
      <c r="H603" s="24"/>
      <c r="I603" s="24"/>
      <c r="J603" s="24"/>
      <c r="K603" s="24"/>
      <c r="L603" s="24"/>
      <c r="M603" s="24"/>
      <c r="N603" s="24"/>
      <c r="O603" s="188"/>
      <c r="P603" s="188"/>
      <c r="Q603" s="188"/>
      <c r="R603" s="188"/>
      <c r="S603" s="188"/>
      <c r="T603" s="183"/>
      <c r="U603" s="183"/>
      <c r="V603" s="183"/>
      <c r="W603" s="183"/>
      <c r="X603" s="24"/>
      <c r="Y603" s="70"/>
    </row>
    <row r="604" spans="3:25" x14ac:dyDescent="0.25">
      <c r="C604" s="24"/>
      <c r="D604" s="24"/>
      <c r="E604" s="24"/>
      <c r="F604" s="70"/>
      <c r="G604" s="24"/>
      <c r="H604" s="24"/>
      <c r="I604" s="24"/>
      <c r="J604" s="24"/>
      <c r="K604" s="24"/>
      <c r="L604" s="24"/>
      <c r="M604" s="24"/>
      <c r="N604" s="24"/>
      <c r="O604" s="188"/>
      <c r="P604" s="188"/>
      <c r="Q604" s="188"/>
      <c r="R604" s="188"/>
      <c r="S604" s="188"/>
      <c r="T604" s="183"/>
      <c r="U604" s="183"/>
      <c r="V604" s="183"/>
      <c r="W604" s="183"/>
      <c r="X604" s="24"/>
      <c r="Y604" s="70"/>
    </row>
    <row r="605" spans="3:25" x14ac:dyDescent="0.25">
      <c r="C605" s="24"/>
      <c r="D605" s="24"/>
      <c r="E605" s="24"/>
      <c r="F605" s="70"/>
      <c r="G605" s="24"/>
      <c r="H605" s="24"/>
      <c r="I605" s="24"/>
      <c r="J605" s="24"/>
      <c r="K605" s="24"/>
      <c r="L605" s="24"/>
      <c r="M605" s="24"/>
      <c r="N605" s="24"/>
      <c r="O605" s="188"/>
      <c r="P605" s="188"/>
      <c r="Q605" s="188"/>
      <c r="R605" s="188"/>
      <c r="S605" s="188"/>
      <c r="T605" s="183"/>
      <c r="U605" s="183"/>
      <c r="V605" s="183"/>
      <c r="W605" s="183"/>
      <c r="X605" s="24"/>
      <c r="Y605" s="70"/>
    </row>
    <row r="606" spans="3:25" x14ac:dyDescent="0.25">
      <c r="C606" s="24"/>
      <c r="D606" s="24"/>
      <c r="E606" s="24"/>
      <c r="F606" s="70"/>
      <c r="G606" s="24"/>
      <c r="H606" s="24"/>
      <c r="I606" s="24"/>
      <c r="J606" s="24"/>
      <c r="K606" s="24"/>
      <c r="L606" s="24"/>
      <c r="M606" s="24"/>
      <c r="N606" s="24"/>
      <c r="O606" s="188"/>
      <c r="P606" s="188"/>
      <c r="Q606" s="188"/>
      <c r="R606" s="188"/>
      <c r="S606" s="188"/>
      <c r="T606" s="183"/>
      <c r="U606" s="183"/>
      <c r="V606" s="183"/>
      <c r="W606" s="183"/>
      <c r="X606" s="24"/>
      <c r="Y606" s="70"/>
    </row>
    <row r="607" spans="3:25" x14ac:dyDescent="0.25">
      <c r="C607" s="24"/>
      <c r="D607" s="24"/>
      <c r="E607" s="24"/>
      <c r="F607" s="70"/>
      <c r="G607" s="24"/>
      <c r="H607" s="24"/>
      <c r="I607" s="24"/>
      <c r="J607" s="24"/>
      <c r="K607" s="24"/>
      <c r="L607" s="24"/>
      <c r="M607" s="24"/>
      <c r="N607" s="24"/>
      <c r="O607" s="188"/>
      <c r="P607" s="188"/>
      <c r="Q607" s="188"/>
      <c r="R607" s="188"/>
      <c r="S607" s="188"/>
      <c r="T607" s="183"/>
      <c r="U607" s="183"/>
      <c r="V607" s="183"/>
      <c r="W607" s="183"/>
      <c r="X607" s="24"/>
      <c r="Y607" s="70"/>
    </row>
    <row r="608" spans="3:25" x14ac:dyDescent="0.25">
      <c r="C608" s="24"/>
      <c r="D608" s="24"/>
      <c r="E608" s="24"/>
      <c r="F608" s="70"/>
      <c r="G608" s="24"/>
      <c r="H608" s="24"/>
      <c r="I608" s="24"/>
      <c r="J608" s="24"/>
      <c r="K608" s="24"/>
      <c r="L608" s="24"/>
      <c r="M608" s="24"/>
      <c r="N608" s="24"/>
      <c r="O608" s="188"/>
      <c r="P608" s="188"/>
      <c r="Q608" s="188"/>
      <c r="R608" s="188"/>
      <c r="S608" s="188"/>
      <c r="T608" s="183"/>
      <c r="U608" s="183"/>
      <c r="V608" s="183"/>
      <c r="W608" s="183"/>
      <c r="X608" s="24"/>
      <c r="Y608" s="70"/>
    </row>
    <row r="609" spans="3:25" x14ac:dyDescent="0.25">
      <c r="C609" s="24"/>
      <c r="D609" s="24"/>
      <c r="E609" s="24"/>
      <c r="F609" s="70"/>
      <c r="G609" s="24"/>
      <c r="H609" s="24"/>
      <c r="I609" s="24"/>
      <c r="J609" s="24"/>
      <c r="K609" s="24"/>
      <c r="L609" s="24"/>
      <c r="M609" s="24"/>
      <c r="N609" s="24"/>
      <c r="O609" s="188"/>
      <c r="P609" s="188"/>
      <c r="Q609" s="188"/>
      <c r="R609" s="188"/>
      <c r="S609" s="188"/>
      <c r="T609" s="183"/>
      <c r="U609" s="183"/>
      <c r="V609" s="183"/>
      <c r="W609" s="183"/>
      <c r="X609" s="24"/>
      <c r="Y609" s="70"/>
    </row>
    <row r="610" spans="3:25" x14ac:dyDescent="0.25">
      <c r="C610" s="24"/>
      <c r="D610" s="24"/>
      <c r="E610" s="24"/>
      <c r="F610" s="70"/>
      <c r="G610" s="24"/>
      <c r="H610" s="24"/>
      <c r="I610" s="24"/>
      <c r="J610" s="24"/>
      <c r="K610" s="24"/>
      <c r="L610" s="24"/>
      <c r="M610" s="24"/>
      <c r="N610" s="24"/>
      <c r="O610" s="188"/>
      <c r="P610" s="188"/>
      <c r="Q610" s="188"/>
      <c r="R610" s="188"/>
      <c r="S610" s="188"/>
      <c r="T610" s="183"/>
      <c r="U610" s="183"/>
      <c r="V610" s="183"/>
      <c r="W610" s="183"/>
      <c r="X610" s="24"/>
      <c r="Y610" s="70"/>
    </row>
    <row r="611" spans="3:25" x14ac:dyDescent="0.25">
      <c r="C611" s="24"/>
      <c r="D611" s="24"/>
      <c r="E611" s="24"/>
      <c r="F611" s="70"/>
      <c r="G611" s="24"/>
      <c r="H611" s="24"/>
      <c r="I611" s="24"/>
      <c r="J611" s="24"/>
      <c r="K611" s="24"/>
      <c r="L611" s="24"/>
      <c r="M611" s="24"/>
      <c r="N611" s="24"/>
      <c r="O611" s="188"/>
      <c r="P611" s="188"/>
      <c r="Q611" s="188"/>
      <c r="R611" s="188"/>
      <c r="S611" s="188"/>
      <c r="T611" s="183"/>
      <c r="U611" s="183"/>
      <c r="V611" s="183"/>
      <c r="W611" s="183"/>
      <c r="X611" s="24"/>
      <c r="Y611" s="70"/>
    </row>
    <row r="612" spans="3:25" x14ac:dyDescent="0.25">
      <c r="C612" s="24"/>
      <c r="D612" s="24"/>
      <c r="E612" s="24"/>
      <c r="F612" s="70"/>
      <c r="G612" s="24"/>
      <c r="H612" s="24"/>
      <c r="I612" s="24"/>
      <c r="J612" s="24"/>
      <c r="K612" s="24"/>
      <c r="L612" s="24"/>
      <c r="M612" s="24"/>
      <c r="N612" s="24"/>
      <c r="O612" s="188"/>
      <c r="P612" s="188"/>
      <c r="Q612" s="188"/>
      <c r="R612" s="188"/>
      <c r="S612" s="188"/>
      <c r="T612" s="183"/>
      <c r="U612" s="183"/>
      <c r="V612" s="183"/>
      <c r="W612" s="183"/>
      <c r="X612" s="24"/>
      <c r="Y612" s="70"/>
    </row>
    <row r="613" spans="3:25" x14ac:dyDescent="0.25">
      <c r="C613" s="24"/>
      <c r="D613" s="24"/>
      <c r="E613" s="24"/>
      <c r="F613" s="70"/>
      <c r="G613" s="24"/>
      <c r="H613" s="24"/>
      <c r="I613" s="24"/>
      <c r="J613" s="24"/>
      <c r="K613" s="24"/>
      <c r="L613" s="24"/>
      <c r="M613" s="24"/>
      <c r="N613" s="24"/>
      <c r="O613" s="188"/>
      <c r="P613" s="188"/>
      <c r="Q613" s="188"/>
      <c r="R613" s="188"/>
      <c r="S613" s="188"/>
      <c r="T613" s="183"/>
      <c r="U613" s="183"/>
      <c r="V613" s="183"/>
      <c r="W613" s="183"/>
      <c r="X613" s="24"/>
      <c r="Y613" s="70"/>
    </row>
    <row r="614" spans="3:25" x14ac:dyDescent="0.25">
      <c r="C614" s="24"/>
      <c r="D614" s="24"/>
      <c r="E614" s="24"/>
      <c r="F614" s="70"/>
      <c r="G614" s="24"/>
      <c r="H614" s="24"/>
      <c r="I614" s="24"/>
      <c r="J614" s="24"/>
      <c r="K614" s="24"/>
      <c r="L614" s="24"/>
      <c r="M614" s="24"/>
      <c r="N614" s="24"/>
      <c r="O614" s="188"/>
      <c r="P614" s="188"/>
      <c r="Q614" s="188"/>
      <c r="R614" s="188"/>
      <c r="S614" s="188"/>
      <c r="T614" s="183"/>
      <c r="U614" s="183"/>
      <c r="V614" s="183"/>
      <c r="W614" s="183"/>
      <c r="X614" s="24"/>
      <c r="Y614" s="70"/>
    </row>
    <row r="615" spans="3:25" x14ac:dyDescent="0.25">
      <c r="C615" s="24"/>
      <c r="D615" s="24"/>
      <c r="E615" s="24"/>
      <c r="F615" s="70"/>
      <c r="G615" s="24"/>
      <c r="H615" s="24"/>
      <c r="I615" s="24"/>
      <c r="J615" s="24"/>
      <c r="K615" s="24"/>
      <c r="L615" s="24"/>
      <c r="M615" s="24"/>
      <c r="N615" s="24"/>
      <c r="O615" s="188"/>
      <c r="P615" s="188"/>
      <c r="Q615" s="188"/>
      <c r="R615" s="188"/>
      <c r="S615" s="188"/>
      <c r="T615" s="183"/>
      <c r="U615" s="183"/>
      <c r="V615" s="183"/>
      <c r="W615" s="183"/>
      <c r="X615" s="24"/>
      <c r="Y615" s="70"/>
    </row>
    <row r="616" spans="3:25" x14ac:dyDescent="0.25">
      <c r="C616" s="24"/>
      <c r="D616" s="24"/>
      <c r="E616" s="24"/>
      <c r="F616" s="70"/>
      <c r="G616" s="24"/>
      <c r="H616" s="24"/>
      <c r="I616" s="24"/>
      <c r="J616" s="24"/>
      <c r="K616" s="24"/>
      <c r="L616" s="24"/>
      <c r="M616" s="24"/>
      <c r="N616" s="24"/>
      <c r="O616" s="188"/>
      <c r="P616" s="188"/>
      <c r="Q616" s="188"/>
      <c r="R616" s="188"/>
      <c r="S616" s="188"/>
      <c r="T616" s="183"/>
      <c r="U616" s="183"/>
      <c r="V616" s="183"/>
      <c r="W616" s="183"/>
      <c r="X616" s="24"/>
      <c r="Y616" s="70"/>
    </row>
    <row r="617" spans="3:25" x14ac:dyDescent="0.25">
      <c r="C617" s="24"/>
      <c r="D617" s="24"/>
      <c r="E617" s="24"/>
      <c r="F617" s="70"/>
      <c r="G617" s="24"/>
      <c r="H617" s="24"/>
      <c r="I617" s="24"/>
      <c r="J617" s="24"/>
      <c r="K617" s="24"/>
      <c r="L617" s="24"/>
      <c r="M617" s="24"/>
      <c r="N617" s="24"/>
      <c r="O617" s="188"/>
      <c r="P617" s="188"/>
      <c r="Q617" s="188"/>
      <c r="R617" s="188"/>
      <c r="S617" s="188"/>
      <c r="T617" s="183"/>
      <c r="U617" s="183"/>
      <c r="V617" s="183"/>
      <c r="W617" s="183"/>
      <c r="X617" s="24"/>
      <c r="Y617" s="70"/>
    </row>
    <row r="618" spans="3:25" x14ac:dyDescent="0.25">
      <c r="C618" s="24"/>
      <c r="D618" s="24"/>
      <c r="E618" s="24"/>
      <c r="F618" s="70"/>
      <c r="G618" s="24"/>
      <c r="H618" s="24"/>
      <c r="I618" s="24"/>
      <c r="J618" s="24"/>
      <c r="K618" s="24"/>
      <c r="L618" s="24"/>
      <c r="M618" s="24"/>
      <c r="N618" s="24"/>
      <c r="O618" s="188"/>
      <c r="P618" s="188"/>
      <c r="Q618" s="188"/>
      <c r="R618" s="188"/>
      <c r="S618" s="188"/>
      <c r="T618" s="183"/>
      <c r="U618" s="183"/>
      <c r="V618" s="183"/>
      <c r="W618" s="183"/>
      <c r="X618" s="24"/>
      <c r="Y618" s="70"/>
    </row>
    <row r="619" spans="3:25" x14ac:dyDescent="0.25">
      <c r="C619" s="24"/>
      <c r="D619" s="24"/>
      <c r="E619" s="24"/>
      <c r="F619" s="70"/>
      <c r="G619" s="24"/>
      <c r="H619" s="24"/>
      <c r="I619" s="24"/>
      <c r="J619" s="24"/>
      <c r="K619" s="24"/>
      <c r="L619" s="24"/>
      <c r="M619" s="24"/>
      <c r="N619" s="24"/>
      <c r="O619" s="188"/>
      <c r="P619" s="188"/>
      <c r="Q619" s="188"/>
      <c r="R619" s="188"/>
      <c r="S619" s="188"/>
      <c r="T619" s="183"/>
      <c r="U619" s="183"/>
      <c r="V619" s="183"/>
      <c r="W619" s="183"/>
      <c r="X619" s="24"/>
      <c r="Y619" s="70"/>
    </row>
    <row r="620" spans="3:25" x14ac:dyDescent="0.25">
      <c r="C620" s="24"/>
      <c r="D620" s="24"/>
      <c r="E620" s="24"/>
      <c r="F620" s="70"/>
      <c r="G620" s="24"/>
      <c r="H620" s="24"/>
      <c r="I620" s="24"/>
      <c r="J620" s="24"/>
      <c r="K620" s="24"/>
      <c r="L620" s="24"/>
      <c r="M620" s="24"/>
      <c r="N620" s="24"/>
      <c r="O620" s="188"/>
      <c r="P620" s="188"/>
      <c r="Q620" s="188"/>
      <c r="R620" s="188"/>
      <c r="S620" s="188"/>
      <c r="T620" s="183"/>
      <c r="U620" s="183"/>
      <c r="V620" s="183"/>
      <c r="W620" s="183"/>
      <c r="X620" s="24"/>
      <c r="Y620" s="70"/>
    </row>
    <row r="621" spans="3:25" x14ac:dyDescent="0.25">
      <c r="C621" s="24"/>
      <c r="D621" s="24"/>
      <c r="E621" s="24"/>
      <c r="F621" s="70"/>
      <c r="G621" s="24"/>
      <c r="H621" s="24"/>
      <c r="I621" s="24"/>
      <c r="J621" s="24"/>
      <c r="K621" s="24"/>
      <c r="L621" s="24"/>
      <c r="M621" s="24"/>
      <c r="N621" s="24"/>
      <c r="O621" s="188"/>
      <c r="P621" s="188"/>
      <c r="Q621" s="188"/>
      <c r="R621" s="188"/>
      <c r="S621" s="188"/>
      <c r="T621" s="183"/>
      <c r="U621" s="183"/>
      <c r="V621" s="183"/>
      <c r="W621" s="183"/>
      <c r="X621" s="24"/>
      <c r="Y621" s="70"/>
    </row>
    <row r="622" spans="3:25" x14ac:dyDescent="0.25">
      <c r="C622" s="24"/>
      <c r="D622" s="24"/>
      <c r="E622" s="24"/>
      <c r="F622" s="70"/>
      <c r="G622" s="24"/>
      <c r="H622" s="24"/>
      <c r="I622" s="24"/>
      <c r="J622" s="24"/>
      <c r="K622" s="24"/>
      <c r="L622" s="24"/>
      <c r="M622" s="24"/>
      <c r="N622" s="24"/>
      <c r="O622" s="188"/>
      <c r="P622" s="188"/>
      <c r="Q622" s="188"/>
      <c r="R622" s="188"/>
      <c r="S622" s="188"/>
      <c r="T622" s="183"/>
      <c r="U622" s="183"/>
      <c r="V622" s="183"/>
      <c r="W622" s="183"/>
      <c r="X622" s="24"/>
      <c r="Y622" s="70"/>
    </row>
    <row r="623" spans="3:25" x14ac:dyDescent="0.25">
      <c r="C623" s="24"/>
      <c r="D623" s="24"/>
      <c r="E623" s="24"/>
      <c r="F623" s="70"/>
      <c r="G623" s="24"/>
      <c r="H623" s="24"/>
      <c r="I623" s="24"/>
      <c r="J623" s="24"/>
      <c r="K623" s="24"/>
      <c r="L623" s="24"/>
      <c r="M623" s="24"/>
      <c r="N623" s="24"/>
      <c r="O623" s="188"/>
      <c r="P623" s="188"/>
      <c r="Q623" s="188"/>
      <c r="R623" s="188"/>
      <c r="S623" s="188"/>
      <c r="T623" s="183"/>
      <c r="U623" s="183"/>
      <c r="V623" s="183"/>
      <c r="W623" s="183"/>
      <c r="X623" s="24"/>
      <c r="Y623" s="70"/>
    </row>
    <row r="624" spans="3:25" x14ac:dyDescent="0.25">
      <c r="C624" s="24"/>
      <c r="D624" s="24"/>
      <c r="E624" s="24"/>
      <c r="F624" s="70"/>
      <c r="G624" s="24"/>
      <c r="H624" s="24"/>
      <c r="I624" s="24"/>
      <c r="J624" s="24"/>
      <c r="K624" s="24"/>
      <c r="L624" s="24"/>
      <c r="M624" s="24"/>
      <c r="N624" s="24"/>
      <c r="O624" s="188"/>
      <c r="P624" s="188"/>
      <c r="Q624" s="188"/>
      <c r="R624" s="188"/>
      <c r="S624" s="188"/>
      <c r="T624" s="183"/>
      <c r="U624" s="183"/>
      <c r="V624" s="183"/>
      <c r="W624" s="183"/>
      <c r="X624" s="24"/>
      <c r="Y624" s="70"/>
    </row>
    <row r="625" spans="3:25" x14ac:dyDescent="0.25">
      <c r="C625" s="24"/>
      <c r="D625" s="24"/>
      <c r="E625" s="24"/>
      <c r="F625" s="70"/>
      <c r="G625" s="24"/>
      <c r="H625" s="24"/>
      <c r="I625" s="24"/>
      <c r="J625" s="24"/>
      <c r="K625" s="24"/>
      <c r="L625" s="24"/>
      <c r="M625" s="24"/>
      <c r="N625" s="24"/>
      <c r="O625" s="188"/>
      <c r="P625" s="188"/>
      <c r="Q625" s="188"/>
      <c r="R625" s="188"/>
      <c r="S625" s="188"/>
      <c r="T625" s="183"/>
      <c r="U625" s="183"/>
      <c r="V625" s="183"/>
      <c r="W625" s="183"/>
      <c r="X625" s="24"/>
      <c r="Y625" s="70"/>
    </row>
    <row r="626" spans="3:25" x14ac:dyDescent="0.25">
      <c r="C626" s="24"/>
      <c r="D626" s="24"/>
      <c r="E626" s="24"/>
      <c r="F626" s="70"/>
      <c r="G626" s="24"/>
      <c r="H626" s="24"/>
      <c r="I626" s="24"/>
      <c r="J626" s="24"/>
      <c r="K626" s="24"/>
      <c r="L626" s="24"/>
      <c r="M626" s="24"/>
      <c r="N626" s="24"/>
      <c r="O626" s="188"/>
      <c r="P626" s="188"/>
      <c r="Q626" s="188"/>
      <c r="R626" s="188"/>
      <c r="S626" s="188"/>
      <c r="T626" s="183"/>
      <c r="U626" s="183"/>
      <c r="V626" s="183"/>
      <c r="W626" s="183"/>
      <c r="X626" s="24"/>
      <c r="Y626" s="70"/>
    </row>
    <row r="627" spans="3:25" x14ac:dyDescent="0.25">
      <c r="C627" s="24"/>
      <c r="D627" s="24"/>
      <c r="E627" s="24"/>
      <c r="F627" s="70"/>
      <c r="G627" s="24"/>
      <c r="H627" s="24"/>
      <c r="I627" s="24"/>
      <c r="J627" s="24"/>
      <c r="K627" s="24"/>
      <c r="L627" s="24"/>
      <c r="M627" s="24"/>
      <c r="N627" s="24"/>
      <c r="O627" s="188"/>
      <c r="P627" s="188"/>
      <c r="Q627" s="188"/>
      <c r="R627" s="188"/>
      <c r="S627" s="188"/>
      <c r="T627" s="183"/>
      <c r="U627" s="183"/>
      <c r="V627" s="183"/>
      <c r="W627" s="183"/>
      <c r="X627" s="24"/>
      <c r="Y627" s="70"/>
    </row>
    <row r="628" spans="3:25" x14ac:dyDescent="0.25">
      <c r="C628" s="24"/>
      <c r="D628" s="24"/>
      <c r="E628" s="24"/>
      <c r="F628" s="70"/>
      <c r="G628" s="24"/>
      <c r="H628" s="24"/>
      <c r="I628" s="24"/>
      <c r="J628" s="24"/>
      <c r="K628" s="24"/>
      <c r="L628" s="24"/>
      <c r="M628" s="24"/>
      <c r="N628" s="24"/>
      <c r="O628" s="188"/>
      <c r="P628" s="188"/>
      <c r="Q628" s="188"/>
      <c r="R628" s="188"/>
      <c r="S628" s="188"/>
      <c r="T628" s="183"/>
      <c r="U628" s="183"/>
      <c r="V628" s="183"/>
      <c r="W628" s="183"/>
      <c r="X628" s="24"/>
      <c r="Y628" s="70"/>
    </row>
    <row r="629" spans="3:25" x14ac:dyDescent="0.25">
      <c r="C629" s="24"/>
      <c r="D629" s="24"/>
      <c r="E629" s="24"/>
      <c r="F629" s="70"/>
      <c r="G629" s="24"/>
      <c r="H629" s="24"/>
      <c r="I629" s="24"/>
      <c r="J629" s="24"/>
      <c r="K629" s="24"/>
      <c r="L629" s="24"/>
      <c r="M629" s="24"/>
      <c r="N629" s="24"/>
      <c r="O629" s="188"/>
      <c r="P629" s="188"/>
      <c r="Q629" s="188"/>
      <c r="R629" s="188"/>
      <c r="S629" s="188"/>
      <c r="T629" s="183"/>
      <c r="U629" s="183"/>
      <c r="V629" s="183"/>
      <c r="W629" s="183"/>
      <c r="X629" s="24"/>
      <c r="Y629" s="70"/>
    </row>
    <row r="630" spans="3:25" x14ac:dyDescent="0.25">
      <c r="C630" s="24"/>
      <c r="D630" s="24"/>
      <c r="E630" s="24"/>
      <c r="F630" s="70"/>
      <c r="G630" s="24"/>
      <c r="H630" s="24"/>
      <c r="I630" s="24"/>
      <c r="J630" s="24"/>
      <c r="K630" s="24"/>
      <c r="L630" s="24"/>
      <c r="M630" s="24"/>
      <c r="N630" s="24"/>
      <c r="O630" s="188"/>
      <c r="P630" s="188"/>
      <c r="Q630" s="188"/>
      <c r="R630" s="188"/>
      <c r="S630" s="188"/>
      <c r="T630" s="183"/>
      <c r="U630" s="183"/>
      <c r="V630" s="183"/>
      <c r="W630" s="183"/>
      <c r="X630" s="24"/>
      <c r="Y630" s="70"/>
    </row>
    <row r="631" spans="3:25" x14ac:dyDescent="0.25">
      <c r="C631" s="24"/>
      <c r="D631" s="24"/>
      <c r="E631" s="24"/>
      <c r="F631" s="70"/>
      <c r="G631" s="24"/>
      <c r="H631" s="24"/>
      <c r="I631" s="24"/>
      <c r="J631" s="24"/>
      <c r="K631" s="24"/>
      <c r="L631" s="24"/>
      <c r="M631" s="24"/>
      <c r="N631" s="24"/>
      <c r="O631" s="188"/>
      <c r="P631" s="188"/>
      <c r="Q631" s="188"/>
      <c r="R631" s="188"/>
      <c r="S631" s="188"/>
      <c r="T631" s="183"/>
      <c r="U631" s="183"/>
      <c r="V631" s="183"/>
      <c r="W631" s="183"/>
      <c r="X631" s="24"/>
      <c r="Y631" s="70"/>
    </row>
    <row r="632" spans="3:25" x14ac:dyDescent="0.25">
      <c r="C632" s="24"/>
      <c r="D632" s="24"/>
      <c r="E632" s="24"/>
      <c r="F632" s="70"/>
      <c r="G632" s="24"/>
      <c r="H632" s="24"/>
      <c r="I632" s="24"/>
      <c r="J632" s="24"/>
      <c r="K632" s="24"/>
      <c r="L632" s="24"/>
      <c r="M632" s="24"/>
      <c r="N632" s="24"/>
      <c r="O632" s="188"/>
      <c r="P632" s="188"/>
      <c r="Q632" s="188"/>
      <c r="R632" s="188"/>
      <c r="S632" s="188"/>
      <c r="T632" s="183"/>
      <c r="U632" s="183"/>
      <c r="V632" s="183"/>
      <c r="W632" s="183"/>
      <c r="X632" s="24"/>
      <c r="Y632" s="70"/>
    </row>
    <row r="633" spans="3:25" x14ac:dyDescent="0.25">
      <c r="C633" s="24"/>
      <c r="D633" s="24"/>
      <c r="E633" s="24"/>
      <c r="F633" s="70"/>
      <c r="G633" s="24"/>
      <c r="H633" s="24"/>
      <c r="I633" s="24"/>
      <c r="J633" s="24"/>
      <c r="K633" s="24"/>
      <c r="L633" s="24"/>
      <c r="M633" s="24"/>
      <c r="N633" s="24"/>
      <c r="O633" s="188"/>
      <c r="P633" s="188"/>
      <c r="Q633" s="188"/>
      <c r="R633" s="188"/>
      <c r="S633" s="188"/>
      <c r="T633" s="183"/>
      <c r="U633" s="183"/>
      <c r="V633" s="183"/>
      <c r="W633" s="183"/>
      <c r="X633" s="24"/>
      <c r="Y633" s="70"/>
    </row>
    <row r="634" spans="3:25" x14ac:dyDescent="0.25">
      <c r="C634" s="24"/>
      <c r="D634" s="24"/>
      <c r="E634" s="24"/>
      <c r="F634" s="70"/>
      <c r="G634" s="24"/>
      <c r="H634" s="24"/>
      <c r="I634" s="24"/>
      <c r="J634" s="24"/>
      <c r="K634" s="24"/>
      <c r="L634" s="24"/>
      <c r="M634" s="24"/>
      <c r="N634" s="24"/>
      <c r="O634" s="188"/>
      <c r="P634" s="188"/>
      <c r="Q634" s="188"/>
      <c r="R634" s="188"/>
      <c r="S634" s="188"/>
      <c r="T634" s="183"/>
      <c r="U634" s="183"/>
      <c r="V634" s="183"/>
      <c r="W634" s="183"/>
      <c r="X634" s="24"/>
      <c r="Y634" s="70"/>
    </row>
    <row r="635" spans="3:25" x14ac:dyDescent="0.25">
      <c r="C635" s="24"/>
      <c r="D635" s="24"/>
      <c r="E635" s="24"/>
      <c r="F635" s="70"/>
      <c r="G635" s="24"/>
      <c r="H635" s="24"/>
      <c r="I635" s="24"/>
      <c r="J635" s="24"/>
      <c r="K635" s="24"/>
      <c r="L635" s="24"/>
      <c r="M635" s="24"/>
      <c r="N635" s="24"/>
      <c r="O635" s="188"/>
      <c r="P635" s="188"/>
      <c r="Q635" s="188"/>
      <c r="R635" s="188"/>
      <c r="S635" s="188"/>
      <c r="T635" s="183"/>
      <c r="U635" s="183"/>
      <c r="V635" s="183"/>
      <c r="W635" s="183"/>
      <c r="X635" s="24"/>
      <c r="Y635" s="70"/>
    </row>
    <row r="636" spans="3:25" x14ac:dyDescent="0.25">
      <c r="C636" s="24"/>
      <c r="D636" s="24"/>
      <c r="E636" s="24"/>
      <c r="F636" s="70"/>
      <c r="G636" s="24"/>
      <c r="H636" s="24"/>
      <c r="I636" s="24"/>
      <c r="J636" s="24"/>
      <c r="K636" s="24"/>
      <c r="L636" s="24"/>
      <c r="M636" s="24"/>
      <c r="N636" s="24"/>
      <c r="O636" s="188"/>
      <c r="P636" s="188"/>
      <c r="Q636" s="188"/>
      <c r="R636" s="188"/>
      <c r="S636" s="188"/>
      <c r="T636" s="183"/>
      <c r="U636" s="183"/>
      <c r="V636" s="183"/>
      <c r="W636" s="183"/>
      <c r="X636" s="24"/>
      <c r="Y636" s="70"/>
    </row>
    <row r="637" spans="3:25" x14ac:dyDescent="0.25">
      <c r="C637" s="24"/>
      <c r="D637" s="24"/>
      <c r="E637" s="24"/>
      <c r="F637" s="70"/>
      <c r="G637" s="24"/>
      <c r="H637" s="24"/>
      <c r="I637" s="24"/>
      <c r="J637" s="24"/>
      <c r="K637" s="24"/>
      <c r="L637" s="24"/>
      <c r="M637" s="24"/>
      <c r="N637" s="24"/>
      <c r="O637" s="188"/>
      <c r="P637" s="188"/>
      <c r="Q637" s="188"/>
      <c r="R637" s="188"/>
      <c r="S637" s="188"/>
      <c r="T637" s="183"/>
      <c r="U637" s="183"/>
      <c r="V637" s="183"/>
      <c r="W637" s="183"/>
      <c r="X637" s="24"/>
      <c r="Y637" s="70"/>
    </row>
    <row r="638" spans="3:25" x14ac:dyDescent="0.25">
      <c r="C638" s="24"/>
      <c r="D638" s="24"/>
      <c r="E638" s="24"/>
      <c r="F638" s="70"/>
      <c r="G638" s="24"/>
      <c r="H638" s="24"/>
      <c r="I638" s="24"/>
      <c r="J638" s="24"/>
      <c r="K638" s="24"/>
      <c r="L638" s="24"/>
      <c r="M638" s="24"/>
      <c r="N638" s="24"/>
      <c r="O638" s="188"/>
      <c r="P638" s="188"/>
      <c r="Q638" s="188"/>
      <c r="R638" s="188"/>
      <c r="S638" s="188"/>
      <c r="T638" s="183"/>
      <c r="U638" s="183"/>
      <c r="V638" s="183"/>
      <c r="W638" s="183"/>
      <c r="X638" s="24"/>
      <c r="Y638" s="70"/>
    </row>
    <row r="639" spans="3:25" x14ac:dyDescent="0.25">
      <c r="C639" s="24"/>
      <c r="D639" s="24"/>
      <c r="E639" s="24"/>
      <c r="F639" s="70"/>
      <c r="G639" s="24"/>
      <c r="H639" s="24"/>
      <c r="I639" s="24"/>
      <c r="J639" s="24"/>
      <c r="K639" s="24"/>
      <c r="L639" s="24"/>
      <c r="M639" s="24"/>
      <c r="N639" s="24"/>
      <c r="O639" s="188"/>
      <c r="P639" s="188"/>
      <c r="Q639" s="188"/>
      <c r="R639" s="188"/>
      <c r="S639" s="188"/>
      <c r="T639" s="183"/>
      <c r="U639" s="183"/>
      <c r="V639" s="183"/>
      <c r="W639" s="183"/>
      <c r="X639" s="24"/>
      <c r="Y639" s="70"/>
    </row>
    <row r="640" spans="3:25" x14ac:dyDescent="0.25">
      <c r="C640" s="24"/>
      <c r="D640" s="24"/>
      <c r="E640" s="24"/>
      <c r="F640" s="70"/>
      <c r="G640" s="24"/>
      <c r="H640" s="24"/>
      <c r="I640" s="24"/>
      <c r="J640" s="24"/>
      <c r="K640" s="24"/>
      <c r="L640" s="24"/>
      <c r="M640" s="24"/>
      <c r="N640" s="24"/>
      <c r="O640" s="188"/>
      <c r="P640" s="188"/>
      <c r="Q640" s="188"/>
      <c r="R640" s="188"/>
      <c r="S640" s="188"/>
      <c r="T640" s="183"/>
      <c r="U640" s="183"/>
      <c r="V640" s="183"/>
      <c r="W640" s="183"/>
      <c r="X640" s="24"/>
      <c r="Y640" s="70"/>
    </row>
    <row r="641" spans="3:25" x14ac:dyDescent="0.25">
      <c r="C641" s="24"/>
      <c r="D641" s="24"/>
      <c r="E641" s="24"/>
      <c r="F641" s="70"/>
      <c r="G641" s="24"/>
      <c r="H641" s="24"/>
      <c r="I641" s="24"/>
      <c r="J641" s="24"/>
      <c r="K641" s="24"/>
      <c r="L641" s="24"/>
      <c r="M641" s="24"/>
      <c r="N641" s="24"/>
      <c r="O641" s="188"/>
      <c r="P641" s="188"/>
      <c r="Q641" s="188"/>
      <c r="R641" s="188"/>
      <c r="S641" s="188"/>
      <c r="T641" s="183"/>
      <c r="U641" s="183"/>
      <c r="V641" s="183"/>
      <c r="W641" s="183"/>
      <c r="X641" s="24"/>
      <c r="Y641" s="70"/>
    </row>
    <row r="642" spans="3:25" x14ac:dyDescent="0.25">
      <c r="C642" s="24"/>
      <c r="D642" s="24"/>
      <c r="E642" s="24"/>
      <c r="F642" s="70"/>
      <c r="G642" s="24"/>
      <c r="H642" s="24"/>
      <c r="I642" s="24"/>
      <c r="J642" s="24"/>
      <c r="K642" s="24"/>
      <c r="L642" s="24"/>
      <c r="M642" s="24"/>
      <c r="N642" s="24"/>
      <c r="O642" s="188"/>
      <c r="P642" s="188"/>
      <c r="Q642" s="188"/>
      <c r="R642" s="188"/>
      <c r="S642" s="188"/>
      <c r="T642" s="183"/>
      <c r="U642" s="183"/>
      <c r="V642" s="183"/>
      <c r="W642" s="183"/>
      <c r="X642" s="24"/>
      <c r="Y642" s="70"/>
    </row>
    <row r="643" spans="3:25" x14ac:dyDescent="0.25">
      <c r="C643" s="24"/>
      <c r="D643" s="24"/>
      <c r="E643" s="24"/>
      <c r="F643" s="70"/>
      <c r="G643" s="24"/>
      <c r="H643" s="24"/>
      <c r="I643" s="24"/>
      <c r="J643" s="24"/>
      <c r="K643" s="24"/>
      <c r="L643" s="24"/>
      <c r="M643" s="24"/>
      <c r="N643" s="24"/>
      <c r="O643" s="188"/>
      <c r="P643" s="188"/>
      <c r="Q643" s="188"/>
      <c r="R643" s="188"/>
      <c r="S643" s="188"/>
      <c r="T643" s="183"/>
      <c r="U643" s="183"/>
      <c r="V643" s="183"/>
      <c r="W643" s="183"/>
      <c r="X643" s="24"/>
      <c r="Y643" s="70"/>
    </row>
    <row r="644" spans="3:25" x14ac:dyDescent="0.25">
      <c r="C644" s="24"/>
      <c r="D644" s="24"/>
      <c r="E644" s="24"/>
      <c r="F644" s="70"/>
      <c r="G644" s="24"/>
      <c r="H644" s="24"/>
      <c r="I644" s="24"/>
      <c r="J644" s="24"/>
      <c r="K644" s="24"/>
      <c r="L644" s="24"/>
      <c r="M644" s="24"/>
      <c r="N644" s="24"/>
      <c r="O644" s="188"/>
      <c r="P644" s="188"/>
      <c r="Q644" s="188"/>
      <c r="R644" s="188"/>
      <c r="S644" s="188"/>
      <c r="T644" s="183"/>
      <c r="U644" s="183"/>
      <c r="V644" s="183"/>
      <c r="W644" s="183"/>
      <c r="X644" s="24"/>
      <c r="Y644" s="70"/>
    </row>
    <row r="645" spans="3:25" x14ac:dyDescent="0.25">
      <c r="C645" s="24"/>
      <c r="D645" s="24"/>
      <c r="E645" s="24"/>
      <c r="F645" s="70"/>
      <c r="G645" s="24"/>
      <c r="H645" s="24"/>
      <c r="I645" s="24"/>
      <c r="J645" s="24"/>
      <c r="K645" s="24"/>
      <c r="L645" s="24"/>
      <c r="M645" s="24"/>
      <c r="N645" s="24"/>
      <c r="O645" s="188"/>
      <c r="P645" s="188"/>
      <c r="Q645" s="188"/>
      <c r="R645" s="188"/>
      <c r="S645" s="188"/>
      <c r="T645" s="183"/>
      <c r="U645" s="183"/>
      <c r="V645" s="183"/>
      <c r="W645" s="183"/>
      <c r="X645" s="24"/>
      <c r="Y645" s="70"/>
    </row>
    <row r="646" spans="3:25" x14ac:dyDescent="0.25">
      <c r="C646" s="24"/>
      <c r="D646" s="24"/>
      <c r="E646" s="24"/>
      <c r="F646" s="70"/>
      <c r="G646" s="24"/>
      <c r="H646" s="24"/>
      <c r="I646" s="24"/>
      <c r="J646" s="24"/>
      <c r="K646" s="24"/>
      <c r="L646" s="24"/>
      <c r="M646" s="24"/>
      <c r="N646" s="24"/>
      <c r="O646" s="188"/>
      <c r="P646" s="188"/>
      <c r="Q646" s="188"/>
      <c r="R646" s="188"/>
      <c r="S646" s="188"/>
      <c r="T646" s="183"/>
      <c r="U646" s="183"/>
      <c r="V646" s="183"/>
      <c r="W646" s="183"/>
      <c r="X646" s="24"/>
      <c r="Y646" s="70"/>
    </row>
    <row r="647" spans="3:25" x14ac:dyDescent="0.25">
      <c r="C647" s="24"/>
      <c r="D647" s="24"/>
      <c r="E647" s="24"/>
      <c r="F647" s="70"/>
      <c r="G647" s="24"/>
      <c r="H647" s="24"/>
      <c r="I647" s="24"/>
      <c r="J647" s="24"/>
      <c r="K647" s="24"/>
      <c r="L647" s="24"/>
      <c r="M647" s="24"/>
      <c r="N647" s="24"/>
      <c r="O647" s="188"/>
      <c r="P647" s="188"/>
      <c r="Q647" s="188"/>
      <c r="R647" s="188"/>
      <c r="S647" s="188"/>
      <c r="T647" s="183"/>
      <c r="U647" s="183"/>
      <c r="V647" s="183"/>
      <c r="W647" s="183"/>
      <c r="X647" s="24"/>
      <c r="Y647" s="70"/>
    </row>
    <row r="648" spans="3:25" x14ac:dyDescent="0.25">
      <c r="C648" s="24"/>
      <c r="D648" s="24"/>
      <c r="E648" s="24"/>
      <c r="F648" s="70"/>
      <c r="G648" s="24"/>
      <c r="H648" s="24"/>
      <c r="I648" s="24"/>
      <c r="J648" s="24"/>
      <c r="K648" s="24"/>
      <c r="L648" s="24"/>
      <c r="M648" s="24"/>
      <c r="N648" s="24"/>
      <c r="O648" s="188"/>
      <c r="P648" s="188"/>
      <c r="Q648" s="188"/>
      <c r="R648" s="188"/>
      <c r="S648" s="188"/>
      <c r="T648" s="183"/>
      <c r="U648" s="183"/>
      <c r="V648" s="183"/>
      <c r="W648" s="183"/>
      <c r="X648" s="24"/>
      <c r="Y648" s="70"/>
    </row>
    <row r="649" spans="3:25" x14ac:dyDescent="0.25">
      <c r="C649" s="24"/>
      <c r="D649" s="24"/>
      <c r="E649" s="24"/>
      <c r="F649" s="70"/>
      <c r="G649" s="24"/>
      <c r="H649" s="24"/>
      <c r="I649" s="24"/>
      <c r="J649" s="24"/>
      <c r="K649" s="24"/>
      <c r="L649" s="24"/>
      <c r="M649" s="24"/>
      <c r="N649" s="24"/>
      <c r="O649" s="188"/>
      <c r="P649" s="188"/>
      <c r="Q649" s="188"/>
      <c r="R649" s="188"/>
      <c r="S649" s="188"/>
      <c r="T649" s="183"/>
      <c r="U649" s="183"/>
      <c r="V649" s="183"/>
      <c r="W649" s="183"/>
      <c r="X649" s="24"/>
      <c r="Y649" s="70"/>
    </row>
    <row r="650" spans="3:25" x14ac:dyDescent="0.25">
      <c r="C650" s="24"/>
      <c r="D650" s="24"/>
      <c r="E650" s="24"/>
      <c r="F650" s="70"/>
      <c r="G650" s="24"/>
      <c r="H650" s="24"/>
      <c r="I650" s="24"/>
      <c r="J650" s="24"/>
      <c r="K650" s="24"/>
      <c r="L650" s="24"/>
      <c r="M650" s="24"/>
      <c r="N650" s="24"/>
      <c r="O650" s="188"/>
      <c r="P650" s="188"/>
      <c r="Q650" s="188"/>
      <c r="R650" s="188"/>
      <c r="S650" s="188"/>
      <c r="T650" s="183"/>
      <c r="U650" s="183"/>
      <c r="V650" s="183"/>
      <c r="W650" s="183"/>
      <c r="X650" s="24"/>
      <c r="Y650" s="70"/>
    </row>
    <row r="651" spans="3:25" x14ac:dyDescent="0.25">
      <c r="C651" s="24"/>
      <c r="D651" s="24"/>
      <c r="E651" s="24"/>
      <c r="F651" s="70"/>
      <c r="G651" s="24"/>
      <c r="H651" s="24"/>
      <c r="I651" s="24"/>
      <c r="J651" s="24"/>
      <c r="K651" s="24"/>
      <c r="L651" s="24"/>
      <c r="M651" s="24"/>
      <c r="N651" s="24"/>
      <c r="O651" s="188"/>
      <c r="P651" s="188"/>
      <c r="Q651" s="188"/>
      <c r="R651" s="188"/>
      <c r="S651" s="188"/>
      <c r="T651" s="183"/>
      <c r="U651" s="183"/>
      <c r="V651" s="183"/>
      <c r="W651" s="183"/>
      <c r="X651" s="24"/>
      <c r="Y651" s="70"/>
    </row>
    <row r="652" spans="3:25" x14ac:dyDescent="0.25">
      <c r="C652" s="24"/>
      <c r="D652" s="24"/>
      <c r="E652" s="24"/>
      <c r="F652" s="70"/>
      <c r="G652" s="24"/>
      <c r="H652" s="24"/>
      <c r="I652" s="24"/>
      <c r="J652" s="24"/>
      <c r="K652" s="24"/>
      <c r="L652" s="24"/>
      <c r="M652" s="24"/>
      <c r="N652" s="24"/>
      <c r="O652" s="188"/>
      <c r="P652" s="188"/>
      <c r="Q652" s="188"/>
      <c r="R652" s="188"/>
      <c r="S652" s="188"/>
      <c r="T652" s="183"/>
      <c r="U652" s="183"/>
      <c r="V652" s="183"/>
      <c r="W652" s="183"/>
      <c r="X652" s="24"/>
      <c r="Y652" s="70"/>
    </row>
    <row r="653" spans="3:25" x14ac:dyDescent="0.25">
      <c r="C653" s="24"/>
      <c r="D653" s="24"/>
      <c r="E653" s="24"/>
      <c r="F653" s="70"/>
      <c r="G653" s="24"/>
      <c r="H653" s="24"/>
      <c r="I653" s="24"/>
      <c r="J653" s="24"/>
      <c r="K653" s="24"/>
      <c r="L653" s="24"/>
      <c r="M653" s="24"/>
      <c r="N653" s="24"/>
      <c r="O653" s="188"/>
      <c r="P653" s="188"/>
      <c r="Q653" s="188"/>
      <c r="R653" s="188"/>
      <c r="S653" s="188"/>
      <c r="T653" s="183"/>
      <c r="U653" s="183"/>
      <c r="V653" s="183"/>
      <c r="W653" s="183"/>
      <c r="X653" s="24"/>
      <c r="Y653" s="70"/>
    </row>
    <row r="654" spans="3:25" x14ac:dyDescent="0.25">
      <c r="C654" s="24"/>
      <c r="D654" s="24"/>
      <c r="E654" s="24"/>
      <c r="F654" s="70"/>
      <c r="G654" s="24"/>
      <c r="H654" s="24"/>
      <c r="I654" s="24"/>
      <c r="J654" s="24"/>
      <c r="K654" s="24"/>
      <c r="L654" s="24"/>
      <c r="M654" s="24"/>
      <c r="N654" s="24"/>
      <c r="O654" s="188"/>
      <c r="P654" s="188"/>
      <c r="Q654" s="188"/>
      <c r="R654" s="188"/>
      <c r="S654" s="188"/>
      <c r="T654" s="183"/>
      <c r="U654" s="183"/>
      <c r="V654" s="183"/>
      <c r="W654" s="183"/>
      <c r="X654" s="24"/>
      <c r="Y654" s="70"/>
    </row>
    <row r="655" spans="3:25" x14ac:dyDescent="0.25">
      <c r="C655" s="24"/>
      <c r="D655" s="24"/>
      <c r="E655" s="24"/>
      <c r="F655" s="70"/>
      <c r="G655" s="24"/>
      <c r="H655" s="24"/>
      <c r="I655" s="24"/>
      <c r="J655" s="24"/>
      <c r="K655" s="24"/>
      <c r="L655" s="24"/>
      <c r="M655" s="24"/>
      <c r="N655" s="24"/>
      <c r="O655" s="188"/>
      <c r="P655" s="188"/>
      <c r="Q655" s="188"/>
      <c r="R655" s="188"/>
      <c r="S655" s="188"/>
      <c r="T655" s="183"/>
      <c r="U655" s="183"/>
      <c r="V655" s="183"/>
      <c r="W655" s="183"/>
      <c r="X655" s="24"/>
      <c r="Y655" s="70"/>
    </row>
    <row r="656" spans="3:25" x14ac:dyDescent="0.25">
      <c r="C656" s="24"/>
      <c r="D656" s="24"/>
      <c r="E656" s="24"/>
      <c r="F656" s="70"/>
      <c r="G656" s="24"/>
      <c r="H656" s="24"/>
      <c r="I656" s="24"/>
      <c r="J656" s="24"/>
      <c r="K656" s="24"/>
      <c r="L656" s="24"/>
      <c r="M656" s="24"/>
      <c r="N656" s="24"/>
      <c r="O656" s="188"/>
      <c r="P656" s="188"/>
      <c r="Q656" s="188"/>
      <c r="R656" s="188"/>
      <c r="S656" s="188"/>
      <c r="T656" s="183"/>
      <c r="U656" s="183"/>
      <c r="V656" s="183"/>
      <c r="W656" s="183"/>
      <c r="X656" s="24"/>
      <c r="Y656" s="70"/>
    </row>
    <row r="657" spans="3:25" x14ac:dyDescent="0.25">
      <c r="C657" s="24"/>
      <c r="D657" s="24"/>
      <c r="E657" s="24"/>
      <c r="F657" s="70"/>
      <c r="G657" s="24"/>
      <c r="H657" s="24"/>
      <c r="I657" s="24"/>
      <c r="J657" s="24"/>
      <c r="K657" s="24"/>
      <c r="L657" s="24"/>
      <c r="M657" s="24"/>
      <c r="N657" s="24"/>
      <c r="O657" s="188"/>
      <c r="P657" s="188"/>
      <c r="Q657" s="188"/>
      <c r="R657" s="188"/>
      <c r="S657" s="188"/>
      <c r="T657" s="183"/>
      <c r="U657" s="183"/>
      <c r="V657" s="183"/>
      <c r="W657" s="183"/>
      <c r="X657" s="24"/>
      <c r="Y657" s="70"/>
    </row>
    <row r="658" spans="3:25" x14ac:dyDescent="0.25">
      <c r="C658" s="24"/>
      <c r="D658" s="24"/>
      <c r="E658" s="24"/>
      <c r="F658" s="70"/>
      <c r="G658" s="24"/>
      <c r="H658" s="24"/>
      <c r="I658" s="24"/>
      <c r="J658" s="24"/>
      <c r="K658" s="24"/>
      <c r="L658" s="24"/>
      <c r="M658" s="24"/>
      <c r="N658" s="24"/>
      <c r="O658" s="188"/>
      <c r="P658" s="188"/>
      <c r="Q658" s="188"/>
      <c r="R658" s="188"/>
      <c r="S658" s="188"/>
      <c r="T658" s="183"/>
      <c r="U658" s="183"/>
      <c r="V658" s="183"/>
      <c r="W658" s="183"/>
      <c r="X658" s="24"/>
      <c r="Y658" s="70"/>
    </row>
    <row r="659" spans="3:25" x14ac:dyDescent="0.25">
      <c r="C659" s="24"/>
      <c r="D659" s="24"/>
      <c r="E659" s="24"/>
      <c r="F659" s="70"/>
      <c r="G659" s="24"/>
      <c r="H659" s="24"/>
      <c r="I659" s="24"/>
      <c r="J659" s="24"/>
      <c r="K659" s="24"/>
      <c r="L659" s="24"/>
      <c r="M659" s="24"/>
      <c r="N659" s="24"/>
      <c r="O659" s="188"/>
      <c r="P659" s="188"/>
      <c r="Q659" s="188"/>
      <c r="R659" s="188"/>
      <c r="S659" s="188"/>
      <c r="T659" s="183"/>
      <c r="U659" s="183"/>
      <c r="V659" s="183"/>
      <c r="W659" s="183"/>
      <c r="X659" s="24"/>
      <c r="Y659" s="70"/>
    </row>
    <row r="660" spans="3:25" x14ac:dyDescent="0.25">
      <c r="C660" s="24"/>
      <c r="D660" s="24"/>
      <c r="E660" s="24"/>
      <c r="F660" s="70"/>
      <c r="G660" s="24"/>
      <c r="H660" s="24"/>
      <c r="I660" s="24"/>
      <c r="J660" s="24"/>
      <c r="K660" s="24"/>
      <c r="L660" s="24"/>
      <c r="M660" s="24"/>
      <c r="N660" s="24"/>
      <c r="O660" s="188"/>
      <c r="P660" s="188"/>
      <c r="Q660" s="188"/>
      <c r="R660" s="188"/>
      <c r="S660" s="188"/>
      <c r="T660" s="183"/>
      <c r="U660" s="183"/>
      <c r="V660" s="183"/>
      <c r="W660" s="183"/>
      <c r="X660" s="24"/>
      <c r="Y660" s="70"/>
    </row>
    <row r="661" spans="3:25" x14ac:dyDescent="0.25">
      <c r="C661" s="24"/>
      <c r="D661" s="24"/>
      <c r="E661" s="24"/>
      <c r="F661" s="70"/>
      <c r="G661" s="24"/>
      <c r="H661" s="24"/>
      <c r="I661" s="24"/>
      <c r="J661" s="24"/>
      <c r="K661" s="24"/>
      <c r="L661" s="24"/>
      <c r="M661" s="24"/>
      <c r="N661" s="24"/>
      <c r="O661" s="188"/>
      <c r="P661" s="188"/>
      <c r="Q661" s="188"/>
      <c r="R661" s="188"/>
      <c r="S661" s="188"/>
      <c r="T661" s="183"/>
      <c r="U661" s="183"/>
      <c r="V661" s="183"/>
      <c r="W661" s="183"/>
      <c r="X661" s="24"/>
      <c r="Y661" s="70"/>
    </row>
    <row r="662" spans="3:25" x14ac:dyDescent="0.25">
      <c r="C662" s="24"/>
      <c r="D662" s="24"/>
      <c r="E662" s="24"/>
      <c r="F662" s="70"/>
      <c r="G662" s="24"/>
      <c r="H662" s="24"/>
      <c r="I662" s="24"/>
      <c r="J662" s="24"/>
      <c r="K662" s="24"/>
      <c r="L662" s="24"/>
      <c r="M662" s="24"/>
      <c r="N662" s="24"/>
      <c r="O662" s="188"/>
      <c r="P662" s="188"/>
      <c r="Q662" s="188"/>
      <c r="R662" s="188"/>
      <c r="S662" s="188"/>
      <c r="T662" s="183"/>
      <c r="U662" s="183"/>
      <c r="V662" s="183"/>
      <c r="W662" s="183"/>
      <c r="X662" s="24"/>
      <c r="Y662" s="70"/>
    </row>
    <row r="663" spans="3:25" x14ac:dyDescent="0.25">
      <c r="C663" s="24"/>
      <c r="D663" s="24"/>
      <c r="E663" s="24"/>
      <c r="F663" s="70"/>
      <c r="G663" s="24"/>
      <c r="H663" s="24"/>
      <c r="I663" s="24"/>
      <c r="J663" s="24"/>
      <c r="K663" s="24"/>
      <c r="L663" s="24"/>
      <c r="M663" s="24"/>
      <c r="N663" s="24"/>
      <c r="O663" s="188"/>
      <c r="P663" s="188"/>
      <c r="Q663" s="188"/>
      <c r="R663" s="188"/>
      <c r="S663" s="188"/>
      <c r="T663" s="183"/>
      <c r="U663" s="183"/>
      <c r="V663" s="183"/>
      <c r="W663" s="183"/>
      <c r="X663" s="24"/>
      <c r="Y663" s="70"/>
    </row>
    <row r="664" spans="3:25" x14ac:dyDescent="0.25">
      <c r="C664" s="24"/>
      <c r="D664" s="24"/>
      <c r="E664" s="24"/>
      <c r="F664" s="70"/>
      <c r="G664" s="24"/>
      <c r="H664" s="24"/>
      <c r="I664" s="24"/>
      <c r="J664" s="24"/>
      <c r="K664" s="24"/>
      <c r="L664" s="24"/>
      <c r="M664" s="24"/>
      <c r="N664" s="24"/>
      <c r="O664" s="188"/>
      <c r="P664" s="188"/>
      <c r="Q664" s="188"/>
      <c r="R664" s="188"/>
      <c r="S664" s="188"/>
      <c r="T664" s="183"/>
      <c r="U664" s="183"/>
      <c r="V664" s="183"/>
      <c r="W664" s="183"/>
      <c r="X664" s="24"/>
      <c r="Y664" s="70"/>
    </row>
    <row r="665" spans="3:25" x14ac:dyDescent="0.25">
      <c r="C665" s="24"/>
      <c r="D665" s="24"/>
      <c r="E665" s="24"/>
      <c r="F665" s="70"/>
      <c r="G665" s="24"/>
      <c r="H665" s="24"/>
      <c r="I665" s="24"/>
      <c r="J665" s="24"/>
      <c r="K665" s="24"/>
      <c r="L665" s="24"/>
      <c r="M665" s="24"/>
      <c r="N665" s="24"/>
      <c r="O665" s="188"/>
      <c r="P665" s="188"/>
      <c r="Q665" s="188"/>
      <c r="R665" s="188"/>
      <c r="S665" s="188"/>
      <c r="T665" s="183"/>
      <c r="U665" s="183"/>
      <c r="V665" s="183"/>
      <c r="W665" s="183"/>
      <c r="X665" s="24"/>
      <c r="Y665" s="70"/>
    </row>
    <row r="666" spans="3:25" x14ac:dyDescent="0.25">
      <c r="C666" s="24"/>
      <c r="D666" s="24"/>
      <c r="E666" s="24"/>
      <c r="F666" s="70"/>
      <c r="G666" s="24"/>
      <c r="H666" s="24"/>
      <c r="I666" s="24"/>
      <c r="J666" s="24"/>
      <c r="K666" s="24"/>
      <c r="L666" s="24"/>
      <c r="M666" s="24"/>
      <c r="N666" s="24"/>
      <c r="O666" s="188"/>
      <c r="P666" s="188"/>
      <c r="Q666" s="188"/>
      <c r="R666" s="188"/>
      <c r="S666" s="188"/>
      <c r="T666" s="183"/>
      <c r="U666" s="183"/>
      <c r="V666" s="183"/>
      <c r="W666" s="183"/>
      <c r="X666" s="24"/>
      <c r="Y666" s="70"/>
    </row>
    <row r="667" spans="3:25" x14ac:dyDescent="0.25">
      <c r="C667" s="24"/>
      <c r="D667" s="24"/>
      <c r="E667" s="24"/>
      <c r="F667" s="70"/>
      <c r="G667" s="24"/>
      <c r="H667" s="24"/>
      <c r="I667" s="24"/>
      <c r="J667" s="24"/>
      <c r="K667" s="24"/>
      <c r="L667" s="24"/>
      <c r="M667" s="24"/>
      <c r="N667" s="24"/>
      <c r="O667" s="188"/>
      <c r="P667" s="188"/>
      <c r="Q667" s="188"/>
      <c r="R667" s="188"/>
      <c r="S667" s="188"/>
      <c r="T667" s="183"/>
      <c r="U667" s="183"/>
      <c r="V667" s="183"/>
      <c r="W667" s="183"/>
      <c r="X667" s="24"/>
      <c r="Y667" s="70"/>
    </row>
    <row r="668" spans="3:25" x14ac:dyDescent="0.25">
      <c r="C668" s="24"/>
      <c r="D668" s="24"/>
      <c r="E668" s="24"/>
      <c r="F668" s="70"/>
      <c r="G668" s="24"/>
      <c r="H668" s="24"/>
      <c r="I668" s="24"/>
      <c r="J668" s="24"/>
      <c r="K668" s="24"/>
      <c r="L668" s="24"/>
      <c r="M668" s="24"/>
      <c r="N668" s="24"/>
      <c r="O668" s="188"/>
      <c r="P668" s="188"/>
      <c r="Q668" s="188"/>
      <c r="R668" s="188"/>
      <c r="S668" s="188"/>
      <c r="T668" s="183"/>
      <c r="U668" s="183"/>
      <c r="V668" s="183"/>
      <c r="W668" s="183"/>
      <c r="X668" s="24"/>
      <c r="Y668" s="70"/>
    </row>
    <row r="669" spans="3:25" x14ac:dyDescent="0.25">
      <c r="C669" s="24"/>
      <c r="D669" s="24"/>
      <c r="E669" s="24"/>
      <c r="F669" s="70"/>
      <c r="G669" s="24"/>
      <c r="H669" s="24"/>
      <c r="I669" s="24"/>
      <c r="J669" s="24"/>
      <c r="K669" s="24"/>
      <c r="L669" s="24"/>
      <c r="M669" s="24"/>
      <c r="N669" s="24"/>
      <c r="O669" s="188"/>
      <c r="P669" s="188"/>
      <c r="Q669" s="188"/>
      <c r="R669" s="188"/>
      <c r="S669" s="188"/>
      <c r="T669" s="183"/>
      <c r="U669" s="183"/>
      <c r="V669" s="183"/>
      <c r="W669" s="183"/>
      <c r="X669" s="24"/>
      <c r="Y669" s="70"/>
    </row>
    <row r="670" spans="3:25" x14ac:dyDescent="0.25">
      <c r="C670" s="24"/>
      <c r="D670" s="24"/>
      <c r="E670" s="24"/>
      <c r="F670" s="70"/>
      <c r="G670" s="24"/>
      <c r="H670" s="24"/>
      <c r="I670" s="24"/>
      <c r="J670" s="24"/>
      <c r="K670" s="24"/>
      <c r="L670" s="24"/>
      <c r="M670" s="24"/>
      <c r="N670" s="24"/>
      <c r="O670" s="188"/>
      <c r="P670" s="188"/>
      <c r="Q670" s="188"/>
      <c r="R670" s="188"/>
      <c r="S670" s="188"/>
      <c r="T670" s="183"/>
      <c r="U670" s="183"/>
      <c r="V670" s="183"/>
      <c r="W670" s="183"/>
      <c r="X670" s="24"/>
      <c r="Y670" s="70"/>
    </row>
    <row r="671" spans="3:25" x14ac:dyDescent="0.25">
      <c r="C671" s="24"/>
      <c r="D671" s="24"/>
      <c r="E671" s="24"/>
      <c r="F671" s="70"/>
      <c r="G671" s="24"/>
      <c r="H671" s="24"/>
      <c r="I671" s="24"/>
      <c r="J671" s="24"/>
      <c r="K671" s="24"/>
      <c r="L671" s="24"/>
      <c r="M671" s="24"/>
      <c r="N671" s="24"/>
      <c r="O671" s="188"/>
      <c r="P671" s="188"/>
      <c r="Q671" s="188"/>
      <c r="R671" s="188"/>
      <c r="S671" s="188"/>
      <c r="T671" s="183"/>
      <c r="U671" s="183"/>
      <c r="V671" s="183"/>
      <c r="W671" s="183"/>
      <c r="X671" s="24"/>
      <c r="Y671" s="70"/>
    </row>
    <row r="672" spans="3:25" x14ac:dyDescent="0.25">
      <c r="C672" s="24"/>
      <c r="D672" s="24"/>
      <c r="E672" s="24"/>
      <c r="F672" s="70"/>
      <c r="G672" s="24"/>
      <c r="H672" s="24"/>
      <c r="I672" s="24"/>
      <c r="J672" s="24"/>
      <c r="K672" s="24"/>
      <c r="L672" s="24"/>
      <c r="M672" s="24"/>
      <c r="N672" s="24"/>
      <c r="O672" s="188"/>
      <c r="P672" s="188"/>
      <c r="Q672" s="188"/>
      <c r="R672" s="188"/>
      <c r="S672" s="188"/>
      <c r="T672" s="183"/>
      <c r="U672" s="183"/>
      <c r="V672" s="183"/>
      <c r="W672" s="183"/>
      <c r="X672" s="24"/>
      <c r="Y672" s="70"/>
    </row>
    <row r="673" spans="3:25" x14ac:dyDescent="0.25">
      <c r="C673" s="24"/>
      <c r="D673" s="24"/>
      <c r="E673" s="24"/>
      <c r="F673" s="70"/>
      <c r="G673" s="24"/>
      <c r="H673" s="24"/>
      <c r="I673" s="24"/>
      <c r="J673" s="24"/>
      <c r="K673" s="24"/>
      <c r="L673" s="24"/>
      <c r="M673" s="24"/>
      <c r="N673" s="24"/>
      <c r="O673" s="188"/>
      <c r="P673" s="188"/>
      <c r="Q673" s="188"/>
      <c r="R673" s="188"/>
      <c r="S673" s="188"/>
      <c r="T673" s="183"/>
      <c r="U673" s="183"/>
      <c r="V673" s="183"/>
      <c r="W673" s="183"/>
      <c r="X673" s="24"/>
      <c r="Y673" s="70"/>
    </row>
    <row r="674" spans="3:25" x14ac:dyDescent="0.25">
      <c r="C674" s="24"/>
      <c r="D674" s="24"/>
      <c r="E674" s="24"/>
      <c r="F674" s="70"/>
      <c r="G674" s="24"/>
      <c r="H674" s="24"/>
      <c r="I674" s="24"/>
      <c r="J674" s="24"/>
      <c r="K674" s="24"/>
      <c r="L674" s="24"/>
      <c r="M674" s="24"/>
      <c r="N674" s="24"/>
      <c r="O674" s="188"/>
      <c r="P674" s="188"/>
      <c r="Q674" s="188"/>
      <c r="R674" s="188"/>
      <c r="S674" s="188"/>
      <c r="T674" s="183"/>
      <c r="U674" s="183"/>
      <c r="V674" s="183"/>
      <c r="W674" s="183"/>
      <c r="X674" s="24"/>
      <c r="Y674" s="70"/>
    </row>
    <row r="675" spans="3:25" x14ac:dyDescent="0.25">
      <c r="C675" s="24"/>
      <c r="D675" s="24"/>
      <c r="E675" s="24"/>
      <c r="F675" s="70"/>
      <c r="G675" s="24"/>
      <c r="H675" s="24"/>
      <c r="I675" s="24"/>
      <c r="J675" s="24"/>
      <c r="K675" s="24"/>
      <c r="L675" s="24"/>
      <c r="M675" s="24"/>
      <c r="N675" s="24"/>
      <c r="O675" s="188"/>
      <c r="P675" s="188"/>
      <c r="Q675" s="188"/>
      <c r="R675" s="188"/>
      <c r="S675" s="188"/>
      <c r="T675" s="183"/>
      <c r="U675" s="183"/>
      <c r="V675" s="183"/>
      <c r="W675" s="183"/>
      <c r="X675" s="24"/>
      <c r="Y675" s="70"/>
    </row>
    <row r="676" spans="3:25" x14ac:dyDescent="0.25">
      <c r="C676" s="24"/>
      <c r="D676" s="24"/>
      <c r="E676" s="24"/>
      <c r="F676" s="70"/>
      <c r="G676" s="24"/>
      <c r="H676" s="24"/>
      <c r="I676" s="24"/>
      <c r="J676" s="24"/>
      <c r="K676" s="24"/>
      <c r="L676" s="24"/>
      <c r="M676" s="24"/>
      <c r="N676" s="24"/>
      <c r="O676" s="188"/>
      <c r="P676" s="188"/>
      <c r="Q676" s="188"/>
      <c r="R676" s="188"/>
      <c r="S676" s="188"/>
      <c r="T676" s="183"/>
      <c r="U676" s="183"/>
      <c r="V676" s="183"/>
      <c r="W676" s="183"/>
      <c r="X676" s="24"/>
      <c r="Y676" s="70"/>
    </row>
    <row r="677" spans="3:25" x14ac:dyDescent="0.25">
      <c r="C677" s="24"/>
      <c r="D677" s="24"/>
      <c r="E677" s="24"/>
      <c r="F677" s="70"/>
      <c r="G677" s="24"/>
      <c r="H677" s="24"/>
      <c r="I677" s="24"/>
      <c r="J677" s="24"/>
      <c r="K677" s="24"/>
      <c r="L677" s="24"/>
      <c r="M677" s="24"/>
      <c r="N677" s="24"/>
      <c r="O677" s="188"/>
      <c r="P677" s="188"/>
      <c r="Q677" s="188"/>
      <c r="R677" s="188"/>
      <c r="S677" s="188"/>
      <c r="T677" s="183"/>
      <c r="U677" s="183"/>
      <c r="V677" s="183"/>
      <c r="W677" s="183"/>
      <c r="X677" s="24"/>
      <c r="Y677" s="70"/>
    </row>
    <row r="678" spans="3:25" x14ac:dyDescent="0.25">
      <c r="C678" s="24"/>
      <c r="D678" s="24"/>
      <c r="E678" s="24"/>
      <c r="F678" s="70"/>
      <c r="G678" s="24"/>
      <c r="H678" s="24"/>
      <c r="I678" s="24"/>
      <c r="J678" s="24"/>
      <c r="K678" s="24"/>
      <c r="L678" s="24"/>
      <c r="M678" s="24"/>
      <c r="N678" s="24"/>
      <c r="O678" s="188"/>
      <c r="P678" s="188"/>
      <c r="Q678" s="188"/>
      <c r="R678" s="188"/>
      <c r="S678" s="188"/>
      <c r="T678" s="183"/>
      <c r="U678" s="183"/>
      <c r="V678" s="183"/>
      <c r="W678" s="183"/>
      <c r="X678" s="24"/>
      <c r="Y678" s="70"/>
    </row>
    <row r="679" spans="3:25" x14ac:dyDescent="0.25">
      <c r="C679" s="24"/>
      <c r="D679" s="24"/>
      <c r="E679" s="24"/>
      <c r="F679" s="70"/>
      <c r="G679" s="24"/>
      <c r="H679" s="24"/>
      <c r="I679" s="24"/>
      <c r="J679" s="24"/>
      <c r="K679" s="24"/>
      <c r="L679" s="24"/>
      <c r="M679" s="24"/>
      <c r="N679" s="24"/>
      <c r="O679" s="188"/>
      <c r="P679" s="188"/>
      <c r="Q679" s="188"/>
      <c r="R679" s="188"/>
      <c r="S679" s="188"/>
      <c r="T679" s="183"/>
      <c r="U679" s="183"/>
      <c r="V679" s="183"/>
      <c r="W679" s="183"/>
      <c r="X679" s="24"/>
      <c r="Y679" s="70"/>
    </row>
    <row r="680" spans="3:25" x14ac:dyDescent="0.25">
      <c r="C680" s="24"/>
      <c r="D680" s="24"/>
      <c r="E680" s="24"/>
      <c r="F680" s="70"/>
      <c r="G680" s="24"/>
      <c r="H680" s="24"/>
      <c r="I680" s="24"/>
      <c r="J680" s="24"/>
      <c r="K680" s="24"/>
      <c r="L680" s="24"/>
      <c r="M680" s="24"/>
      <c r="N680" s="24"/>
      <c r="O680" s="188"/>
      <c r="P680" s="188"/>
      <c r="Q680" s="188"/>
      <c r="R680" s="188"/>
      <c r="S680" s="188"/>
      <c r="T680" s="183"/>
      <c r="U680" s="183"/>
      <c r="V680" s="183"/>
      <c r="W680" s="183"/>
      <c r="X680" s="24"/>
      <c r="Y680" s="70"/>
    </row>
    <row r="681" spans="3:25" x14ac:dyDescent="0.25">
      <c r="C681" s="24"/>
      <c r="D681" s="24"/>
      <c r="E681" s="24"/>
      <c r="F681" s="70"/>
      <c r="G681" s="24"/>
      <c r="H681" s="24"/>
      <c r="I681" s="24"/>
      <c r="J681" s="24"/>
      <c r="K681" s="24"/>
      <c r="L681" s="24"/>
      <c r="M681" s="24"/>
      <c r="N681" s="24"/>
      <c r="O681" s="188"/>
      <c r="P681" s="188"/>
      <c r="Q681" s="188"/>
      <c r="R681" s="188"/>
      <c r="S681" s="188"/>
      <c r="T681" s="183"/>
      <c r="U681" s="183"/>
      <c r="V681" s="183"/>
      <c r="W681" s="183"/>
      <c r="X681" s="24"/>
      <c r="Y681" s="70"/>
    </row>
    <row r="682" spans="3:25" x14ac:dyDescent="0.25">
      <c r="C682" s="24"/>
      <c r="D682" s="24"/>
      <c r="E682" s="24"/>
      <c r="F682" s="70"/>
      <c r="G682" s="24"/>
      <c r="H682" s="24"/>
      <c r="I682" s="24"/>
      <c r="J682" s="24"/>
      <c r="K682" s="24"/>
      <c r="L682" s="24"/>
      <c r="M682" s="24"/>
      <c r="N682" s="24"/>
      <c r="O682" s="188"/>
      <c r="P682" s="188"/>
      <c r="Q682" s="188"/>
      <c r="R682" s="188"/>
      <c r="S682" s="188"/>
      <c r="T682" s="183"/>
      <c r="U682" s="183"/>
      <c r="V682" s="183"/>
      <c r="W682" s="183"/>
      <c r="X682" s="24"/>
      <c r="Y682" s="70"/>
    </row>
    <row r="683" spans="3:25" x14ac:dyDescent="0.25">
      <c r="C683" s="24"/>
      <c r="D683" s="24"/>
      <c r="E683" s="24"/>
      <c r="F683" s="70"/>
      <c r="G683" s="24"/>
      <c r="H683" s="24"/>
      <c r="I683" s="24"/>
      <c r="J683" s="24"/>
      <c r="K683" s="24"/>
      <c r="L683" s="24"/>
      <c r="M683" s="24"/>
      <c r="N683" s="24"/>
      <c r="O683" s="188"/>
      <c r="P683" s="188"/>
      <c r="Q683" s="188"/>
      <c r="R683" s="188"/>
      <c r="S683" s="188"/>
      <c r="T683" s="183"/>
      <c r="U683" s="183"/>
      <c r="V683" s="183"/>
      <c r="W683" s="183"/>
      <c r="X683" s="24"/>
      <c r="Y683" s="70"/>
    </row>
    <row r="684" spans="3:25" x14ac:dyDescent="0.25">
      <c r="C684" s="24"/>
      <c r="D684" s="24"/>
      <c r="E684" s="24"/>
      <c r="F684" s="70"/>
      <c r="G684" s="24"/>
      <c r="H684" s="24"/>
      <c r="I684" s="24"/>
      <c r="J684" s="24"/>
      <c r="K684" s="24"/>
      <c r="L684" s="24"/>
      <c r="M684" s="24"/>
      <c r="N684" s="24"/>
      <c r="O684" s="188"/>
      <c r="P684" s="188"/>
      <c r="Q684" s="188"/>
      <c r="R684" s="188"/>
      <c r="S684" s="188"/>
      <c r="T684" s="183"/>
      <c r="U684" s="183"/>
      <c r="V684" s="183"/>
      <c r="W684" s="183"/>
      <c r="X684" s="24"/>
      <c r="Y684" s="70"/>
    </row>
    <row r="685" spans="3:25" x14ac:dyDescent="0.25">
      <c r="C685" s="24"/>
      <c r="D685" s="24"/>
      <c r="E685" s="24"/>
      <c r="F685" s="70"/>
      <c r="G685" s="24"/>
      <c r="H685" s="24"/>
      <c r="I685" s="24"/>
      <c r="J685" s="24"/>
      <c r="K685" s="24"/>
      <c r="L685" s="24"/>
      <c r="M685" s="24"/>
      <c r="N685" s="24"/>
      <c r="O685" s="188"/>
      <c r="P685" s="188"/>
      <c r="Q685" s="188"/>
      <c r="R685" s="188"/>
      <c r="S685" s="188"/>
      <c r="T685" s="183"/>
      <c r="U685" s="183"/>
      <c r="V685" s="183"/>
      <c r="W685" s="183"/>
      <c r="X685" s="24"/>
      <c r="Y685" s="70"/>
    </row>
    <row r="686" spans="3:25" x14ac:dyDescent="0.25">
      <c r="C686" s="24"/>
      <c r="D686" s="24"/>
      <c r="E686" s="24"/>
      <c r="F686" s="70"/>
      <c r="G686" s="24"/>
      <c r="H686" s="24"/>
      <c r="I686" s="24"/>
      <c r="J686" s="24"/>
      <c r="K686" s="24"/>
      <c r="L686" s="24"/>
      <c r="M686" s="24"/>
      <c r="N686" s="24"/>
      <c r="O686" s="188"/>
      <c r="P686" s="188"/>
      <c r="Q686" s="188"/>
      <c r="R686" s="188"/>
      <c r="S686" s="188"/>
      <c r="T686" s="183"/>
      <c r="U686" s="183"/>
      <c r="V686" s="183"/>
      <c r="W686" s="183"/>
      <c r="X686" s="24"/>
      <c r="Y686" s="70"/>
    </row>
    <row r="687" spans="3:25" x14ac:dyDescent="0.25">
      <c r="C687" s="24"/>
      <c r="D687" s="24"/>
      <c r="E687" s="24"/>
      <c r="F687" s="70"/>
      <c r="G687" s="24"/>
      <c r="H687" s="24"/>
      <c r="I687" s="24"/>
      <c r="J687" s="24"/>
      <c r="K687" s="24"/>
      <c r="L687" s="24"/>
      <c r="M687" s="24"/>
      <c r="N687" s="24"/>
      <c r="O687" s="188"/>
      <c r="P687" s="188"/>
      <c r="Q687" s="188"/>
      <c r="R687" s="188"/>
      <c r="S687" s="188"/>
      <c r="T687" s="183"/>
      <c r="U687" s="183"/>
      <c r="V687" s="183"/>
      <c r="W687" s="183"/>
      <c r="X687" s="24"/>
      <c r="Y687" s="70"/>
    </row>
    <row r="688" spans="3:25" x14ac:dyDescent="0.25">
      <c r="C688" s="24"/>
      <c r="D688" s="24"/>
      <c r="E688" s="24"/>
      <c r="F688" s="70"/>
      <c r="G688" s="24"/>
      <c r="H688" s="24"/>
      <c r="I688" s="24"/>
      <c r="J688" s="24"/>
      <c r="K688" s="24"/>
      <c r="L688" s="24"/>
      <c r="M688" s="24"/>
      <c r="N688" s="24"/>
      <c r="O688" s="188"/>
      <c r="P688" s="188"/>
      <c r="Q688" s="188"/>
      <c r="R688" s="188"/>
      <c r="S688" s="188"/>
      <c r="T688" s="183"/>
      <c r="U688" s="183"/>
      <c r="V688" s="183"/>
      <c r="W688" s="183"/>
      <c r="X688" s="24"/>
      <c r="Y688" s="70"/>
    </row>
    <row r="689" spans="3:25" x14ac:dyDescent="0.25">
      <c r="C689" s="24"/>
      <c r="D689" s="24"/>
      <c r="E689" s="24"/>
      <c r="F689" s="70"/>
      <c r="G689" s="24"/>
      <c r="H689" s="24"/>
      <c r="I689" s="24"/>
      <c r="J689" s="24"/>
      <c r="K689" s="24"/>
      <c r="L689" s="24"/>
      <c r="M689" s="24"/>
      <c r="N689" s="24"/>
      <c r="O689" s="188"/>
      <c r="P689" s="188"/>
      <c r="Q689" s="188"/>
      <c r="R689" s="188"/>
      <c r="S689" s="188"/>
      <c r="T689" s="183"/>
      <c r="U689" s="183"/>
      <c r="V689" s="183"/>
      <c r="W689" s="183"/>
      <c r="X689" s="24"/>
      <c r="Y689" s="70"/>
    </row>
    <row r="690" spans="3:25" x14ac:dyDescent="0.25">
      <c r="C690" s="24"/>
      <c r="D690" s="24"/>
      <c r="E690" s="24"/>
      <c r="F690" s="70"/>
      <c r="G690" s="24"/>
      <c r="H690" s="24"/>
      <c r="I690" s="24"/>
      <c r="J690" s="24"/>
      <c r="K690" s="24"/>
      <c r="L690" s="24"/>
      <c r="M690" s="24"/>
      <c r="N690" s="24"/>
      <c r="O690" s="188"/>
      <c r="P690" s="188"/>
      <c r="Q690" s="188"/>
      <c r="R690" s="188"/>
      <c r="S690" s="188"/>
      <c r="T690" s="183"/>
      <c r="U690" s="183"/>
      <c r="V690" s="183"/>
      <c r="W690" s="183"/>
      <c r="X690" s="24"/>
      <c r="Y690" s="70"/>
    </row>
    <row r="691" spans="3:25" x14ac:dyDescent="0.25">
      <c r="C691" s="24"/>
      <c r="D691" s="24"/>
      <c r="E691" s="24"/>
      <c r="F691" s="70"/>
      <c r="G691" s="24"/>
      <c r="H691" s="24"/>
      <c r="I691" s="24"/>
      <c r="J691" s="24"/>
      <c r="K691" s="24"/>
      <c r="L691" s="24"/>
      <c r="M691" s="24"/>
      <c r="N691" s="24"/>
      <c r="O691" s="188"/>
      <c r="P691" s="188"/>
      <c r="Q691" s="188"/>
      <c r="R691" s="188"/>
      <c r="S691" s="188"/>
      <c r="T691" s="183"/>
      <c r="U691" s="183"/>
      <c r="V691" s="183"/>
      <c r="W691" s="183"/>
      <c r="X691" s="24"/>
      <c r="Y691" s="70"/>
    </row>
    <row r="692" spans="3:25" x14ac:dyDescent="0.25">
      <c r="C692" s="24"/>
      <c r="D692" s="24"/>
      <c r="E692" s="24"/>
      <c r="F692" s="70"/>
      <c r="G692" s="24"/>
      <c r="H692" s="24"/>
      <c r="I692" s="24"/>
      <c r="J692" s="24"/>
      <c r="K692" s="24"/>
      <c r="L692" s="24"/>
      <c r="M692" s="24"/>
      <c r="N692" s="24"/>
      <c r="O692" s="188"/>
      <c r="P692" s="188"/>
      <c r="Q692" s="188"/>
      <c r="R692" s="188"/>
      <c r="S692" s="188"/>
      <c r="T692" s="183"/>
      <c r="U692" s="183"/>
      <c r="V692" s="183"/>
      <c r="W692" s="183"/>
      <c r="X692" s="24"/>
      <c r="Y692" s="70"/>
    </row>
    <row r="693" spans="3:25" x14ac:dyDescent="0.25">
      <c r="C693" s="24"/>
      <c r="D693" s="24"/>
      <c r="E693" s="24"/>
      <c r="F693" s="70"/>
      <c r="G693" s="24"/>
      <c r="H693" s="24"/>
      <c r="I693" s="24"/>
      <c r="J693" s="24"/>
      <c r="K693" s="24"/>
      <c r="L693" s="24"/>
      <c r="M693" s="24"/>
      <c r="N693" s="24"/>
      <c r="O693" s="188"/>
      <c r="P693" s="188"/>
      <c r="Q693" s="188"/>
      <c r="R693" s="188"/>
      <c r="S693" s="188"/>
      <c r="T693" s="183"/>
      <c r="U693" s="183"/>
      <c r="V693" s="183"/>
      <c r="W693" s="183"/>
      <c r="X693" s="24"/>
      <c r="Y693" s="70"/>
    </row>
    <row r="694" spans="3:25" x14ac:dyDescent="0.25">
      <c r="C694" s="24"/>
      <c r="D694" s="24"/>
      <c r="E694" s="24"/>
      <c r="F694" s="70"/>
      <c r="G694" s="24"/>
      <c r="H694" s="24"/>
      <c r="I694" s="24"/>
      <c r="J694" s="24"/>
      <c r="K694" s="24"/>
      <c r="L694" s="24"/>
      <c r="M694" s="24"/>
      <c r="N694" s="24"/>
      <c r="O694" s="188"/>
      <c r="P694" s="188"/>
      <c r="Q694" s="188"/>
      <c r="R694" s="188"/>
      <c r="S694" s="188"/>
      <c r="T694" s="183"/>
      <c r="U694" s="183"/>
      <c r="V694" s="183"/>
      <c r="W694" s="183"/>
      <c r="X694" s="24"/>
      <c r="Y694" s="70"/>
    </row>
    <row r="695" spans="3:25" x14ac:dyDescent="0.25">
      <c r="C695" s="24"/>
      <c r="D695" s="24"/>
      <c r="E695" s="24"/>
      <c r="F695" s="70"/>
      <c r="G695" s="24"/>
      <c r="H695" s="24"/>
      <c r="I695" s="24"/>
      <c r="J695" s="24"/>
      <c r="K695" s="24"/>
      <c r="L695" s="24"/>
      <c r="M695" s="24"/>
      <c r="N695" s="24"/>
      <c r="O695" s="188"/>
      <c r="P695" s="188"/>
      <c r="Q695" s="188"/>
      <c r="R695" s="188"/>
      <c r="S695" s="188"/>
      <c r="T695" s="183"/>
      <c r="U695" s="183"/>
      <c r="V695" s="183"/>
      <c r="W695" s="183"/>
      <c r="X695" s="24"/>
      <c r="Y695" s="70"/>
    </row>
    <row r="696" spans="3:25" x14ac:dyDescent="0.25">
      <c r="C696" s="24"/>
      <c r="D696" s="24"/>
      <c r="E696" s="24"/>
      <c r="F696" s="70"/>
      <c r="G696" s="24"/>
      <c r="H696" s="24"/>
      <c r="I696" s="24"/>
      <c r="J696" s="24"/>
      <c r="K696" s="24"/>
      <c r="L696" s="24"/>
      <c r="M696" s="24"/>
      <c r="N696" s="24"/>
      <c r="O696" s="188"/>
      <c r="P696" s="188"/>
      <c r="Q696" s="188"/>
      <c r="R696" s="188"/>
      <c r="S696" s="188"/>
      <c r="T696" s="183"/>
      <c r="U696" s="183"/>
      <c r="V696" s="183"/>
      <c r="W696" s="183"/>
      <c r="X696" s="24"/>
      <c r="Y696" s="70"/>
    </row>
    <row r="697" spans="3:25" x14ac:dyDescent="0.25">
      <c r="C697" s="24"/>
      <c r="D697" s="24"/>
      <c r="E697" s="24"/>
      <c r="F697" s="70"/>
      <c r="G697" s="24"/>
      <c r="H697" s="24"/>
      <c r="I697" s="24"/>
      <c r="J697" s="24"/>
      <c r="K697" s="24"/>
      <c r="L697" s="24"/>
      <c r="M697" s="24"/>
      <c r="N697" s="24"/>
      <c r="O697" s="188"/>
      <c r="P697" s="188"/>
      <c r="Q697" s="188"/>
      <c r="R697" s="188"/>
      <c r="S697" s="188"/>
      <c r="T697" s="183"/>
      <c r="U697" s="183"/>
      <c r="V697" s="183"/>
      <c r="W697" s="183"/>
      <c r="X697" s="24"/>
      <c r="Y697" s="70"/>
    </row>
    <row r="698" spans="3:25" x14ac:dyDescent="0.25">
      <c r="C698" s="24"/>
      <c r="D698" s="24"/>
      <c r="E698" s="24"/>
      <c r="F698" s="70"/>
      <c r="G698" s="24"/>
      <c r="H698" s="24"/>
      <c r="I698" s="24"/>
      <c r="J698" s="24"/>
      <c r="K698" s="24"/>
      <c r="L698" s="24"/>
      <c r="M698" s="24"/>
      <c r="N698" s="24"/>
      <c r="O698" s="188"/>
      <c r="P698" s="188"/>
      <c r="Q698" s="188"/>
      <c r="R698" s="188"/>
      <c r="S698" s="188"/>
      <c r="T698" s="183"/>
      <c r="U698" s="183"/>
      <c r="V698" s="183"/>
      <c r="W698" s="183"/>
      <c r="X698" s="24"/>
      <c r="Y698" s="70"/>
    </row>
    <row r="699" spans="3:25" x14ac:dyDescent="0.25">
      <c r="C699" s="24"/>
      <c r="D699" s="24"/>
      <c r="E699" s="24"/>
      <c r="F699" s="70"/>
      <c r="G699" s="24"/>
      <c r="H699" s="24"/>
      <c r="I699" s="24"/>
      <c r="J699" s="24"/>
      <c r="K699" s="24"/>
      <c r="L699" s="24"/>
      <c r="M699" s="24"/>
      <c r="N699" s="24"/>
      <c r="O699" s="188"/>
      <c r="P699" s="188"/>
      <c r="Q699" s="188"/>
      <c r="R699" s="188"/>
      <c r="S699" s="188"/>
      <c r="T699" s="183"/>
      <c r="U699" s="183"/>
      <c r="V699" s="183"/>
      <c r="W699" s="183"/>
      <c r="X699" s="24"/>
      <c r="Y699" s="70"/>
    </row>
    <row r="700" spans="3:25" x14ac:dyDescent="0.25">
      <c r="C700" s="24"/>
      <c r="D700" s="24"/>
      <c r="E700" s="24"/>
      <c r="F700" s="70"/>
      <c r="G700" s="24"/>
      <c r="H700" s="24"/>
      <c r="I700" s="24"/>
      <c r="J700" s="24"/>
      <c r="K700" s="24"/>
      <c r="L700" s="24"/>
      <c r="M700" s="24"/>
      <c r="N700" s="24"/>
      <c r="O700" s="188"/>
      <c r="P700" s="188"/>
      <c r="Q700" s="188"/>
      <c r="R700" s="188"/>
      <c r="S700" s="188"/>
      <c r="T700" s="183"/>
      <c r="U700" s="183"/>
      <c r="V700" s="183"/>
      <c r="W700" s="183"/>
      <c r="X700" s="24"/>
      <c r="Y700" s="70"/>
    </row>
    <row r="701" spans="3:25" x14ac:dyDescent="0.25">
      <c r="C701" s="24"/>
      <c r="D701" s="24"/>
      <c r="E701" s="24"/>
      <c r="F701" s="70"/>
      <c r="G701" s="24"/>
      <c r="H701" s="24"/>
      <c r="I701" s="24"/>
      <c r="J701" s="24"/>
      <c r="K701" s="24"/>
      <c r="L701" s="24"/>
      <c r="M701" s="24"/>
      <c r="N701" s="24"/>
      <c r="O701" s="188"/>
      <c r="P701" s="188"/>
      <c r="Q701" s="188"/>
      <c r="R701" s="188"/>
      <c r="S701" s="188"/>
      <c r="T701" s="183"/>
      <c r="U701" s="183"/>
      <c r="V701" s="183"/>
      <c r="W701" s="183"/>
      <c r="X701" s="24"/>
      <c r="Y701" s="70"/>
    </row>
    <row r="702" spans="3:25" x14ac:dyDescent="0.25">
      <c r="C702" s="24"/>
      <c r="D702" s="24"/>
      <c r="E702" s="24"/>
      <c r="F702" s="70"/>
      <c r="G702" s="24"/>
      <c r="H702" s="24"/>
      <c r="I702" s="24"/>
      <c r="J702" s="24"/>
      <c r="K702" s="24"/>
      <c r="L702" s="24"/>
      <c r="M702" s="24"/>
      <c r="N702" s="24"/>
      <c r="O702" s="188"/>
      <c r="P702" s="188"/>
      <c r="Q702" s="188"/>
      <c r="R702" s="188"/>
      <c r="S702" s="188"/>
      <c r="T702" s="183"/>
      <c r="U702" s="183"/>
      <c r="V702" s="183"/>
      <c r="W702" s="183"/>
      <c r="X702" s="24"/>
      <c r="Y702" s="70"/>
    </row>
    <row r="703" spans="3:25" x14ac:dyDescent="0.25">
      <c r="C703" s="24"/>
      <c r="D703" s="24"/>
      <c r="E703" s="24"/>
      <c r="F703" s="70"/>
      <c r="G703" s="24"/>
      <c r="H703" s="24"/>
      <c r="I703" s="24"/>
      <c r="J703" s="24"/>
      <c r="K703" s="24"/>
      <c r="L703" s="24"/>
      <c r="M703" s="24"/>
      <c r="N703" s="24"/>
      <c r="O703" s="188"/>
      <c r="P703" s="188"/>
      <c r="Q703" s="188"/>
      <c r="R703" s="188"/>
      <c r="S703" s="188"/>
      <c r="T703" s="183"/>
      <c r="U703" s="183"/>
      <c r="V703" s="183"/>
      <c r="W703" s="183"/>
      <c r="X703" s="24"/>
      <c r="Y703" s="70"/>
    </row>
    <row r="704" spans="3:25" x14ac:dyDescent="0.25">
      <c r="C704" s="24"/>
      <c r="D704" s="24"/>
      <c r="E704" s="24"/>
      <c r="F704" s="70"/>
      <c r="G704" s="24"/>
      <c r="H704" s="24"/>
      <c r="I704" s="24"/>
      <c r="J704" s="24"/>
      <c r="K704" s="24"/>
      <c r="L704" s="24"/>
      <c r="M704" s="24"/>
      <c r="N704" s="24"/>
      <c r="O704" s="188"/>
      <c r="P704" s="188"/>
      <c r="Q704" s="188"/>
      <c r="R704" s="188"/>
      <c r="S704" s="188"/>
      <c r="T704" s="183"/>
      <c r="U704" s="183"/>
      <c r="V704" s="183"/>
      <c r="W704" s="183"/>
      <c r="X704" s="24"/>
      <c r="Y704" s="70"/>
    </row>
    <row r="705" spans="3:25" x14ac:dyDescent="0.25">
      <c r="C705" s="24"/>
      <c r="D705" s="24"/>
      <c r="E705" s="24"/>
      <c r="F705" s="70"/>
      <c r="G705" s="24"/>
      <c r="H705" s="24"/>
      <c r="I705" s="24"/>
      <c r="J705" s="24"/>
      <c r="K705" s="24"/>
      <c r="L705" s="24"/>
      <c r="M705" s="24"/>
      <c r="N705" s="24"/>
      <c r="O705" s="188"/>
      <c r="P705" s="188"/>
      <c r="Q705" s="188"/>
      <c r="R705" s="188"/>
      <c r="S705" s="188"/>
      <c r="T705" s="183"/>
      <c r="U705" s="183"/>
      <c r="V705" s="183"/>
      <c r="W705" s="183"/>
      <c r="X705" s="24"/>
      <c r="Y705" s="70"/>
    </row>
    <row r="706" spans="3:25" x14ac:dyDescent="0.25">
      <c r="C706" s="24"/>
      <c r="D706" s="24"/>
      <c r="E706" s="24"/>
      <c r="F706" s="70"/>
      <c r="G706" s="24"/>
      <c r="H706" s="24"/>
      <c r="I706" s="24"/>
      <c r="J706" s="24"/>
      <c r="K706" s="24"/>
      <c r="L706" s="24"/>
      <c r="M706" s="24"/>
      <c r="N706" s="24"/>
      <c r="O706" s="188"/>
      <c r="P706" s="188"/>
      <c r="Q706" s="188"/>
      <c r="R706" s="188"/>
      <c r="S706" s="188"/>
      <c r="T706" s="183"/>
      <c r="U706" s="183"/>
      <c r="V706" s="183"/>
      <c r="W706" s="183"/>
      <c r="X706" s="24"/>
      <c r="Y706" s="70"/>
    </row>
    <row r="707" spans="3:25" x14ac:dyDescent="0.25">
      <c r="C707" s="24"/>
      <c r="D707" s="24"/>
      <c r="E707" s="24"/>
      <c r="F707" s="70"/>
      <c r="G707" s="24"/>
      <c r="H707" s="24"/>
      <c r="I707" s="24"/>
      <c r="J707" s="24"/>
      <c r="K707" s="24"/>
      <c r="L707" s="24"/>
      <c r="M707" s="24"/>
      <c r="N707" s="24"/>
      <c r="O707" s="188"/>
      <c r="P707" s="188"/>
      <c r="Q707" s="188"/>
      <c r="R707" s="188"/>
      <c r="S707" s="188"/>
      <c r="T707" s="183"/>
      <c r="U707" s="183"/>
      <c r="V707" s="183"/>
      <c r="W707" s="183"/>
      <c r="X707" s="24"/>
      <c r="Y707" s="70"/>
    </row>
    <row r="708" spans="3:25" x14ac:dyDescent="0.25">
      <c r="C708" s="24"/>
      <c r="D708" s="24"/>
      <c r="E708" s="24"/>
      <c r="F708" s="70"/>
      <c r="G708" s="24"/>
      <c r="H708" s="24"/>
      <c r="I708" s="24"/>
      <c r="J708" s="24"/>
      <c r="K708" s="24"/>
      <c r="L708" s="24"/>
      <c r="M708" s="24"/>
      <c r="N708" s="24"/>
      <c r="O708" s="188"/>
      <c r="P708" s="188"/>
      <c r="Q708" s="188"/>
      <c r="R708" s="188"/>
      <c r="S708" s="188"/>
      <c r="T708" s="183"/>
      <c r="U708" s="183"/>
      <c r="V708" s="183"/>
      <c r="W708" s="183"/>
      <c r="X708" s="24"/>
      <c r="Y708" s="70"/>
    </row>
    <row r="709" spans="3:25" x14ac:dyDescent="0.25">
      <c r="C709" s="24"/>
      <c r="D709" s="24"/>
      <c r="E709" s="24"/>
      <c r="F709" s="70"/>
      <c r="G709" s="24"/>
      <c r="H709" s="24"/>
      <c r="I709" s="24"/>
      <c r="J709" s="24"/>
      <c r="K709" s="24"/>
      <c r="L709" s="24"/>
      <c r="M709" s="24"/>
      <c r="N709" s="24"/>
      <c r="O709" s="188"/>
      <c r="P709" s="188"/>
      <c r="Q709" s="188"/>
      <c r="R709" s="188"/>
      <c r="S709" s="188"/>
      <c r="T709" s="183"/>
      <c r="U709" s="183"/>
      <c r="V709" s="183"/>
      <c r="W709" s="183"/>
      <c r="X709" s="24"/>
      <c r="Y709" s="70"/>
    </row>
    <row r="710" spans="3:25" x14ac:dyDescent="0.25">
      <c r="C710" s="24"/>
      <c r="D710" s="24"/>
      <c r="E710" s="24"/>
      <c r="F710" s="70"/>
      <c r="G710" s="24"/>
      <c r="H710" s="24"/>
      <c r="I710" s="24"/>
      <c r="J710" s="24"/>
      <c r="K710" s="24"/>
      <c r="L710" s="24"/>
      <c r="M710" s="24"/>
      <c r="N710" s="24"/>
      <c r="O710" s="188"/>
      <c r="P710" s="188"/>
      <c r="Q710" s="188"/>
      <c r="R710" s="188"/>
      <c r="S710" s="188"/>
      <c r="T710" s="183"/>
      <c r="U710" s="183"/>
      <c r="V710" s="183"/>
      <c r="W710" s="183"/>
      <c r="X710" s="24"/>
      <c r="Y710" s="70"/>
    </row>
    <row r="711" spans="3:25" x14ac:dyDescent="0.25">
      <c r="C711" s="24"/>
      <c r="D711" s="24"/>
      <c r="E711" s="24"/>
      <c r="F711" s="70"/>
      <c r="G711" s="24"/>
      <c r="H711" s="24"/>
      <c r="I711" s="24"/>
      <c r="J711" s="24"/>
      <c r="K711" s="24"/>
      <c r="L711" s="24"/>
      <c r="M711" s="24"/>
      <c r="N711" s="24"/>
      <c r="O711" s="188"/>
      <c r="P711" s="188"/>
      <c r="Q711" s="188"/>
      <c r="R711" s="188"/>
      <c r="S711" s="188"/>
      <c r="T711" s="183"/>
      <c r="U711" s="183"/>
      <c r="V711" s="183"/>
      <c r="W711" s="183"/>
      <c r="X711" s="24"/>
      <c r="Y711" s="70"/>
    </row>
    <row r="712" spans="3:25" x14ac:dyDescent="0.25">
      <c r="C712" s="24"/>
      <c r="D712" s="24"/>
      <c r="E712" s="24"/>
      <c r="F712" s="70"/>
      <c r="G712" s="24"/>
      <c r="H712" s="24"/>
      <c r="I712" s="24"/>
      <c r="J712" s="24"/>
      <c r="K712" s="24"/>
      <c r="L712" s="24"/>
      <c r="M712" s="24"/>
      <c r="N712" s="24"/>
      <c r="O712" s="188"/>
      <c r="P712" s="188"/>
      <c r="Q712" s="188"/>
      <c r="R712" s="188"/>
      <c r="S712" s="188"/>
      <c r="T712" s="183"/>
      <c r="U712" s="183"/>
      <c r="V712" s="183"/>
      <c r="W712" s="183"/>
      <c r="X712" s="24"/>
      <c r="Y712" s="70"/>
    </row>
    <row r="713" spans="3:25" x14ac:dyDescent="0.25">
      <c r="C713" s="24"/>
      <c r="D713" s="24"/>
      <c r="E713" s="24"/>
      <c r="F713" s="70"/>
      <c r="G713" s="24"/>
      <c r="H713" s="24"/>
      <c r="I713" s="24"/>
      <c r="J713" s="24"/>
      <c r="K713" s="24"/>
      <c r="L713" s="24"/>
      <c r="M713" s="24"/>
      <c r="N713" s="24"/>
      <c r="O713" s="188"/>
      <c r="P713" s="188"/>
      <c r="Q713" s="188"/>
      <c r="R713" s="188"/>
      <c r="S713" s="188"/>
      <c r="T713" s="183"/>
      <c r="U713" s="183"/>
      <c r="V713" s="183"/>
      <c r="W713" s="183"/>
      <c r="X713" s="24"/>
      <c r="Y713" s="70"/>
    </row>
    <row r="714" spans="3:25" x14ac:dyDescent="0.25">
      <c r="C714" s="24"/>
      <c r="D714" s="24"/>
      <c r="E714" s="24"/>
      <c r="F714" s="70"/>
      <c r="G714" s="24"/>
      <c r="H714" s="24"/>
      <c r="I714" s="24"/>
      <c r="J714" s="24"/>
      <c r="K714" s="24"/>
      <c r="L714" s="24"/>
      <c r="M714" s="24"/>
      <c r="N714" s="24"/>
      <c r="O714" s="188"/>
      <c r="P714" s="188"/>
      <c r="Q714" s="188"/>
      <c r="R714" s="188"/>
      <c r="S714" s="188"/>
      <c r="T714" s="183"/>
      <c r="U714" s="183"/>
      <c r="V714" s="183"/>
      <c r="W714" s="183"/>
      <c r="X714" s="24"/>
      <c r="Y714" s="70"/>
    </row>
    <row r="715" spans="3:25" x14ac:dyDescent="0.25">
      <c r="C715" s="24"/>
      <c r="D715" s="24"/>
      <c r="E715" s="24"/>
      <c r="F715" s="70"/>
      <c r="G715" s="24"/>
      <c r="H715" s="24"/>
      <c r="I715" s="24"/>
      <c r="J715" s="24"/>
      <c r="K715" s="24"/>
      <c r="L715" s="24"/>
      <c r="M715" s="24"/>
      <c r="N715" s="24"/>
      <c r="O715" s="188"/>
      <c r="P715" s="188"/>
      <c r="Q715" s="188"/>
      <c r="R715" s="188"/>
      <c r="S715" s="188"/>
      <c r="T715" s="183"/>
      <c r="U715" s="183"/>
      <c r="V715" s="183"/>
      <c r="W715" s="183"/>
      <c r="X715" s="24"/>
      <c r="Y715" s="70"/>
    </row>
    <row r="716" spans="3:25" x14ac:dyDescent="0.25">
      <c r="C716" s="24"/>
      <c r="D716" s="24"/>
      <c r="E716" s="24"/>
      <c r="F716" s="70"/>
      <c r="G716" s="24"/>
      <c r="H716" s="24"/>
      <c r="I716" s="24"/>
      <c r="J716" s="24"/>
      <c r="K716" s="24"/>
      <c r="L716" s="24"/>
      <c r="M716" s="24"/>
      <c r="N716" s="24"/>
      <c r="O716" s="188"/>
      <c r="P716" s="188"/>
      <c r="Q716" s="188"/>
      <c r="R716" s="188"/>
      <c r="S716" s="188"/>
      <c r="T716" s="183"/>
      <c r="U716" s="183"/>
      <c r="V716" s="183"/>
      <c r="W716" s="183"/>
      <c r="X716" s="24"/>
      <c r="Y716" s="70"/>
    </row>
    <row r="717" spans="3:25" x14ac:dyDescent="0.25">
      <c r="C717" s="24"/>
      <c r="D717" s="24"/>
      <c r="E717" s="24"/>
      <c r="F717" s="70"/>
      <c r="G717" s="24"/>
      <c r="H717" s="24"/>
      <c r="I717" s="24"/>
      <c r="J717" s="24"/>
      <c r="K717" s="24"/>
      <c r="L717" s="24"/>
      <c r="M717" s="24"/>
      <c r="N717" s="24"/>
      <c r="O717" s="188"/>
      <c r="P717" s="188"/>
      <c r="Q717" s="188"/>
      <c r="R717" s="188"/>
      <c r="S717" s="188"/>
      <c r="T717" s="183"/>
      <c r="U717" s="183"/>
      <c r="V717" s="183"/>
      <c r="W717" s="183"/>
      <c r="X717" s="24"/>
      <c r="Y717" s="70"/>
    </row>
    <row r="718" spans="3:25" x14ac:dyDescent="0.25">
      <c r="C718" s="24"/>
      <c r="D718" s="24"/>
      <c r="E718" s="24"/>
      <c r="F718" s="70"/>
      <c r="G718" s="24"/>
      <c r="H718" s="24"/>
      <c r="I718" s="24"/>
      <c r="J718" s="24"/>
      <c r="K718" s="24"/>
      <c r="L718" s="24"/>
      <c r="M718" s="24"/>
      <c r="N718" s="24"/>
      <c r="O718" s="188"/>
      <c r="P718" s="188"/>
      <c r="Q718" s="188"/>
      <c r="R718" s="188"/>
      <c r="S718" s="188"/>
      <c r="T718" s="183"/>
      <c r="U718" s="183"/>
      <c r="V718" s="183"/>
      <c r="W718" s="183"/>
      <c r="X718" s="24"/>
      <c r="Y718" s="70"/>
    </row>
    <row r="719" spans="3:25" x14ac:dyDescent="0.25">
      <c r="C719" s="24"/>
      <c r="D719" s="24"/>
      <c r="E719" s="24"/>
      <c r="F719" s="70"/>
      <c r="G719" s="24"/>
      <c r="H719" s="24"/>
      <c r="I719" s="24"/>
      <c r="J719" s="24"/>
      <c r="K719" s="24"/>
      <c r="L719" s="24"/>
      <c r="M719" s="24"/>
      <c r="N719" s="24"/>
      <c r="O719" s="188"/>
      <c r="P719" s="188"/>
      <c r="Q719" s="188"/>
      <c r="R719" s="188"/>
      <c r="S719" s="188"/>
      <c r="T719" s="183"/>
      <c r="U719" s="183"/>
      <c r="V719" s="183"/>
      <c r="W719" s="183"/>
      <c r="X719" s="24"/>
      <c r="Y719" s="70"/>
    </row>
    <row r="720" spans="3:25" x14ac:dyDescent="0.25">
      <c r="C720" s="24"/>
      <c r="D720" s="24"/>
      <c r="E720" s="24"/>
      <c r="F720" s="70"/>
      <c r="G720" s="24"/>
      <c r="H720" s="24"/>
      <c r="I720" s="24"/>
      <c r="J720" s="24"/>
      <c r="K720" s="24"/>
      <c r="L720" s="24"/>
      <c r="M720" s="24"/>
      <c r="N720" s="24"/>
      <c r="O720" s="188"/>
      <c r="P720" s="188"/>
      <c r="Q720" s="188"/>
      <c r="R720" s="188"/>
      <c r="S720" s="188"/>
      <c r="T720" s="183"/>
      <c r="U720" s="183"/>
      <c r="V720" s="183"/>
      <c r="W720" s="183"/>
      <c r="X720" s="24"/>
      <c r="Y720" s="70"/>
    </row>
    <row r="721" spans="3:25" x14ac:dyDescent="0.25">
      <c r="C721" s="24"/>
      <c r="D721" s="24"/>
      <c r="E721" s="24"/>
      <c r="F721" s="70"/>
      <c r="G721" s="24"/>
      <c r="H721" s="24"/>
      <c r="I721" s="24"/>
      <c r="J721" s="24"/>
      <c r="K721" s="24"/>
      <c r="L721" s="24"/>
      <c r="M721" s="24"/>
      <c r="N721" s="24"/>
      <c r="O721" s="188"/>
      <c r="P721" s="188"/>
      <c r="Q721" s="188"/>
      <c r="R721" s="188"/>
      <c r="S721" s="188"/>
      <c r="T721" s="183"/>
      <c r="U721" s="183"/>
      <c r="V721" s="183"/>
      <c r="W721" s="183"/>
      <c r="X721" s="24"/>
      <c r="Y721" s="70"/>
    </row>
    <row r="722" spans="3:25" x14ac:dyDescent="0.25">
      <c r="C722" s="24"/>
      <c r="D722" s="24"/>
      <c r="E722" s="24"/>
      <c r="F722" s="70"/>
      <c r="G722" s="24"/>
      <c r="H722" s="24"/>
      <c r="I722" s="24"/>
      <c r="J722" s="24"/>
      <c r="K722" s="24"/>
      <c r="L722" s="24"/>
      <c r="M722" s="24"/>
      <c r="N722" s="24"/>
      <c r="O722" s="188"/>
      <c r="P722" s="188"/>
      <c r="Q722" s="188"/>
      <c r="R722" s="188"/>
      <c r="S722" s="188"/>
      <c r="T722" s="183"/>
      <c r="U722" s="183"/>
      <c r="V722" s="183"/>
      <c r="W722" s="183"/>
      <c r="X722" s="24"/>
      <c r="Y722" s="70"/>
    </row>
    <row r="723" spans="3:25" x14ac:dyDescent="0.25">
      <c r="C723" s="24"/>
      <c r="D723" s="24"/>
      <c r="E723" s="24"/>
      <c r="F723" s="70"/>
      <c r="G723" s="24"/>
      <c r="H723" s="24"/>
      <c r="I723" s="24"/>
      <c r="J723" s="24"/>
      <c r="K723" s="24"/>
      <c r="L723" s="24"/>
      <c r="M723" s="24"/>
      <c r="N723" s="24"/>
      <c r="O723" s="188"/>
      <c r="P723" s="188"/>
      <c r="Q723" s="188"/>
      <c r="R723" s="188"/>
      <c r="S723" s="188"/>
      <c r="T723" s="183"/>
      <c r="U723" s="183"/>
      <c r="V723" s="183"/>
      <c r="W723" s="183"/>
      <c r="X723" s="24"/>
      <c r="Y723" s="70"/>
    </row>
    <row r="724" spans="3:25" x14ac:dyDescent="0.25">
      <c r="C724" s="24"/>
      <c r="D724" s="24"/>
      <c r="E724" s="24"/>
      <c r="F724" s="70"/>
      <c r="G724" s="24"/>
      <c r="H724" s="24"/>
      <c r="I724" s="24"/>
      <c r="J724" s="24"/>
      <c r="K724" s="24"/>
      <c r="L724" s="24"/>
      <c r="M724" s="24"/>
      <c r="N724" s="24"/>
      <c r="O724" s="188"/>
      <c r="P724" s="188"/>
      <c r="Q724" s="188"/>
      <c r="R724" s="188"/>
      <c r="S724" s="188"/>
      <c r="T724" s="183"/>
      <c r="U724" s="183"/>
      <c r="V724" s="183"/>
      <c r="W724" s="183"/>
      <c r="X724" s="24"/>
      <c r="Y724" s="70"/>
    </row>
    <row r="725" spans="3:25" x14ac:dyDescent="0.25">
      <c r="C725" s="24"/>
      <c r="D725" s="24"/>
      <c r="E725" s="24"/>
      <c r="F725" s="70"/>
      <c r="G725" s="24"/>
      <c r="H725" s="24"/>
      <c r="I725" s="24"/>
      <c r="J725" s="24"/>
      <c r="K725" s="24"/>
      <c r="L725" s="24"/>
      <c r="M725" s="24"/>
      <c r="N725" s="24"/>
      <c r="O725" s="188"/>
      <c r="P725" s="188"/>
      <c r="Q725" s="188"/>
      <c r="R725" s="188"/>
      <c r="S725" s="188"/>
      <c r="T725" s="183"/>
      <c r="U725" s="183"/>
      <c r="V725" s="183"/>
      <c r="W725" s="183"/>
      <c r="X725" s="24"/>
      <c r="Y725" s="70"/>
    </row>
    <row r="726" spans="3:25" x14ac:dyDescent="0.25">
      <c r="C726" s="24"/>
      <c r="D726" s="24"/>
      <c r="E726" s="24"/>
      <c r="F726" s="70"/>
      <c r="G726" s="24"/>
      <c r="H726" s="24"/>
      <c r="I726" s="24"/>
      <c r="J726" s="24"/>
      <c r="K726" s="24"/>
      <c r="L726" s="24"/>
      <c r="M726" s="24"/>
      <c r="N726" s="24"/>
      <c r="O726" s="188"/>
      <c r="P726" s="188"/>
      <c r="Q726" s="188"/>
      <c r="R726" s="188"/>
      <c r="S726" s="188"/>
      <c r="T726" s="183"/>
      <c r="U726" s="183"/>
      <c r="V726" s="183"/>
      <c r="W726" s="183"/>
      <c r="X726" s="24"/>
      <c r="Y726" s="70"/>
    </row>
    <row r="727" spans="3:25" x14ac:dyDescent="0.25">
      <c r="C727" s="24"/>
      <c r="D727" s="24"/>
      <c r="E727" s="24"/>
      <c r="F727" s="70"/>
      <c r="G727" s="24"/>
      <c r="H727" s="24"/>
      <c r="I727" s="24"/>
      <c r="J727" s="24"/>
      <c r="K727" s="24"/>
      <c r="L727" s="24"/>
      <c r="M727" s="24"/>
      <c r="N727" s="24"/>
      <c r="O727" s="188"/>
      <c r="P727" s="188"/>
      <c r="Q727" s="188"/>
      <c r="R727" s="188"/>
      <c r="S727" s="188"/>
      <c r="T727" s="183"/>
      <c r="U727" s="183"/>
      <c r="V727" s="183"/>
      <c r="W727" s="183"/>
      <c r="X727" s="24"/>
      <c r="Y727" s="70"/>
    </row>
    <row r="728" spans="3:25" x14ac:dyDescent="0.25">
      <c r="C728" s="24"/>
      <c r="D728" s="24"/>
      <c r="E728" s="24"/>
      <c r="F728" s="70"/>
      <c r="G728" s="24"/>
      <c r="H728" s="24"/>
      <c r="I728" s="24"/>
      <c r="J728" s="24"/>
      <c r="K728" s="24"/>
      <c r="L728" s="24"/>
      <c r="M728" s="24"/>
      <c r="N728" s="24"/>
      <c r="O728" s="188"/>
      <c r="P728" s="188"/>
      <c r="Q728" s="188"/>
      <c r="R728" s="188"/>
      <c r="S728" s="188"/>
      <c r="T728" s="183"/>
      <c r="U728" s="183"/>
      <c r="V728" s="183"/>
      <c r="W728" s="183"/>
      <c r="X728" s="24"/>
      <c r="Y728" s="70"/>
    </row>
    <row r="729" spans="3:25" x14ac:dyDescent="0.25">
      <c r="C729" s="24"/>
      <c r="D729" s="24"/>
      <c r="E729" s="24"/>
      <c r="F729" s="70"/>
      <c r="G729" s="24"/>
      <c r="H729" s="24"/>
      <c r="I729" s="24"/>
      <c r="J729" s="24"/>
      <c r="K729" s="24"/>
      <c r="L729" s="24"/>
      <c r="M729" s="24"/>
      <c r="N729" s="24"/>
      <c r="O729" s="188"/>
      <c r="P729" s="188"/>
      <c r="Q729" s="188"/>
      <c r="R729" s="188"/>
      <c r="S729" s="188"/>
      <c r="T729" s="183"/>
      <c r="U729" s="183"/>
      <c r="V729" s="183"/>
      <c r="W729" s="183"/>
      <c r="X729" s="24"/>
      <c r="Y729" s="70"/>
    </row>
    <row r="730" spans="3:25" x14ac:dyDescent="0.25">
      <c r="C730" s="24"/>
      <c r="D730" s="24"/>
      <c r="E730" s="24"/>
      <c r="F730" s="70"/>
      <c r="G730" s="24"/>
      <c r="H730" s="24"/>
      <c r="I730" s="24"/>
      <c r="J730" s="24"/>
      <c r="K730" s="24"/>
      <c r="L730" s="24"/>
      <c r="M730" s="24"/>
      <c r="N730" s="24"/>
      <c r="O730" s="188"/>
      <c r="P730" s="188"/>
      <c r="Q730" s="188"/>
      <c r="R730" s="188"/>
      <c r="S730" s="188"/>
      <c r="T730" s="183"/>
      <c r="U730" s="183"/>
      <c r="V730" s="183"/>
      <c r="W730" s="183"/>
      <c r="X730" s="24"/>
      <c r="Y730" s="70"/>
    </row>
    <row r="731" spans="3:25" x14ac:dyDescent="0.25">
      <c r="C731" s="24"/>
      <c r="D731" s="24"/>
      <c r="E731" s="24"/>
      <c r="F731" s="70"/>
      <c r="G731" s="24"/>
      <c r="H731" s="24"/>
      <c r="I731" s="24"/>
      <c r="J731" s="24"/>
      <c r="K731" s="24"/>
      <c r="L731" s="24"/>
      <c r="M731" s="24"/>
      <c r="N731" s="24"/>
      <c r="O731" s="188"/>
      <c r="P731" s="188"/>
      <c r="Q731" s="188"/>
      <c r="R731" s="188"/>
      <c r="S731" s="188"/>
      <c r="T731" s="183"/>
      <c r="U731" s="183"/>
      <c r="V731" s="183"/>
      <c r="W731" s="183"/>
      <c r="X731" s="24"/>
      <c r="Y731" s="70"/>
    </row>
    <row r="732" spans="3:25" x14ac:dyDescent="0.25">
      <c r="C732" s="24"/>
      <c r="D732" s="24"/>
      <c r="E732" s="24"/>
      <c r="F732" s="70"/>
      <c r="G732" s="24"/>
      <c r="H732" s="24"/>
      <c r="I732" s="24"/>
      <c r="J732" s="24"/>
      <c r="K732" s="24"/>
      <c r="L732" s="24"/>
      <c r="M732" s="24"/>
      <c r="N732" s="24"/>
      <c r="O732" s="188"/>
      <c r="P732" s="188"/>
      <c r="Q732" s="188"/>
      <c r="R732" s="188"/>
      <c r="S732" s="188"/>
      <c r="T732" s="183"/>
      <c r="U732" s="183"/>
      <c r="V732" s="183"/>
      <c r="W732" s="183"/>
      <c r="X732" s="24"/>
      <c r="Y732" s="70"/>
    </row>
    <row r="733" spans="3:25" x14ac:dyDescent="0.25">
      <c r="C733" s="24"/>
      <c r="D733" s="24"/>
      <c r="E733" s="24"/>
      <c r="F733" s="70"/>
      <c r="G733" s="24"/>
      <c r="H733" s="24"/>
      <c r="I733" s="24"/>
      <c r="J733" s="24"/>
      <c r="K733" s="24"/>
      <c r="L733" s="24"/>
      <c r="M733" s="24"/>
      <c r="N733" s="24"/>
      <c r="O733" s="188"/>
      <c r="P733" s="188"/>
      <c r="Q733" s="188"/>
      <c r="R733" s="188"/>
      <c r="S733" s="188"/>
      <c r="T733" s="183"/>
      <c r="U733" s="183"/>
      <c r="V733" s="183"/>
      <c r="W733" s="183"/>
      <c r="X733" s="24"/>
      <c r="Y733" s="70"/>
    </row>
    <row r="734" spans="3:25" x14ac:dyDescent="0.25">
      <c r="C734" s="24"/>
      <c r="D734" s="24"/>
      <c r="E734" s="24"/>
      <c r="F734" s="70"/>
      <c r="G734" s="24"/>
      <c r="H734" s="24"/>
      <c r="I734" s="24"/>
      <c r="J734" s="24"/>
      <c r="K734" s="24"/>
      <c r="L734" s="24"/>
      <c r="M734" s="24"/>
      <c r="N734" s="24"/>
      <c r="O734" s="188"/>
      <c r="P734" s="188"/>
      <c r="Q734" s="188"/>
      <c r="R734" s="188"/>
      <c r="S734" s="188"/>
      <c r="T734" s="183"/>
      <c r="U734" s="183"/>
      <c r="V734" s="183"/>
      <c r="W734" s="183"/>
      <c r="X734" s="24"/>
      <c r="Y734" s="70"/>
    </row>
    <row r="735" spans="3:25" x14ac:dyDescent="0.25">
      <c r="C735" s="24"/>
      <c r="D735" s="24"/>
      <c r="E735" s="24"/>
      <c r="F735" s="70"/>
      <c r="G735" s="24"/>
      <c r="H735" s="24"/>
      <c r="I735" s="24"/>
      <c r="J735" s="24"/>
      <c r="K735" s="24"/>
      <c r="L735" s="24"/>
      <c r="M735" s="24"/>
      <c r="N735" s="24"/>
      <c r="O735" s="188"/>
      <c r="P735" s="188"/>
      <c r="Q735" s="188"/>
      <c r="R735" s="188"/>
      <c r="S735" s="188"/>
      <c r="T735" s="183"/>
      <c r="U735" s="183"/>
      <c r="V735" s="183"/>
      <c r="W735" s="183"/>
      <c r="X735" s="24"/>
      <c r="Y735" s="70"/>
    </row>
    <row r="736" spans="3:25" x14ac:dyDescent="0.25">
      <c r="C736" s="24"/>
      <c r="D736" s="24"/>
      <c r="E736" s="24"/>
      <c r="F736" s="70"/>
      <c r="G736" s="24"/>
      <c r="H736" s="24"/>
      <c r="I736" s="24"/>
      <c r="J736" s="24"/>
      <c r="K736" s="24"/>
      <c r="L736" s="24"/>
      <c r="M736" s="24"/>
      <c r="N736" s="24"/>
      <c r="O736" s="188"/>
      <c r="P736" s="188"/>
      <c r="Q736" s="188"/>
      <c r="R736" s="188"/>
      <c r="S736" s="188"/>
      <c r="T736" s="183"/>
      <c r="U736" s="183"/>
      <c r="V736" s="183"/>
      <c r="W736" s="183"/>
      <c r="X736" s="24"/>
      <c r="Y736" s="70"/>
    </row>
    <row r="737" spans="3:25" x14ac:dyDescent="0.25">
      <c r="C737" s="24"/>
      <c r="D737" s="24"/>
      <c r="E737" s="24"/>
      <c r="F737" s="70"/>
      <c r="G737" s="24"/>
      <c r="H737" s="24"/>
      <c r="I737" s="24"/>
      <c r="J737" s="24"/>
      <c r="K737" s="24"/>
      <c r="L737" s="24"/>
      <c r="M737" s="24"/>
      <c r="N737" s="24"/>
      <c r="O737" s="188"/>
      <c r="P737" s="188"/>
      <c r="Q737" s="188"/>
      <c r="R737" s="188"/>
      <c r="S737" s="188"/>
      <c r="T737" s="183"/>
      <c r="U737" s="183"/>
      <c r="V737" s="183"/>
      <c r="W737" s="183"/>
      <c r="X737" s="24"/>
      <c r="Y737" s="70"/>
    </row>
    <row r="738" spans="3:25" x14ac:dyDescent="0.25">
      <c r="C738" s="24"/>
      <c r="D738" s="24"/>
      <c r="E738" s="24"/>
      <c r="F738" s="70"/>
      <c r="G738" s="24"/>
      <c r="H738" s="24"/>
      <c r="I738" s="24"/>
      <c r="J738" s="24"/>
      <c r="K738" s="24"/>
      <c r="L738" s="24"/>
      <c r="M738" s="24"/>
      <c r="N738" s="24"/>
      <c r="O738" s="188"/>
      <c r="P738" s="188"/>
      <c r="Q738" s="188"/>
      <c r="R738" s="188"/>
      <c r="S738" s="188"/>
      <c r="T738" s="183"/>
      <c r="U738" s="183"/>
      <c r="V738" s="183"/>
      <c r="W738" s="183"/>
      <c r="X738" s="24"/>
      <c r="Y738" s="70"/>
    </row>
    <row r="739" spans="3:25" x14ac:dyDescent="0.25">
      <c r="C739" s="24"/>
      <c r="D739" s="24"/>
      <c r="E739" s="24"/>
      <c r="F739" s="70"/>
      <c r="G739" s="24"/>
      <c r="H739" s="24"/>
      <c r="I739" s="24"/>
      <c r="J739" s="24"/>
      <c r="K739" s="24"/>
      <c r="L739" s="24"/>
      <c r="M739" s="24"/>
      <c r="N739" s="24"/>
      <c r="O739" s="188"/>
      <c r="P739" s="188"/>
      <c r="Q739" s="188"/>
      <c r="R739" s="188"/>
      <c r="S739" s="188"/>
      <c r="T739" s="183"/>
      <c r="U739" s="183"/>
      <c r="V739" s="183"/>
      <c r="W739" s="183"/>
      <c r="X739" s="24"/>
      <c r="Y739" s="70"/>
    </row>
    <row r="740" spans="3:25" x14ac:dyDescent="0.25">
      <c r="C740" s="24"/>
      <c r="D740" s="24"/>
      <c r="E740" s="24"/>
      <c r="F740" s="70"/>
      <c r="G740" s="24"/>
      <c r="H740" s="24"/>
      <c r="I740" s="24"/>
      <c r="J740" s="24"/>
      <c r="K740" s="24"/>
      <c r="L740" s="24"/>
      <c r="M740" s="24"/>
      <c r="N740" s="24"/>
      <c r="O740" s="188"/>
      <c r="P740" s="188"/>
      <c r="Q740" s="188"/>
      <c r="R740" s="188"/>
      <c r="S740" s="188"/>
      <c r="T740" s="183"/>
      <c r="U740" s="183"/>
      <c r="V740" s="183"/>
      <c r="W740" s="183"/>
      <c r="X740" s="24"/>
      <c r="Y740" s="70"/>
    </row>
    <row r="741" spans="3:25" x14ac:dyDescent="0.25">
      <c r="C741" s="24"/>
      <c r="D741" s="24"/>
      <c r="E741" s="24"/>
      <c r="F741" s="70"/>
      <c r="G741" s="24"/>
      <c r="H741" s="24"/>
      <c r="I741" s="24"/>
      <c r="J741" s="24"/>
      <c r="K741" s="24"/>
      <c r="L741" s="24"/>
      <c r="M741" s="24"/>
      <c r="N741" s="24"/>
      <c r="O741" s="188"/>
      <c r="P741" s="188"/>
      <c r="Q741" s="188"/>
      <c r="R741" s="188"/>
      <c r="S741" s="188"/>
      <c r="T741" s="183"/>
      <c r="U741" s="183"/>
      <c r="V741" s="183"/>
      <c r="W741" s="183"/>
      <c r="X741" s="24"/>
      <c r="Y741" s="70"/>
    </row>
    <row r="742" spans="3:25" x14ac:dyDescent="0.25">
      <c r="C742" s="24"/>
      <c r="D742" s="24"/>
      <c r="E742" s="24"/>
      <c r="F742" s="70"/>
      <c r="G742" s="24"/>
      <c r="H742" s="24"/>
      <c r="I742" s="24"/>
      <c r="J742" s="24"/>
      <c r="K742" s="24"/>
      <c r="L742" s="24"/>
      <c r="M742" s="24"/>
      <c r="N742" s="24"/>
      <c r="O742" s="188"/>
      <c r="P742" s="188"/>
      <c r="Q742" s="188"/>
      <c r="R742" s="188"/>
      <c r="S742" s="188"/>
      <c r="T742" s="183"/>
      <c r="U742" s="183"/>
      <c r="V742" s="183"/>
      <c r="W742" s="183"/>
      <c r="X742" s="24"/>
      <c r="Y742" s="70"/>
    </row>
    <row r="743" spans="3:25" x14ac:dyDescent="0.25">
      <c r="C743" s="24"/>
      <c r="D743" s="24"/>
      <c r="E743" s="24"/>
      <c r="F743" s="70"/>
      <c r="G743" s="24"/>
      <c r="H743" s="24"/>
      <c r="I743" s="24"/>
      <c r="J743" s="24"/>
      <c r="K743" s="24"/>
      <c r="L743" s="24"/>
      <c r="M743" s="24"/>
      <c r="N743" s="24"/>
      <c r="O743" s="188"/>
      <c r="P743" s="188"/>
      <c r="Q743" s="188"/>
      <c r="R743" s="188"/>
      <c r="S743" s="188"/>
      <c r="T743" s="183"/>
      <c r="U743" s="183"/>
      <c r="V743" s="183"/>
      <c r="W743" s="183"/>
      <c r="X743" s="24"/>
      <c r="Y743" s="70"/>
    </row>
    <row r="744" spans="3:25" x14ac:dyDescent="0.25">
      <c r="C744" s="24"/>
      <c r="D744" s="24"/>
      <c r="E744" s="24"/>
      <c r="F744" s="70"/>
      <c r="G744" s="24"/>
      <c r="H744" s="24"/>
      <c r="I744" s="24"/>
      <c r="J744" s="24"/>
      <c r="K744" s="24"/>
      <c r="L744" s="24"/>
      <c r="M744" s="24"/>
      <c r="N744" s="24"/>
      <c r="O744" s="188"/>
      <c r="P744" s="188"/>
      <c r="Q744" s="188"/>
      <c r="R744" s="188"/>
      <c r="S744" s="188"/>
      <c r="T744" s="183"/>
      <c r="U744" s="183"/>
      <c r="V744" s="183"/>
      <c r="W744" s="183"/>
      <c r="X744" s="24"/>
      <c r="Y744" s="70"/>
    </row>
    <row r="745" spans="3:25" x14ac:dyDescent="0.25">
      <c r="C745" s="24"/>
      <c r="D745" s="24"/>
      <c r="E745" s="24"/>
      <c r="F745" s="70"/>
      <c r="G745" s="24"/>
      <c r="H745" s="24"/>
      <c r="I745" s="24"/>
      <c r="J745" s="24"/>
      <c r="K745" s="24"/>
      <c r="L745" s="24"/>
      <c r="M745" s="24"/>
      <c r="N745" s="24"/>
      <c r="O745" s="188"/>
      <c r="P745" s="188"/>
      <c r="Q745" s="188"/>
      <c r="R745" s="188"/>
      <c r="S745" s="188"/>
      <c r="T745" s="183"/>
      <c r="U745" s="183"/>
      <c r="V745" s="183"/>
      <c r="W745" s="183"/>
      <c r="X745" s="24"/>
      <c r="Y745" s="70"/>
    </row>
    <row r="746" spans="3:25" x14ac:dyDescent="0.25">
      <c r="C746" s="24"/>
      <c r="D746" s="24"/>
      <c r="E746" s="24"/>
      <c r="F746" s="70"/>
      <c r="G746" s="24"/>
      <c r="H746" s="24"/>
      <c r="I746" s="24"/>
      <c r="J746" s="24"/>
      <c r="K746" s="24"/>
      <c r="L746" s="24"/>
      <c r="M746" s="24"/>
      <c r="N746" s="24"/>
      <c r="O746" s="188"/>
      <c r="P746" s="188"/>
      <c r="Q746" s="188"/>
      <c r="R746" s="188"/>
      <c r="S746" s="188"/>
      <c r="T746" s="183"/>
      <c r="U746" s="183"/>
      <c r="V746" s="183"/>
      <c r="W746" s="183"/>
      <c r="X746" s="24"/>
      <c r="Y746" s="70"/>
    </row>
    <row r="747" spans="3:25" x14ac:dyDescent="0.25">
      <c r="C747" s="24"/>
      <c r="D747" s="24"/>
      <c r="E747" s="24"/>
      <c r="F747" s="70"/>
      <c r="G747" s="24"/>
      <c r="H747" s="24"/>
      <c r="I747" s="24"/>
      <c r="J747" s="24"/>
      <c r="K747" s="24"/>
      <c r="L747" s="24"/>
      <c r="M747" s="24"/>
      <c r="N747" s="24"/>
      <c r="O747" s="188"/>
      <c r="P747" s="188"/>
      <c r="Q747" s="188"/>
      <c r="R747" s="188"/>
      <c r="S747" s="188"/>
      <c r="T747" s="183"/>
      <c r="U747" s="183"/>
      <c r="V747" s="183"/>
      <c r="W747" s="183"/>
      <c r="X747" s="24"/>
      <c r="Y747" s="70"/>
    </row>
    <row r="748" spans="3:25" x14ac:dyDescent="0.25">
      <c r="C748" s="24"/>
      <c r="D748" s="24"/>
      <c r="E748" s="24"/>
      <c r="F748" s="70"/>
      <c r="G748" s="24"/>
      <c r="H748" s="24"/>
      <c r="I748" s="24"/>
      <c r="J748" s="24"/>
      <c r="K748" s="24"/>
      <c r="L748" s="24"/>
      <c r="M748" s="24"/>
      <c r="N748" s="24"/>
      <c r="O748" s="188"/>
      <c r="P748" s="188"/>
      <c r="Q748" s="188"/>
      <c r="R748" s="188"/>
      <c r="S748" s="188"/>
      <c r="T748" s="183"/>
      <c r="U748" s="183"/>
      <c r="V748" s="183"/>
      <c r="W748" s="183"/>
      <c r="X748" s="24"/>
      <c r="Y748" s="70"/>
    </row>
    <row r="749" spans="3:25" x14ac:dyDescent="0.25">
      <c r="C749" s="24"/>
      <c r="D749" s="24"/>
      <c r="E749" s="24"/>
      <c r="F749" s="70"/>
      <c r="G749" s="24"/>
      <c r="H749" s="24"/>
      <c r="I749" s="24"/>
      <c r="J749" s="24"/>
      <c r="K749" s="24"/>
      <c r="L749" s="24"/>
      <c r="M749" s="24"/>
      <c r="N749" s="24"/>
      <c r="O749" s="188"/>
      <c r="P749" s="188"/>
      <c r="Q749" s="188"/>
      <c r="R749" s="188"/>
      <c r="S749" s="188"/>
      <c r="T749" s="183"/>
      <c r="U749" s="183"/>
      <c r="V749" s="183"/>
      <c r="W749" s="183"/>
      <c r="X749" s="24"/>
      <c r="Y749" s="70"/>
    </row>
    <row r="750" spans="3:25" x14ac:dyDescent="0.25">
      <c r="C750" s="24"/>
      <c r="D750" s="24"/>
      <c r="E750" s="24"/>
      <c r="F750" s="70"/>
      <c r="G750" s="24"/>
      <c r="H750" s="24"/>
      <c r="I750" s="24"/>
      <c r="J750" s="24"/>
      <c r="K750" s="24"/>
      <c r="L750" s="24"/>
      <c r="M750" s="24"/>
      <c r="N750" s="24"/>
      <c r="O750" s="188"/>
      <c r="P750" s="188"/>
      <c r="Q750" s="188"/>
      <c r="R750" s="188"/>
      <c r="S750" s="188"/>
      <c r="T750" s="183"/>
      <c r="U750" s="183"/>
      <c r="V750" s="183"/>
      <c r="W750" s="183"/>
      <c r="X750" s="24"/>
      <c r="Y750" s="70"/>
    </row>
    <row r="751" spans="3:25" x14ac:dyDescent="0.25">
      <c r="C751" s="24"/>
      <c r="D751" s="24"/>
      <c r="E751" s="24"/>
      <c r="F751" s="70"/>
      <c r="G751" s="24"/>
      <c r="H751" s="24"/>
      <c r="I751" s="24"/>
      <c r="J751" s="24"/>
      <c r="K751" s="24"/>
      <c r="L751" s="24"/>
      <c r="M751" s="24"/>
      <c r="N751" s="24"/>
      <c r="O751" s="188"/>
      <c r="P751" s="188"/>
      <c r="Q751" s="188"/>
      <c r="R751" s="188"/>
      <c r="S751" s="188"/>
      <c r="T751" s="183"/>
      <c r="U751" s="183"/>
      <c r="V751" s="183"/>
      <c r="W751" s="183"/>
      <c r="X751" s="24"/>
      <c r="Y751" s="70"/>
    </row>
    <row r="752" spans="3:25" x14ac:dyDescent="0.25">
      <c r="C752" s="24"/>
      <c r="D752" s="24"/>
      <c r="E752" s="24"/>
      <c r="F752" s="70"/>
      <c r="G752" s="24"/>
      <c r="H752" s="24"/>
      <c r="I752" s="24"/>
      <c r="J752" s="24"/>
      <c r="K752" s="24"/>
      <c r="L752" s="24"/>
      <c r="M752" s="24"/>
      <c r="N752" s="24"/>
      <c r="O752" s="188"/>
      <c r="P752" s="188"/>
      <c r="Q752" s="188"/>
      <c r="R752" s="188"/>
      <c r="S752" s="188"/>
      <c r="T752" s="183"/>
      <c r="U752" s="183"/>
      <c r="V752" s="183"/>
      <c r="W752" s="183"/>
      <c r="X752" s="24"/>
      <c r="Y752" s="70"/>
    </row>
    <row r="753" spans="3:25" x14ac:dyDescent="0.25">
      <c r="C753" s="24"/>
      <c r="D753" s="24"/>
      <c r="E753" s="24"/>
      <c r="F753" s="70"/>
      <c r="G753" s="24"/>
      <c r="H753" s="24"/>
      <c r="I753" s="24"/>
      <c r="J753" s="24"/>
      <c r="K753" s="24"/>
      <c r="L753" s="24"/>
      <c r="M753" s="24"/>
      <c r="N753" s="24"/>
      <c r="O753" s="188"/>
      <c r="P753" s="188"/>
      <c r="Q753" s="188"/>
      <c r="R753" s="188"/>
      <c r="S753" s="188"/>
      <c r="T753" s="183"/>
      <c r="U753" s="183"/>
      <c r="V753" s="183"/>
      <c r="W753" s="183"/>
      <c r="X753" s="24"/>
      <c r="Y753" s="70"/>
    </row>
    <row r="754" spans="3:25" x14ac:dyDescent="0.25">
      <c r="C754" s="24"/>
      <c r="D754" s="24"/>
      <c r="E754" s="24"/>
      <c r="F754" s="70"/>
      <c r="G754" s="24"/>
      <c r="H754" s="24"/>
      <c r="I754" s="24"/>
      <c r="J754" s="24"/>
      <c r="K754" s="24"/>
      <c r="L754" s="24"/>
      <c r="M754" s="24"/>
      <c r="N754" s="24"/>
      <c r="O754" s="188"/>
      <c r="P754" s="188"/>
      <c r="Q754" s="188"/>
      <c r="R754" s="188"/>
      <c r="S754" s="188"/>
      <c r="T754" s="183"/>
      <c r="U754" s="183"/>
      <c r="V754" s="183"/>
      <c r="W754" s="183"/>
      <c r="X754" s="24"/>
      <c r="Y754" s="70"/>
    </row>
    <row r="755" spans="3:25" x14ac:dyDescent="0.25">
      <c r="C755" s="24"/>
      <c r="D755" s="24"/>
      <c r="E755" s="24"/>
      <c r="F755" s="70"/>
      <c r="G755" s="24"/>
      <c r="H755" s="24"/>
      <c r="I755" s="24"/>
      <c r="J755" s="24"/>
      <c r="K755" s="24"/>
      <c r="L755" s="24"/>
      <c r="M755" s="24"/>
      <c r="N755" s="24"/>
      <c r="O755" s="188"/>
      <c r="P755" s="188"/>
      <c r="Q755" s="188"/>
      <c r="R755" s="188"/>
      <c r="S755" s="188"/>
      <c r="T755" s="183"/>
      <c r="U755" s="183"/>
      <c r="V755" s="183"/>
      <c r="W755" s="183"/>
      <c r="X755" s="24"/>
      <c r="Y755" s="70"/>
    </row>
    <row r="756" spans="3:25" x14ac:dyDescent="0.25">
      <c r="C756" s="24"/>
      <c r="D756" s="24"/>
      <c r="E756" s="24"/>
      <c r="F756" s="70"/>
      <c r="G756" s="24"/>
      <c r="H756" s="24"/>
      <c r="I756" s="24"/>
      <c r="J756" s="24"/>
      <c r="K756" s="24"/>
      <c r="L756" s="24"/>
      <c r="M756" s="24"/>
      <c r="N756" s="24"/>
      <c r="O756" s="188"/>
      <c r="P756" s="188"/>
      <c r="Q756" s="188"/>
      <c r="R756" s="188"/>
      <c r="S756" s="188"/>
      <c r="T756" s="183"/>
      <c r="U756" s="183"/>
      <c r="V756" s="183"/>
      <c r="W756" s="183"/>
      <c r="X756" s="24"/>
      <c r="Y756" s="70"/>
    </row>
    <row r="757" spans="3:25" x14ac:dyDescent="0.25">
      <c r="C757" s="24"/>
      <c r="D757" s="24"/>
      <c r="E757" s="24"/>
      <c r="F757" s="70"/>
      <c r="G757" s="24"/>
      <c r="H757" s="24"/>
      <c r="I757" s="24"/>
      <c r="J757" s="24"/>
      <c r="K757" s="24"/>
      <c r="L757" s="24"/>
      <c r="M757" s="24"/>
      <c r="N757" s="24"/>
      <c r="O757" s="188"/>
      <c r="P757" s="188"/>
      <c r="Q757" s="188"/>
      <c r="R757" s="188"/>
      <c r="S757" s="188"/>
      <c r="T757" s="183"/>
      <c r="U757" s="183"/>
      <c r="V757" s="183"/>
      <c r="W757" s="183"/>
      <c r="X757" s="24"/>
      <c r="Y757" s="70"/>
    </row>
    <row r="758" spans="3:25" x14ac:dyDescent="0.25">
      <c r="C758" s="24"/>
      <c r="D758" s="24"/>
      <c r="E758" s="24"/>
      <c r="F758" s="70"/>
      <c r="G758" s="24"/>
      <c r="H758" s="24"/>
      <c r="I758" s="24"/>
      <c r="J758" s="24"/>
      <c r="K758" s="24"/>
      <c r="L758" s="24"/>
      <c r="M758" s="24"/>
      <c r="N758" s="24"/>
      <c r="O758" s="188"/>
      <c r="P758" s="188"/>
      <c r="Q758" s="188"/>
      <c r="R758" s="188"/>
      <c r="S758" s="188"/>
      <c r="T758" s="183"/>
      <c r="U758" s="183"/>
      <c r="V758" s="183"/>
      <c r="W758" s="183"/>
      <c r="X758" s="24"/>
      <c r="Y758" s="70"/>
    </row>
    <row r="759" spans="3:25" x14ac:dyDescent="0.25">
      <c r="C759" s="24"/>
      <c r="D759" s="24"/>
      <c r="E759" s="24"/>
      <c r="F759" s="70"/>
      <c r="G759" s="24"/>
      <c r="H759" s="24"/>
      <c r="I759" s="24"/>
      <c r="J759" s="24"/>
      <c r="K759" s="24"/>
      <c r="L759" s="24"/>
      <c r="M759" s="24"/>
      <c r="N759" s="24"/>
      <c r="O759" s="188"/>
      <c r="P759" s="188"/>
      <c r="Q759" s="188"/>
      <c r="R759" s="188"/>
      <c r="S759" s="188"/>
      <c r="T759" s="183"/>
      <c r="U759" s="183"/>
      <c r="V759" s="183"/>
      <c r="W759" s="183"/>
      <c r="X759" s="24"/>
      <c r="Y759" s="70"/>
    </row>
    <row r="760" spans="3:25" x14ac:dyDescent="0.25">
      <c r="C760" s="24"/>
      <c r="D760" s="24"/>
      <c r="E760" s="24"/>
      <c r="F760" s="70"/>
      <c r="G760" s="24"/>
      <c r="H760" s="24"/>
      <c r="I760" s="24"/>
      <c r="J760" s="24"/>
      <c r="K760" s="24"/>
      <c r="L760" s="24"/>
      <c r="M760" s="24"/>
      <c r="N760" s="24"/>
      <c r="O760" s="188"/>
      <c r="P760" s="188"/>
      <c r="Q760" s="188"/>
      <c r="R760" s="188"/>
      <c r="S760" s="188"/>
      <c r="T760" s="183"/>
      <c r="U760" s="183"/>
      <c r="V760" s="183"/>
      <c r="W760" s="183"/>
      <c r="X760" s="24"/>
      <c r="Y760" s="70"/>
    </row>
    <row r="761" spans="3:25" x14ac:dyDescent="0.25">
      <c r="C761" s="24"/>
      <c r="D761" s="24"/>
      <c r="E761" s="24"/>
      <c r="F761" s="70"/>
      <c r="G761" s="24"/>
      <c r="H761" s="24"/>
      <c r="I761" s="24"/>
      <c r="J761" s="24"/>
      <c r="K761" s="24"/>
      <c r="L761" s="24"/>
      <c r="M761" s="24"/>
      <c r="N761" s="24"/>
      <c r="O761" s="188"/>
      <c r="P761" s="188"/>
      <c r="Q761" s="188"/>
      <c r="R761" s="188"/>
      <c r="S761" s="188"/>
      <c r="T761" s="183"/>
      <c r="U761" s="183"/>
      <c r="V761" s="183"/>
      <c r="W761" s="183"/>
      <c r="X761" s="24"/>
      <c r="Y761" s="70"/>
    </row>
    <row r="762" spans="3:25" x14ac:dyDescent="0.25">
      <c r="C762" s="24"/>
      <c r="D762" s="24"/>
      <c r="E762" s="24"/>
      <c r="F762" s="70"/>
      <c r="G762" s="24"/>
      <c r="H762" s="24"/>
      <c r="I762" s="24"/>
      <c r="J762" s="24"/>
      <c r="K762" s="24"/>
      <c r="L762" s="24"/>
      <c r="M762" s="24"/>
      <c r="N762" s="24"/>
      <c r="O762" s="188"/>
      <c r="P762" s="188"/>
      <c r="Q762" s="188"/>
      <c r="R762" s="188"/>
      <c r="S762" s="188"/>
      <c r="T762" s="183"/>
      <c r="U762" s="183"/>
      <c r="V762" s="183"/>
      <c r="W762" s="183"/>
      <c r="X762" s="24"/>
      <c r="Y762" s="70"/>
    </row>
    <row r="763" spans="3:25" x14ac:dyDescent="0.25">
      <c r="C763" s="24"/>
      <c r="D763" s="24"/>
      <c r="E763" s="24"/>
      <c r="F763" s="70"/>
      <c r="G763" s="24"/>
      <c r="H763" s="24"/>
      <c r="I763" s="24"/>
      <c r="J763" s="24"/>
      <c r="K763" s="24"/>
      <c r="L763" s="24"/>
      <c r="M763" s="24"/>
      <c r="N763" s="24"/>
      <c r="O763" s="188"/>
      <c r="P763" s="188"/>
      <c r="Q763" s="188"/>
      <c r="R763" s="188"/>
      <c r="S763" s="188"/>
      <c r="T763" s="183"/>
      <c r="U763" s="183"/>
      <c r="V763" s="183"/>
      <c r="W763" s="183"/>
      <c r="X763" s="24"/>
      <c r="Y763" s="70"/>
    </row>
    <row r="764" spans="3:25" x14ac:dyDescent="0.25">
      <c r="C764" s="24"/>
      <c r="D764" s="24"/>
      <c r="E764" s="24"/>
      <c r="F764" s="70"/>
      <c r="G764" s="24"/>
      <c r="H764" s="24"/>
      <c r="I764" s="24"/>
      <c r="J764" s="24"/>
      <c r="K764" s="24"/>
      <c r="L764" s="24"/>
      <c r="M764" s="24"/>
      <c r="N764" s="24"/>
      <c r="O764" s="188"/>
      <c r="P764" s="188"/>
      <c r="Q764" s="188"/>
      <c r="R764" s="188"/>
      <c r="S764" s="188"/>
      <c r="T764" s="183"/>
      <c r="U764" s="183"/>
      <c r="V764" s="183"/>
      <c r="W764" s="183"/>
      <c r="X764" s="24"/>
      <c r="Y764" s="70"/>
    </row>
    <row r="765" spans="3:25" x14ac:dyDescent="0.25">
      <c r="C765" s="24"/>
      <c r="D765" s="24"/>
      <c r="E765" s="24"/>
      <c r="F765" s="70"/>
      <c r="G765" s="24"/>
      <c r="H765" s="24"/>
      <c r="I765" s="24"/>
      <c r="J765" s="24"/>
      <c r="K765" s="24"/>
      <c r="L765" s="24"/>
      <c r="M765" s="24"/>
      <c r="N765" s="24"/>
      <c r="O765" s="188"/>
      <c r="P765" s="188"/>
      <c r="Q765" s="188"/>
      <c r="R765" s="188"/>
      <c r="S765" s="188"/>
      <c r="T765" s="183"/>
      <c r="U765" s="183"/>
      <c r="V765" s="183"/>
      <c r="W765" s="183"/>
      <c r="X765" s="24"/>
      <c r="Y765" s="70"/>
    </row>
    <row r="766" spans="3:25" x14ac:dyDescent="0.25">
      <c r="C766" s="24"/>
      <c r="D766" s="24"/>
      <c r="E766" s="24"/>
      <c r="F766" s="70"/>
      <c r="G766" s="24"/>
      <c r="H766" s="24"/>
      <c r="I766" s="24"/>
      <c r="J766" s="24"/>
      <c r="K766" s="24"/>
      <c r="L766" s="24"/>
      <c r="M766" s="24"/>
      <c r="N766" s="24"/>
      <c r="O766" s="188"/>
      <c r="P766" s="188"/>
      <c r="Q766" s="188"/>
      <c r="R766" s="188"/>
      <c r="S766" s="188"/>
      <c r="T766" s="183"/>
      <c r="U766" s="183"/>
      <c r="V766" s="183"/>
      <c r="W766" s="183"/>
      <c r="X766" s="24"/>
      <c r="Y766" s="70"/>
    </row>
    <row r="767" spans="3:25" x14ac:dyDescent="0.25">
      <c r="C767" s="24"/>
      <c r="D767" s="24"/>
      <c r="E767" s="24"/>
      <c r="F767" s="70"/>
      <c r="G767" s="24"/>
      <c r="H767" s="24"/>
      <c r="I767" s="24"/>
      <c r="J767" s="24"/>
      <c r="K767" s="24"/>
      <c r="L767" s="24"/>
      <c r="M767" s="24"/>
      <c r="N767" s="24"/>
      <c r="O767" s="188"/>
      <c r="P767" s="188"/>
      <c r="Q767" s="188"/>
      <c r="R767" s="188"/>
      <c r="S767" s="188"/>
      <c r="T767" s="183"/>
      <c r="U767" s="183"/>
      <c r="V767" s="183"/>
      <c r="W767" s="183"/>
      <c r="X767" s="24"/>
      <c r="Y767" s="70"/>
    </row>
    <row r="768" spans="3:25" x14ac:dyDescent="0.25">
      <c r="C768" s="24"/>
      <c r="D768" s="24"/>
      <c r="E768" s="24"/>
      <c r="F768" s="70"/>
      <c r="G768" s="24"/>
      <c r="H768" s="24"/>
      <c r="I768" s="24"/>
      <c r="J768" s="24"/>
      <c r="K768" s="24"/>
      <c r="L768" s="24"/>
      <c r="M768" s="24"/>
      <c r="N768" s="24"/>
      <c r="O768" s="188"/>
      <c r="P768" s="188"/>
      <c r="Q768" s="188"/>
      <c r="R768" s="188"/>
      <c r="S768" s="188"/>
      <c r="T768" s="183"/>
      <c r="U768" s="183"/>
      <c r="V768" s="183"/>
      <c r="W768" s="183"/>
      <c r="X768" s="24"/>
      <c r="Y768" s="70"/>
    </row>
    <row r="769" spans="3:25" x14ac:dyDescent="0.25">
      <c r="C769" s="24"/>
      <c r="D769" s="24"/>
      <c r="E769" s="24"/>
      <c r="F769" s="70"/>
      <c r="G769" s="24"/>
      <c r="H769" s="24"/>
      <c r="I769" s="24"/>
      <c r="J769" s="24"/>
      <c r="K769" s="24"/>
      <c r="L769" s="24"/>
      <c r="M769" s="24"/>
      <c r="N769" s="24"/>
      <c r="O769" s="188"/>
      <c r="P769" s="188"/>
      <c r="Q769" s="188"/>
      <c r="R769" s="188"/>
      <c r="S769" s="188"/>
      <c r="T769" s="183"/>
      <c r="U769" s="183"/>
      <c r="V769" s="183"/>
      <c r="W769" s="183"/>
      <c r="X769" s="24"/>
      <c r="Y769" s="70"/>
    </row>
    <row r="770" spans="3:25" x14ac:dyDescent="0.25">
      <c r="C770" s="24"/>
      <c r="D770" s="24"/>
      <c r="E770" s="24"/>
      <c r="F770" s="70"/>
      <c r="G770" s="24"/>
      <c r="H770" s="24"/>
      <c r="I770" s="24"/>
      <c r="J770" s="24"/>
      <c r="K770" s="24"/>
      <c r="L770" s="24"/>
      <c r="M770" s="24"/>
      <c r="N770" s="24"/>
      <c r="O770" s="188"/>
      <c r="P770" s="188"/>
      <c r="Q770" s="188"/>
      <c r="R770" s="188"/>
      <c r="S770" s="188"/>
      <c r="T770" s="183"/>
      <c r="U770" s="183"/>
      <c r="V770" s="183"/>
      <c r="W770" s="183"/>
      <c r="X770" s="24"/>
      <c r="Y770" s="70"/>
    </row>
    <row r="771" spans="3:25" x14ac:dyDescent="0.25">
      <c r="C771" s="24"/>
      <c r="D771" s="24"/>
      <c r="E771" s="24"/>
      <c r="F771" s="70"/>
      <c r="G771" s="24"/>
      <c r="H771" s="24"/>
      <c r="I771" s="24"/>
      <c r="J771" s="24"/>
      <c r="K771" s="24"/>
      <c r="L771" s="24"/>
      <c r="M771" s="24"/>
      <c r="N771" s="24"/>
      <c r="O771" s="188"/>
      <c r="P771" s="188"/>
      <c r="Q771" s="188"/>
      <c r="R771" s="188"/>
      <c r="S771" s="188"/>
      <c r="T771" s="183"/>
      <c r="U771" s="183"/>
      <c r="V771" s="183"/>
      <c r="W771" s="183"/>
      <c r="X771" s="24"/>
      <c r="Y771" s="70"/>
    </row>
    <row r="772" spans="3:25" x14ac:dyDescent="0.25">
      <c r="C772" s="24"/>
      <c r="D772" s="24"/>
      <c r="E772" s="24"/>
      <c r="F772" s="70"/>
      <c r="G772" s="24"/>
      <c r="H772" s="24"/>
      <c r="I772" s="24"/>
      <c r="J772" s="24"/>
      <c r="K772" s="24"/>
      <c r="L772" s="24"/>
      <c r="M772" s="24"/>
      <c r="N772" s="24"/>
      <c r="O772" s="188"/>
      <c r="P772" s="188"/>
      <c r="Q772" s="188"/>
      <c r="R772" s="188"/>
      <c r="S772" s="188"/>
      <c r="T772" s="183"/>
      <c r="U772" s="183"/>
      <c r="V772" s="183"/>
      <c r="W772" s="183"/>
      <c r="X772" s="24"/>
      <c r="Y772" s="70"/>
    </row>
    <row r="773" spans="3:25" x14ac:dyDescent="0.25">
      <c r="C773" s="24"/>
      <c r="D773" s="24"/>
      <c r="E773" s="24"/>
      <c r="F773" s="70"/>
      <c r="G773" s="24"/>
      <c r="H773" s="24"/>
      <c r="I773" s="24"/>
      <c r="J773" s="24"/>
      <c r="K773" s="24"/>
      <c r="L773" s="24"/>
      <c r="M773" s="24"/>
      <c r="N773" s="24"/>
      <c r="O773" s="188"/>
      <c r="P773" s="188"/>
      <c r="Q773" s="188"/>
      <c r="R773" s="188"/>
      <c r="S773" s="188"/>
      <c r="T773" s="183"/>
      <c r="U773" s="183"/>
      <c r="V773" s="183"/>
      <c r="W773" s="183"/>
      <c r="X773" s="24"/>
      <c r="Y773" s="70"/>
    </row>
    <row r="774" spans="3:25" x14ac:dyDescent="0.25">
      <c r="C774" s="24"/>
      <c r="D774" s="24"/>
      <c r="E774" s="24"/>
      <c r="F774" s="70"/>
      <c r="G774" s="24"/>
      <c r="H774" s="24"/>
      <c r="I774" s="24"/>
      <c r="J774" s="24"/>
      <c r="K774" s="24"/>
      <c r="L774" s="24"/>
      <c r="M774" s="24"/>
      <c r="N774" s="24"/>
      <c r="O774" s="188"/>
      <c r="P774" s="188"/>
      <c r="Q774" s="188"/>
      <c r="R774" s="188"/>
      <c r="S774" s="188"/>
      <c r="T774" s="183"/>
      <c r="U774" s="183"/>
      <c r="V774" s="183"/>
      <c r="W774" s="183"/>
      <c r="X774" s="24"/>
      <c r="Y774" s="70"/>
    </row>
    <row r="775" spans="3:25" x14ac:dyDescent="0.25">
      <c r="C775" s="24"/>
      <c r="D775" s="24"/>
      <c r="E775" s="24"/>
      <c r="F775" s="70"/>
      <c r="G775" s="24"/>
      <c r="H775" s="24"/>
      <c r="I775" s="24"/>
      <c r="J775" s="24"/>
      <c r="K775" s="24"/>
      <c r="L775" s="24"/>
      <c r="M775" s="24"/>
      <c r="N775" s="24"/>
      <c r="O775" s="188"/>
      <c r="P775" s="188"/>
      <c r="Q775" s="188"/>
      <c r="R775" s="188"/>
      <c r="S775" s="188"/>
      <c r="T775" s="183"/>
      <c r="U775" s="183"/>
      <c r="V775" s="183"/>
      <c r="W775" s="183"/>
      <c r="X775" s="24"/>
      <c r="Y775" s="70"/>
    </row>
    <row r="776" spans="3:25" x14ac:dyDescent="0.25">
      <c r="C776" s="24"/>
      <c r="D776" s="24"/>
      <c r="E776" s="24"/>
      <c r="F776" s="70"/>
      <c r="G776" s="24"/>
      <c r="H776" s="24"/>
      <c r="I776" s="24"/>
      <c r="J776" s="24"/>
      <c r="K776" s="24"/>
      <c r="L776" s="24"/>
      <c r="M776" s="24"/>
      <c r="N776" s="24"/>
      <c r="O776" s="188"/>
      <c r="P776" s="188"/>
      <c r="Q776" s="188"/>
      <c r="R776" s="188"/>
      <c r="S776" s="188"/>
      <c r="T776" s="183"/>
      <c r="U776" s="183"/>
      <c r="V776" s="183"/>
      <c r="W776" s="183"/>
      <c r="X776" s="24"/>
      <c r="Y776" s="70"/>
    </row>
    <row r="777" spans="3:25" x14ac:dyDescent="0.25">
      <c r="C777" s="24"/>
      <c r="D777" s="24"/>
      <c r="E777" s="24"/>
      <c r="F777" s="70"/>
      <c r="G777" s="24"/>
      <c r="H777" s="24"/>
      <c r="I777" s="24"/>
      <c r="J777" s="24"/>
      <c r="K777" s="24"/>
      <c r="L777" s="24"/>
      <c r="M777" s="24"/>
      <c r="N777" s="24"/>
      <c r="O777" s="188"/>
      <c r="P777" s="188"/>
      <c r="Q777" s="188"/>
      <c r="R777" s="188"/>
      <c r="S777" s="188"/>
      <c r="T777" s="183"/>
      <c r="U777" s="183"/>
      <c r="V777" s="183"/>
      <c r="W777" s="183"/>
      <c r="X777" s="24"/>
      <c r="Y777" s="70"/>
    </row>
    <row r="778" spans="3:25" x14ac:dyDescent="0.25">
      <c r="C778" s="24"/>
      <c r="D778" s="24"/>
      <c r="E778" s="24"/>
      <c r="F778" s="70"/>
      <c r="G778" s="24"/>
      <c r="H778" s="24"/>
      <c r="I778" s="24"/>
      <c r="J778" s="24"/>
      <c r="K778" s="24"/>
      <c r="L778" s="24"/>
      <c r="M778" s="24"/>
      <c r="N778" s="24"/>
      <c r="O778" s="188"/>
      <c r="P778" s="188"/>
      <c r="Q778" s="188"/>
      <c r="R778" s="188"/>
      <c r="S778" s="188"/>
      <c r="T778" s="183"/>
      <c r="U778" s="183"/>
      <c r="V778" s="183"/>
      <c r="W778" s="183"/>
      <c r="X778" s="24"/>
      <c r="Y778" s="70"/>
    </row>
    <row r="779" spans="3:25" x14ac:dyDescent="0.25">
      <c r="C779" s="24"/>
      <c r="D779" s="24"/>
      <c r="E779" s="24"/>
      <c r="F779" s="70"/>
      <c r="G779" s="24"/>
      <c r="H779" s="24"/>
      <c r="I779" s="24"/>
      <c r="J779" s="24"/>
      <c r="K779" s="24"/>
      <c r="L779" s="24"/>
      <c r="M779" s="24"/>
      <c r="N779" s="24"/>
      <c r="O779" s="188"/>
      <c r="P779" s="188"/>
      <c r="Q779" s="188"/>
      <c r="R779" s="188"/>
      <c r="S779" s="188"/>
      <c r="T779" s="183"/>
      <c r="U779" s="183"/>
      <c r="V779" s="183"/>
      <c r="W779" s="183"/>
      <c r="X779" s="24"/>
      <c r="Y779" s="70"/>
    </row>
    <row r="780" spans="3:25" x14ac:dyDescent="0.25">
      <c r="C780" s="24"/>
      <c r="D780" s="24"/>
      <c r="E780" s="24"/>
      <c r="F780" s="70"/>
      <c r="G780" s="24"/>
      <c r="H780" s="24"/>
      <c r="I780" s="24"/>
      <c r="J780" s="24"/>
      <c r="K780" s="24"/>
      <c r="L780" s="24"/>
      <c r="M780" s="24"/>
      <c r="N780" s="24"/>
      <c r="O780" s="188"/>
      <c r="P780" s="188"/>
      <c r="Q780" s="188"/>
      <c r="R780" s="188"/>
      <c r="S780" s="188"/>
      <c r="T780" s="183"/>
      <c r="U780" s="183"/>
      <c r="V780" s="183"/>
      <c r="W780" s="183"/>
      <c r="X780" s="24"/>
      <c r="Y780" s="70"/>
    </row>
    <row r="781" spans="3:25" x14ac:dyDescent="0.25">
      <c r="C781" s="24"/>
      <c r="D781" s="24"/>
      <c r="E781" s="24"/>
      <c r="F781" s="70"/>
      <c r="G781" s="24"/>
      <c r="H781" s="24"/>
      <c r="I781" s="24"/>
      <c r="J781" s="24"/>
      <c r="K781" s="24"/>
      <c r="L781" s="24"/>
      <c r="M781" s="24"/>
      <c r="N781" s="24"/>
      <c r="O781" s="188"/>
      <c r="P781" s="188"/>
      <c r="Q781" s="188"/>
      <c r="R781" s="188"/>
      <c r="S781" s="188"/>
      <c r="T781" s="183"/>
      <c r="U781" s="183"/>
      <c r="V781" s="183"/>
      <c r="W781" s="183"/>
      <c r="X781" s="24"/>
      <c r="Y781" s="70"/>
    </row>
    <row r="782" spans="3:25" x14ac:dyDescent="0.25">
      <c r="C782" s="24"/>
      <c r="D782" s="24"/>
      <c r="E782" s="24"/>
      <c r="F782" s="70"/>
      <c r="G782" s="24"/>
      <c r="H782" s="24"/>
      <c r="I782" s="24"/>
      <c r="J782" s="24"/>
      <c r="K782" s="24"/>
      <c r="L782" s="24"/>
      <c r="M782" s="24"/>
      <c r="N782" s="24"/>
      <c r="O782" s="188"/>
      <c r="P782" s="188"/>
      <c r="Q782" s="188"/>
      <c r="R782" s="188"/>
      <c r="S782" s="188"/>
      <c r="T782" s="183"/>
      <c r="U782" s="183"/>
      <c r="V782" s="183"/>
      <c r="W782" s="183"/>
      <c r="X782" s="24"/>
      <c r="Y782" s="70"/>
    </row>
    <row r="783" spans="3:25" x14ac:dyDescent="0.25">
      <c r="C783" s="24"/>
      <c r="D783" s="24"/>
      <c r="E783" s="24"/>
      <c r="F783" s="70"/>
      <c r="G783" s="24"/>
      <c r="H783" s="24"/>
      <c r="I783" s="24"/>
      <c r="J783" s="24"/>
      <c r="K783" s="24"/>
      <c r="L783" s="24"/>
      <c r="M783" s="24"/>
      <c r="N783" s="24"/>
      <c r="O783" s="188"/>
      <c r="P783" s="188"/>
      <c r="Q783" s="188"/>
      <c r="R783" s="188"/>
      <c r="S783" s="188"/>
      <c r="T783" s="183"/>
      <c r="U783" s="183"/>
      <c r="V783" s="183"/>
      <c r="W783" s="183"/>
      <c r="X783" s="24"/>
      <c r="Y783" s="70"/>
    </row>
    <row r="784" spans="3:25" x14ac:dyDescent="0.25">
      <c r="C784" s="24"/>
      <c r="D784" s="24"/>
      <c r="E784" s="24"/>
      <c r="F784" s="70"/>
      <c r="G784" s="24"/>
      <c r="H784" s="24"/>
      <c r="I784" s="24"/>
      <c r="J784" s="24"/>
      <c r="K784" s="24"/>
      <c r="L784" s="24"/>
      <c r="M784" s="24"/>
      <c r="N784" s="24"/>
      <c r="O784" s="188"/>
      <c r="P784" s="188"/>
      <c r="Q784" s="188"/>
      <c r="R784" s="188"/>
      <c r="S784" s="188"/>
      <c r="T784" s="183"/>
      <c r="U784" s="183"/>
      <c r="V784" s="183"/>
      <c r="W784" s="183"/>
      <c r="X784" s="24"/>
      <c r="Y784" s="70"/>
    </row>
    <row r="785" spans="3:25" x14ac:dyDescent="0.25">
      <c r="C785" s="24"/>
      <c r="D785" s="24"/>
      <c r="E785" s="24"/>
      <c r="F785" s="70"/>
      <c r="G785" s="24"/>
      <c r="H785" s="24"/>
      <c r="I785" s="24"/>
      <c r="J785" s="24"/>
      <c r="K785" s="24"/>
      <c r="L785" s="24"/>
      <c r="M785" s="24"/>
      <c r="N785" s="24"/>
      <c r="O785" s="188"/>
      <c r="P785" s="188"/>
      <c r="Q785" s="188"/>
      <c r="R785" s="188"/>
      <c r="S785" s="188"/>
      <c r="T785" s="183"/>
      <c r="U785" s="183"/>
      <c r="V785" s="183"/>
      <c r="W785" s="183"/>
      <c r="X785" s="24"/>
      <c r="Y785" s="70"/>
    </row>
    <row r="786" spans="3:25" x14ac:dyDescent="0.25">
      <c r="C786" s="24"/>
      <c r="D786" s="24"/>
      <c r="E786" s="24"/>
      <c r="F786" s="70"/>
      <c r="G786" s="24"/>
      <c r="H786" s="24"/>
      <c r="I786" s="24"/>
      <c r="J786" s="24"/>
      <c r="K786" s="24"/>
      <c r="L786" s="24"/>
      <c r="M786" s="24"/>
      <c r="N786" s="24"/>
      <c r="O786" s="188"/>
      <c r="P786" s="188"/>
      <c r="Q786" s="188"/>
      <c r="R786" s="188"/>
      <c r="S786" s="188"/>
      <c r="T786" s="183"/>
      <c r="U786" s="183"/>
      <c r="V786" s="183"/>
      <c r="W786" s="183"/>
      <c r="X786" s="24"/>
      <c r="Y786" s="70"/>
    </row>
    <row r="787" spans="3:25" x14ac:dyDescent="0.25">
      <c r="C787" s="24"/>
      <c r="D787" s="24"/>
      <c r="E787" s="24"/>
      <c r="F787" s="70"/>
      <c r="G787" s="24"/>
      <c r="H787" s="24"/>
      <c r="I787" s="24"/>
      <c r="J787" s="24"/>
      <c r="K787" s="24"/>
      <c r="L787" s="24"/>
      <c r="M787" s="24"/>
      <c r="N787" s="24"/>
      <c r="O787" s="188"/>
      <c r="P787" s="188"/>
      <c r="Q787" s="188"/>
      <c r="R787" s="188"/>
      <c r="S787" s="188"/>
      <c r="T787" s="183"/>
      <c r="U787" s="183"/>
      <c r="V787" s="183"/>
      <c r="W787" s="183"/>
      <c r="X787" s="24"/>
      <c r="Y787" s="70"/>
    </row>
    <row r="788" spans="3:25" x14ac:dyDescent="0.25">
      <c r="C788" s="24"/>
      <c r="D788" s="24"/>
      <c r="E788" s="24"/>
      <c r="F788" s="70"/>
      <c r="G788" s="24"/>
      <c r="H788" s="24"/>
      <c r="I788" s="24"/>
      <c r="J788" s="24"/>
      <c r="K788" s="24"/>
      <c r="L788" s="24"/>
      <c r="M788" s="24"/>
      <c r="N788" s="24"/>
      <c r="O788" s="188"/>
      <c r="P788" s="188"/>
      <c r="Q788" s="188"/>
      <c r="R788" s="188"/>
      <c r="S788" s="188"/>
      <c r="T788" s="183"/>
      <c r="U788" s="183"/>
      <c r="V788" s="183"/>
      <c r="W788" s="183"/>
      <c r="X788" s="24"/>
      <c r="Y788" s="70"/>
    </row>
    <row r="789" spans="3:25" x14ac:dyDescent="0.25">
      <c r="C789" s="24"/>
      <c r="D789" s="24"/>
      <c r="E789" s="24"/>
      <c r="F789" s="70"/>
      <c r="G789" s="24"/>
      <c r="H789" s="24"/>
      <c r="I789" s="24"/>
      <c r="J789" s="24"/>
      <c r="K789" s="24"/>
      <c r="L789" s="24"/>
      <c r="M789" s="24"/>
      <c r="N789" s="24"/>
      <c r="O789" s="188"/>
      <c r="P789" s="188"/>
      <c r="Q789" s="188"/>
      <c r="R789" s="188"/>
      <c r="S789" s="188"/>
      <c r="T789" s="183"/>
      <c r="U789" s="183"/>
      <c r="V789" s="183"/>
      <c r="W789" s="183"/>
      <c r="X789" s="24"/>
      <c r="Y789" s="70"/>
    </row>
    <row r="790" spans="3:25" x14ac:dyDescent="0.25">
      <c r="C790" s="24"/>
      <c r="D790" s="24"/>
      <c r="E790" s="24"/>
      <c r="F790" s="70"/>
      <c r="G790" s="24"/>
      <c r="H790" s="24"/>
      <c r="I790" s="24"/>
      <c r="J790" s="24"/>
      <c r="K790" s="24"/>
      <c r="L790" s="24"/>
      <c r="M790" s="24"/>
      <c r="N790" s="24"/>
      <c r="O790" s="188"/>
      <c r="P790" s="188"/>
      <c r="Q790" s="188"/>
      <c r="R790" s="188"/>
      <c r="S790" s="188"/>
      <c r="T790" s="183"/>
      <c r="U790" s="183"/>
      <c r="V790" s="183"/>
      <c r="W790" s="183"/>
      <c r="X790" s="24"/>
      <c r="Y790" s="70"/>
    </row>
    <row r="791" spans="3:25" x14ac:dyDescent="0.25">
      <c r="C791" s="24"/>
      <c r="D791" s="24"/>
      <c r="E791" s="24"/>
      <c r="F791" s="70"/>
      <c r="G791" s="24"/>
      <c r="H791" s="24"/>
      <c r="I791" s="24"/>
      <c r="J791" s="24"/>
      <c r="K791" s="24"/>
      <c r="L791" s="24"/>
      <c r="M791" s="24"/>
      <c r="N791" s="24"/>
      <c r="O791" s="188"/>
      <c r="P791" s="188"/>
      <c r="Q791" s="188"/>
      <c r="R791" s="188"/>
      <c r="S791" s="188"/>
      <c r="T791" s="183"/>
      <c r="U791" s="183"/>
      <c r="V791" s="183"/>
      <c r="W791" s="183"/>
      <c r="X791" s="24"/>
      <c r="Y791" s="70"/>
    </row>
    <row r="792" spans="3:25" x14ac:dyDescent="0.25">
      <c r="C792" s="24"/>
      <c r="D792" s="24"/>
      <c r="E792" s="24"/>
      <c r="F792" s="70"/>
      <c r="G792" s="24"/>
      <c r="H792" s="24"/>
      <c r="I792" s="24"/>
      <c r="J792" s="24"/>
      <c r="K792" s="24"/>
      <c r="L792" s="24"/>
      <c r="M792" s="24"/>
      <c r="N792" s="24"/>
      <c r="O792" s="188"/>
      <c r="P792" s="188"/>
      <c r="Q792" s="188"/>
      <c r="R792" s="188"/>
      <c r="S792" s="188"/>
      <c r="T792" s="183"/>
      <c r="U792" s="183"/>
      <c r="V792" s="183"/>
      <c r="W792" s="183"/>
      <c r="X792" s="24"/>
      <c r="Y792" s="70"/>
    </row>
    <row r="793" spans="3:25" x14ac:dyDescent="0.25">
      <c r="C793" s="24"/>
      <c r="D793" s="24"/>
      <c r="E793" s="24"/>
      <c r="F793" s="70"/>
      <c r="G793" s="24"/>
      <c r="H793" s="24"/>
      <c r="I793" s="24"/>
      <c r="J793" s="24"/>
      <c r="K793" s="24"/>
      <c r="L793" s="24"/>
      <c r="M793" s="24"/>
      <c r="N793" s="24"/>
      <c r="O793" s="188"/>
      <c r="P793" s="188"/>
      <c r="Q793" s="188"/>
      <c r="R793" s="188"/>
      <c r="S793" s="188"/>
      <c r="T793" s="183"/>
      <c r="U793" s="183"/>
      <c r="V793" s="183"/>
      <c r="W793" s="183"/>
      <c r="X793" s="24"/>
      <c r="Y793" s="70"/>
    </row>
    <row r="794" spans="3:25" x14ac:dyDescent="0.25">
      <c r="C794" s="24"/>
      <c r="D794" s="24"/>
      <c r="E794" s="24"/>
      <c r="F794" s="70"/>
      <c r="G794" s="24"/>
      <c r="H794" s="24"/>
      <c r="I794" s="24"/>
      <c r="J794" s="24"/>
      <c r="K794" s="24"/>
      <c r="L794" s="24"/>
      <c r="M794" s="24"/>
      <c r="N794" s="24"/>
      <c r="O794" s="188"/>
      <c r="P794" s="188"/>
      <c r="Q794" s="188"/>
      <c r="R794" s="188"/>
      <c r="S794" s="188"/>
      <c r="T794" s="183"/>
      <c r="U794" s="183"/>
      <c r="V794" s="183"/>
      <c r="W794" s="183"/>
      <c r="X794" s="24"/>
      <c r="Y794" s="70"/>
    </row>
    <row r="795" spans="3:25" x14ac:dyDescent="0.25">
      <c r="C795" s="24"/>
      <c r="D795" s="24"/>
      <c r="E795" s="24"/>
      <c r="F795" s="70"/>
      <c r="G795" s="24"/>
      <c r="H795" s="24"/>
      <c r="I795" s="24"/>
      <c r="J795" s="24"/>
      <c r="K795" s="24"/>
      <c r="L795" s="24"/>
      <c r="M795" s="24"/>
      <c r="N795" s="24"/>
      <c r="O795" s="188"/>
      <c r="P795" s="188"/>
      <c r="Q795" s="188"/>
      <c r="R795" s="188"/>
      <c r="S795" s="188"/>
      <c r="T795" s="183"/>
      <c r="U795" s="183"/>
      <c r="V795" s="183"/>
      <c r="W795" s="183"/>
      <c r="X795" s="24"/>
      <c r="Y795" s="70"/>
    </row>
    <row r="796" spans="3:25" x14ac:dyDescent="0.25">
      <c r="C796" s="24"/>
      <c r="D796" s="24"/>
      <c r="E796" s="24"/>
      <c r="F796" s="70"/>
      <c r="G796" s="24"/>
      <c r="H796" s="24"/>
      <c r="I796" s="24"/>
      <c r="J796" s="24"/>
      <c r="K796" s="24"/>
      <c r="L796" s="24"/>
      <c r="M796" s="24"/>
      <c r="N796" s="24"/>
      <c r="O796" s="188"/>
      <c r="P796" s="188"/>
      <c r="Q796" s="188"/>
      <c r="R796" s="188"/>
      <c r="S796" s="188"/>
      <c r="T796" s="183"/>
      <c r="U796" s="183"/>
      <c r="V796" s="183"/>
      <c r="W796" s="183"/>
      <c r="X796" s="24"/>
      <c r="Y796" s="70"/>
    </row>
    <row r="797" spans="3:25" x14ac:dyDescent="0.25">
      <c r="C797" s="24"/>
      <c r="D797" s="24"/>
      <c r="E797" s="24"/>
      <c r="F797" s="70"/>
      <c r="G797" s="24"/>
      <c r="H797" s="24"/>
      <c r="I797" s="24"/>
      <c r="J797" s="24"/>
      <c r="K797" s="24"/>
      <c r="L797" s="24"/>
      <c r="M797" s="24"/>
      <c r="N797" s="24"/>
      <c r="O797" s="188"/>
      <c r="P797" s="188"/>
      <c r="Q797" s="188"/>
      <c r="R797" s="188"/>
      <c r="S797" s="188"/>
      <c r="T797" s="183"/>
      <c r="U797" s="183"/>
      <c r="V797" s="183"/>
      <c r="W797" s="183"/>
      <c r="X797" s="24"/>
      <c r="Y797" s="70"/>
    </row>
    <row r="798" spans="3:25" x14ac:dyDescent="0.25">
      <c r="C798" s="24"/>
      <c r="D798" s="24"/>
      <c r="E798" s="24"/>
      <c r="F798" s="70"/>
      <c r="G798" s="24"/>
      <c r="H798" s="24"/>
      <c r="I798" s="24"/>
      <c r="J798" s="24"/>
      <c r="K798" s="24"/>
      <c r="L798" s="24"/>
      <c r="M798" s="24"/>
      <c r="N798" s="24"/>
      <c r="O798" s="188"/>
      <c r="P798" s="188"/>
      <c r="Q798" s="188"/>
      <c r="R798" s="188"/>
      <c r="S798" s="188"/>
      <c r="T798" s="183"/>
      <c r="U798" s="183"/>
      <c r="V798" s="183"/>
      <c r="W798" s="183"/>
      <c r="X798" s="24"/>
      <c r="Y798" s="70"/>
    </row>
    <row r="799" spans="3:25" x14ac:dyDescent="0.25">
      <c r="C799" s="24"/>
      <c r="D799" s="24"/>
      <c r="E799" s="24"/>
      <c r="F799" s="70"/>
      <c r="G799" s="24"/>
      <c r="H799" s="24"/>
      <c r="I799" s="24"/>
      <c r="J799" s="24"/>
      <c r="K799" s="24"/>
      <c r="L799" s="24"/>
      <c r="M799" s="24"/>
      <c r="N799" s="24"/>
      <c r="O799" s="188"/>
      <c r="P799" s="188"/>
      <c r="Q799" s="188"/>
      <c r="R799" s="188"/>
      <c r="S799" s="188"/>
      <c r="T799" s="183"/>
      <c r="U799" s="183"/>
      <c r="V799" s="183"/>
      <c r="W799" s="183"/>
      <c r="X799" s="24"/>
      <c r="Y799" s="70"/>
    </row>
    <row r="800" spans="3:25" x14ac:dyDescent="0.25">
      <c r="C800" s="24"/>
      <c r="D800" s="24"/>
      <c r="E800" s="24"/>
      <c r="F800" s="70"/>
      <c r="G800" s="24"/>
      <c r="H800" s="24"/>
      <c r="I800" s="24"/>
      <c r="J800" s="24"/>
      <c r="K800" s="24"/>
      <c r="L800" s="24"/>
      <c r="M800" s="24"/>
      <c r="N800" s="24"/>
      <c r="O800" s="188"/>
      <c r="P800" s="188"/>
      <c r="Q800" s="188"/>
      <c r="R800" s="188"/>
      <c r="S800" s="188"/>
      <c r="T800" s="183"/>
      <c r="U800" s="183"/>
      <c r="V800" s="183"/>
      <c r="W800" s="183"/>
      <c r="X800" s="24"/>
      <c r="Y800" s="70"/>
    </row>
    <row r="801" spans="3:25" x14ac:dyDescent="0.25">
      <c r="C801" s="24"/>
      <c r="D801" s="24"/>
      <c r="E801" s="24"/>
      <c r="F801" s="70"/>
      <c r="G801" s="24"/>
      <c r="H801" s="24"/>
      <c r="I801" s="24"/>
      <c r="J801" s="24"/>
      <c r="K801" s="24"/>
      <c r="L801" s="24"/>
      <c r="M801" s="24"/>
      <c r="N801" s="24"/>
      <c r="O801" s="188"/>
      <c r="P801" s="188"/>
      <c r="Q801" s="188"/>
      <c r="R801" s="188"/>
      <c r="S801" s="188"/>
      <c r="T801" s="183"/>
      <c r="U801" s="183"/>
      <c r="V801" s="183"/>
      <c r="W801" s="183"/>
      <c r="X801" s="24"/>
      <c r="Y801" s="70"/>
    </row>
    <row r="802" spans="3:25" x14ac:dyDescent="0.25">
      <c r="C802" s="24"/>
      <c r="D802" s="24"/>
      <c r="E802" s="24"/>
      <c r="F802" s="70"/>
      <c r="G802" s="24"/>
      <c r="H802" s="24"/>
      <c r="I802" s="24"/>
      <c r="J802" s="24"/>
      <c r="K802" s="24"/>
      <c r="L802" s="24"/>
      <c r="M802" s="24"/>
      <c r="N802" s="24"/>
      <c r="O802" s="188"/>
      <c r="P802" s="188"/>
      <c r="Q802" s="188"/>
      <c r="R802" s="188"/>
      <c r="S802" s="188"/>
      <c r="T802" s="183"/>
      <c r="U802" s="183"/>
      <c r="V802" s="183"/>
      <c r="W802" s="183"/>
      <c r="X802" s="24"/>
      <c r="Y802" s="70"/>
    </row>
    <row r="803" spans="3:25" x14ac:dyDescent="0.25">
      <c r="C803" s="24"/>
      <c r="D803" s="24"/>
      <c r="E803" s="24"/>
      <c r="F803" s="70"/>
      <c r="G803" s="24"/>
      <c r="H803" s="24"/>
      <c r="I803" s="24"/>
      <c r="J803" s="24"/>
      <c r="K803" s="24"/>
      <c r="L803" s="24"/>
      <c r="M803" s="24"/>
      <c r="N803" s="24"/>
      <c r="O803" s="188"/>
      <c r="P803" s="188"/>
      <c r="Q803" s="188"/>
      <c r="R803" s="188"/>
      <c r="S803" s="188"/>
      <c r="T803" s="183"/>
      <c r="U803" s="183"/>
      <c r="V803" s="183"/>
      <c r="W803" s="183"/>
      <c r="X803" s="24"/>
      <c r="Y803" s="70"/>
    </row>
    <row r="804" spans="3:25" x14ac:dyDescent="0.25">
      <c r="C804" s="24"/>
      <c r="D804" s="24"/>
      <c r="E804" s="24"/>
      <c r="F804" s="70"/>
      <c r="G804" s="24"/>
      <c r="H804" s="24"/>
      <c r="I804" s="24"/>
      <c r="J804" s="24"/>
      <c r="K804" s="24"/>
      <c r="L804" s="24"/>
      <c r="M804" s="24"/>
      <c r="N804" s="24"/>
      <c r="O804" s="188"/>
      <c r="P804" s="188"/>
      <c r="Q804" s="188"/>
      <c r="R804" s="188"/>
      <c r="S804" s="188"/>
      <c r="T804" s="183"/>
      <c r="U804" s="183"/>
      <c r="V804" s="183"/>
      <c r="W804" s="183"/>
      <c r="X804" s="24"/>
      <c r="Y804" s="70"/>
    </row>
    <row r="805" spans="3:25" x14ac:dyDescent="0.25">
      <c r="C805" s="24"/>
      <c r="D805" s="24"/>
      <c r="E805" s="24"/>
      <c r="F805" s="70"/>
      <c r="G805" s="24"/>
      <c r="H805" s="24"/>
      <c r="I805" s="24"/>
      <c r="J805" s="24"/>
      <c r="K805" s="24"/>
      <c r="L805" s="24"/>
      <c r="M805" s="24"/>
      <c r="N805" s="24"/>
      <c r="O805" s="188"/>
      <c r="P805" s="188"/>
      <c r="Q805" s="188"/>
      <c r="R805" s="188"/>
      <c r="S805" s="188"/>
      <c r="T805" s="183"/>
      <c r="U805" s="183"/>
      <c r="V805" s="183"/>
      <c r="W805" s="183"/>
      <c r="X805" s="24"/>
      <c r="Y805" s="70"/>
    </row>
    <row r="806" spans="3:25" x14ac:dyDescent="0.25">
      <c r="C806" s="24"/>
      <c r="D806" s="24"/>
      <c r="E806" s="24"/>
      <c r="F806" s="70"/>
      <c r="G806" s="24"/>
      <c r="H806" s="24"/>
      <c r="I806" s="24"/>
      <c r="J806" s="24"/>
      <c r="K806" s="24"/>
      <c r="L806" s="24"/>
      <c r="M806" s="24"/>
      <c r="N806" s="24"/>
      <c r="O806" s="188"/>
      <c r="P806" s="188"/>
      <c r="Q806" s="188"/>
      <c r="R806" s="188"/>
      <c r="S806" s="188"/>
      <c r="T806" s="183"/>
      <c r="U806" s="183"/>
      <c r="V806" s="183"/>
      <c r="W806" s="183"/>
      <c r="X806" s="24"/>
      <c r="Y806" s="70"/>
    </row>
    <row r="807" spans="3:25" x14ac:dyDescent="0.25">
      <c r="C807" s="24"/>
      <c r="D807" s="24"/>
      <c r="E807" s="24"/>
      <c r="F807" s="70"/>
      <c r="G807" s="24"/>
      <c r="H807" s="24"/>
      <c r="I807" s="24"/>
      <c r="J807" s="24"/>
      <c r="K807" s="24"/>
      <c r="L807" s="24"/>
      <c r="M807" s="24"/>
      <c r="N807" s="24"/>
      <c r="O807" s="188"/>
      <c r="P807" s="188"/>
      <c r="Q807" s="188"/>
      <c r="R807" s="188"/>
      <c r="S807" s="188"/>
      <c r="T807" s="183"/>
      <c r="U807" s="183"/>
      <c r="V807" s="183"/>
      <c r="W807" s="183"/>
      <c r="X807" s="24"/>
      <c r="Y807" s="70"/>
    </row>
    <row r="808" spans="3:25" x14ac:dyDescent="0.25">
      <c r="C808" s="24"/>
      <c r="D808" s="24"/>
      <c r="E808" s="24"/>
      <c r="F808" s="70"/>
      <c r="G808" s="24"/>
      <c r="H808" s="24"/>
      <c r="I808" s="24"/>
      <c r="J808" s="24"/>
      <c r="K808" s="24"/>
      <c r="L808" s="24"/>
      <c r="M808" s="24"/>
      <c r="N808" s="24"/>
      <c r="O808" s="188"/>
      <c r="P808" s="188"/>
      <c r="Q808" s="188"/>
      <c r="R808" s="188"/>
      <c r="S808" s="188"/>
      <c r="T808" s="183"/>
      <c r="U808" s="183"/>
      <c r="V808" s="183"/>
      <c r="W808" s="183"/>
      <c r="X808" s="24"/>
      <c r="Y808" s="70"/>
    </row>
    <row r="809" spans="3:25" x14ac:dyDescent="0.25">
      <c r="C809" s="24"/>
      <c r="D809" s="24"/>
      <c r="E809" s="24"/>
      <c r="F809" s="70"/>
      <c r="G809" s="24"/>
      <c r="H809" s="24"/>
      <c r="I809" s="24"/>
      <c r="J809" s="24"/>
      <c r="K809" s="24"/>
      <c r="L809" s="24"/>
      <c r="M809" s="24"/>
      <c r="N809" s="24"/>
      <c r="O809" s="188"/>
      <c r="P809" s="188"/>
      <c r="Q809" s="188"/>
      <c r="R809" s="188"/>
      <c r="S809" s="188"/>
      <c r="T809" s="183"/>
      <c r="U809" s="183"/>
      <c r="V809" s="183"/>
      <c r="W809" s="183"/>
      <c r="X809" s="24"/>
      <c r="Y809" s="70"/>
    </row>
    <row r="810" spans="3:25" x14ac:dyDescent="0.25">
      <c r="C810" s="24"/>
      <c r="D810" s="24"/>
      <c r="E810" s="24"/>
      <c r="F810" s="70"/>
      <c r="G810" s="24"/>
      <c r="H810" s="24"/>
      <c r="I810" s="24"/>
      <c r="J810" s="24"/>
      <c r="K810" s="24"/>
      <c r="L810" s="24"/>
      <c r="M810" s="24"/>
      <c r="N810" s="24"/>
      <c r="O810" s="188"/>
      <c r="P810" s="188"/>
      <c r="Q810" s="188"/>
      <c r="R810" s="188"/>
      <c r="S810" s="188"/>
      <c r="T810" s="183"/>
      <c r="U810" s="183"/>
      <c r="V810" s="183"/>
      <c r="W810" s="183"/>
      <c r="X810" s="24"/>
      <c r="Y810" s="70"/>
    </row>
    <row r="811" spans="3:25" x14ac:dyDescent="0.25">
      <c r="C811" s="24"/>
      <c r="D811" s="24"/>
      <c r="E811" s="24"/>
      <c r="F811" s="70"/>
      <c r="G811" s="24"/>
      <c r="H811" s="24"/>
      <c r="I811" s="24"/>
      <c r="J811" s="24"/>
      <c r="K811" s="24"/>
      <c r="L811" s="24"/>
      <c r="M811" s="24"/>
      <c r="N811" s="24"/>
      <c r="O811" s="188"/>
      <c r="P811" s="188"/>
      <c r="Q811" s="188"/>
      <c r="R811" s="188"/>
      <c r="S811" s="188"/>
      <c r="T811" s="183"/>
      <c r="U811" s="183"/>
      <c r="V811" s="183"/>
      <c r="W811" s="183"/>
      <c r="X811" s="24"/>
      <c r="Y811" s="70"/>
    </row>
    <row r="812" spans="3:25" x14ac:dyDescent="0.25">
      <c r="C812" s="24"/>
      <c r="D812" s="24"/>
      <c r="E812" s="24"/>
      <c r="F812" s="70"/>
      <c r="G812" s="24"/>
      <c r="H812" s="24"/>
      <c r="I812" s="24"/>
      <c r="J812" s="24"/>
      <c r="K812" s="24"/>
      <c r="L812" s="24"/>
      <c r="M812" s="24"/>
      <c r="N812" s="24"/>
      <c r="O812" s="188"/>
      <c r="P812" s="188"/>
      <c r="Q812" s="188"/>
      <c r="R812" s="188"/>
      <c r="S812" s="188"/>
      <c r="T812" s="183"/>
      <c r="U812" s="183"/>
      <c r="V812" s="183"/>
      <c r="W812" s="183"/>
      <c r="X812" s="24"/>
      <c r="Y812" s="70"/>
    </row>
    <row r="813" spans="3:25" x14ac:dyDescent="0.25">
      <c r="C813" s="24"/>
      <c r="D813" s="24"/>
      <c r="E813" s="24"/>
      <c r="F813" s="70"/>
      <c r="G813" s="24"/>
      <c r="H813" s="24"/>
      <c r="I813" s="24"/>
      <c r="J813" s="24"/>
      <c r="K813" s="24"/>
      <c r="L813" s="24"/>
      <c r="M813" s="24"/>
      <c r="N813" s="24"/>
      <c r="O813" s="188"/>
      <c r="P813" s="188"/>
      <c r="Q813" s="188"/>
      <c r="R813" s="188"/>
      <c r="S813" s="188"/>
      <c r="T813" s="183"/>
      <c r="U813" s="183"/>
      <c r="V813" s="183"/>
      <c r="W813" s="183"/>
      <c r="X813" s="24"/>
      <c r="Y813" s="70"/>
    </row>
    <row r="814" spans="3:25" x14ac:dyDescent="0.25">
      <c r="C814" s="24"/>
      <c r="D814" s="24"/>
      <c r="E814" s="24"/>
      <c r="F814" s="70"/>
      <c r="G814" s="24"/>
      <c r="H814" s="24"/>
      <c r="I814" s="24"/>
      <c r="J814" s="24"/>
      <c r="K814" s="24"/>
      <c r="L814" s="24"/>
      <c r="M814" s="24"/>
      <c r="N814" s="24"/>
      <c r="O814" s="188"/>
      <c r="P814" s="188"/>
      <c r="Q814" s="188"/>
      <c r="R814" s="188"/>
      <c r="S814" s="188"/>
      <c r="T814" s="183"/>
      <c r="U814" s="183"/>
      <c r="V814" s="183"/>
      <c r="W814" s="183"/>
      <c r="X814" s="24"/>
      <c r="Y814" s="70"/>
    </row>
    <row r="815" spans="3:25" x14ac:dyDescent="0.25">
      <c r="C815" s="24"/>
      <c r="D815" s="24"/>
      <c r="E815" s="24"/>
      <c r="F815" s="70"/>
      <c r="G815" s="24"/>
      <c r="H815" s="24"/>
      <c r="I815" s="24"/>
      <c r="J815" s="24"/>
      <c r="K815" s="24"/>
      <c r="L815" s="24"/>
      <c r="M815" s="24"/>
      <c r="N815" s="24"/>
      <c r="O815" s="188"/>
      <c r="P815" s="188"/>
      <c r="Q815" s="188"/>
      <c r="R815" s="188"/>
      <c r="S815" s="188"/>
      <c r="T815" s="183"/>
      <c r="U815" s="183"/>
      <c r="V815" s="183"/>
      <c r="W815" s="183"/>
      <c r="X815" s="24"/>
      <c r="Y815" s="70"/>
    </row>
    <row r="816" spans="3:25" x14ac:dyDescent="0.25">
      <c r="C816" s="24"/>
      <c r="D816" s="24"/>
      <c r="E816" s="24"/>
      <c r="F816" s="70"/>
      <c r="G816" s="24"/>
      <c r="H816" s="24"/>
      <c r="I816" s="24"/>
      <c r="J816" s="24"/>
      <c r="K816" s="24"/>
      <c r="L816" s="24"/>
      <c r="M816" s="24"/>
      <c r="N816" s="24"/>
      <c r="O816" s="188"/>
      <c r="P816" s="188"/>
      <c r="Q816" s="188"/>
      <c r="R816" s="188"/>
      <c r="S816" s="188"/>
      <c r="T816" s="183"/>
      <c r="U816" s="183"/>
      <c r="V816" s="183"/>
      <c r="W816" s="183"/>
      <c r="X816" s="24"/>
      <c r="Y816" s="70"/>
    </row>
    <row r="817" spans="3:25" x14ac:dyDescent="0.25">
      <c r="C817" s="24"/>
      <c r="D817" s="24"/>
      <c r="E817" s="24"/>
      <c r="F817" s="70"/>
      <c r="G817" s="24"/>
      <c r="H817" s="24"/>
      <c r="I817" s="24"/>
      <c r="J817" s="24"/>
      <c r="K817" s="24"/>
      <c r="L817" s="24"/>
      <c r="M817" s="24"/>
      <c r="N817" s="24"/>
      <c r="O817" s="188"/>
      <c r="P817" s="188"/>
      <c r="Q817" s="188"/>
      <c r="R817" s="188"/>
      <c r="S817" s="188"/>
      <c r="T817" s="183"/>
      <c r="U817" s="183"/>
      <c r="V817" s="183"/>
      <c r="W817" s="183"/>
      <c r="X817" s="24"/>
      <c r="Y817" s="70"/>
    </row>
    <row r="818" spans="3:25" x14ac:dyDescent="0.25">
      <c r="C818" s="24"/>
      <c r="D818" s="24"/>
      <c r="E818" s="24"/>
      <c r="F818" s="70"/>
      <c r="G818" s="24"/>
      <c r="H818" s="24"/>
      <c r="I818" s="24"/>
      <c r="J818" s="24"/>
      <c r="K818" s="24"/>
      <c r="L818" s="24"/>
      <c r="M818" s="24"/>
      <c r="N818" s="24"/>
      <c r="O818" s="188"/>
      <c r="P818" s="188"/>
      <c r="Q818" s="188"/>
      <c r="R818" s="188"/>
      <c r="S818" s="188"/>
      <c r="T818" s="183"/>
      <c r="U818" s="183"/>
      <c r="V818" s="183"/>
      <c r="W818" s="183"/>
      <c r="X818" s="24"/>
      <c r="Y818" s="70"/>
    </row>
    <row r="819" spans="3:25" x14ac:dyDescent="0.25">
      <c r="C819" s="24"/>
      <c r="D819" s="24"/>
      <c r="E819" s="24"/>
      <c r="F819" s="70"/>
      <c r="G819" s="24"/>
      <c r="H819" s="24"/>
      <c r="I819" s="24"/>
      <c r="J819" s="24"/>
      <c r="K819" s="24"/>
      <c r="L819" s="24"/>
      <c r="M819" s="24"/>
      <c r="N819" s="24"/>
      <c r="O819" s="188"/>
      <c r="P819" s="188"/>
      <c r="Q819" s="188"/>
      <c r="R819" s="188"/>
      <c r="S819" s="188"/>
      <c r="T819" s="183"/>
      <c r="U819" s="183"/>
      <c r="V819" s="183"/>
      <c r="W819" s="183"/>
      <c r="X819" s="24"/>
      <c r="Y819" s="70"/>
    </row>
    <row r="820" spans="3:25" x14ac:dyDescent="0.25">
      <c r="C820" s="24"/>
      <c r="D820" s="24"/>
      <c r="E820" s="24"/>
      <c r="F820" s="70"/>
      <c r="G820" s="24"/>
      <c r="H820" s="24"/>
      <c r="I820" s="24"/>
      <c r="J820" s="24"/>
      <c r="K820" s="24"/>
      <c r="L820" s="24"/>
      <c r="M820" s="24"/>
      <c r="N820" s="24"/>
      <c r="O820" s="188"/>
      <c r="P820" s="188"/>
      <c r="Q820" s="188"/>
      <c r="R820" s="188"/>
      <c r="S820" s="188"/>
      <c r="T820" s="183"/>
      <c r="U820" s="183"/>
      <c r="V820" s="183"/>
      <c r="W820" s="183"/>
      <c r="X820" s="24"/>
      <c r="Y820" s="70"/>
    </row>
    <row r="821" spans="3:25" x14ac:dyDescent="0.25">
      <c r="C821" s="24"/>
      <c r="D821" s="24"/>
      <c r="E821" s="24"/>
      <c r="F821" s="70"/>
      <c r="G821" s="24"/>
      <c r="H821" s="24"/>
      <c r="I821" s="24"/>
      <c r="J821" s="24"/>
      <c r="K821" s="24"/>
      <c r="L821" s="24"/>
      <c r="M821" s="24"/>
      <c r="N821" s="24"/>
      <c r="O821" s="188"/>
      <c r="P821" s="188"/>
      <c r="Q821" s="188"/>
      <c r="R821" s="188"/>
      <c r="S821" s="188"/>
      <c r="T821" s="183"/>
      <c r="U821" s="183"/>
      <c r="V821" s="183"/>
      <c r="W821" s="183"/>
      <c r="X821" s="24"/>
      <c r="Y821" s="70"/>
    </row>
    <row r="822" spans="3:25" x14ac:dyDescent="0.25">
      <c r="C822" s="24"/>
      <c r="D822" s="24"/>
      <c r="E822" s="24"/>
      <c r="F822" s="70"/>
      <c r="G822" s="24"/>
      <c r="H822" s="24"/>
      <c r="I822" s="24"/>
      <c r="J822" s="24"/>
      <c r="K822" s="24"/>
      <c r="L822" s="24"/>
      <c r="M822" s="24"/>
      <c r="N822" s="24"/>
      <c r="O822" s="188"/>
      <c r="P822" s="188"/>
      <c r="Q822" s="188"/>
      <c r="R822" s="188"/>
      <c r="S822" s="188"/>
      <c r="T822" s="183"/>
      <c r="U822" s="183"/>
      <c r="V822" s="183"/>
      <c r="W822" s="183"/>
      <c r="X822" s="24"/>
      <c r="Y822" s="70"/>
    </row>
    <row r="823" spans="3:25" x14ac:dyDescent="0.25">
      <c r="C823" s="24"/>
      <c r="D823" s="24"/>
      <c r="E823" s="24"/>
      <c r="F823" s="70"/>
      <c r="G823" s="24"/>
      <c r="H823" s="24"/>
      <c r="I823" s="24"/>
      <c r="J823" s="24"/>
      <c r="K823" s="24"/>
      <c r="L823" s="24"/>
      <c r="M823" s="24"/>
      <c r="N823" s="24"/>
      <c r="O823" s="188"/>
      <c r="P823" s="188"/>
      <c r="Q823" s="188"/>
      <c r="R823" s="188"/>
      <c r="S823" s="188"/>
      <c r="T823" s="183"/>
      <c r="U823" s="183"/>
      <c r="V823" s="183"/>
      <c r="W823" s="183"/>
      <c r="X823" s="24"/>
      <c r="Y823" s="70"/>
    </row>
    <row r="824" spans="3:25" x14ac:dyDescent="0.25">
      <c r="C824" s="24"/>
      <c r="D824" s="24"/>
      <c r="E824" s="24"/>
      <c r="F824" s="70"/>
      <c r="G824" s="24"/>
      <c r="H824" s="24"/>
      <c r="I824" s="24"/>
      <c r="J824" s="24"/>
      <c r="K824" s="24"/>
      <c r="L824" s="24"/>
      <c r="M824" s="24"/>
      <c r="N824" s="24"/>
      <c r="O824" s="188"/>
      <c r="P824" s="188"/>
      <c r="Q824" s="188"/>
      <c r="R824" s="188"/>
      <c r="S824" s="188"/>
      <c r="T824" s="183"/>
      <c r="U824" s="183"/>
      <c r="V824" s="183"/>
      <c r="W824" s="183"/>
      <c r="X824" s="24"/>
      <c r="Y824" s="70"/>
    </row>
    <row r="825" spans="3:25" x14ac:dyDescent="0.25">
      <c r="C825" s="24"/>
      <c r="D825" s="24"/>
      <c r="E825" s="24"/>
      <c r="F825" s="70"/>
      <c r="G825" s="24"/>
      <c r="H825" s="24"/>
      <c r="I825" s="24"/>
      <c r="J825" s="24"/>
      <c r="K825" s="24"/>
      <c r="L825" s="24"/>
      <c r="M825" s="24"/>
      <c r="N825" s="24"/>
      <c r="O825" s="188"/>
      <c r="P825" s="188"/>
      <c r="Q825" s="188"/>
      <c r="R825" s="188"/>
      <c r="S825" s="188"/>
      <c r="T825" s="183"/>
      <c r="U825" s="183"/>
      <c r="V825" s="183"/>
      <c r="W825" s="183"/>
      <c r="X825" s="24"/>
      <c r="Y825" s="70"/>
    </row>
    <row r="826" spans="3:25" x14ac:dyDescent="0.25">
      <c r="C826" s="24"/>
      <c r="D826" s="24"/>
      <c r="E826" s="24"/>
      <c r="F826" s="70"/>
      <c r="G826" s="24"/>
      <c r="H826" s="24"/>
      <c r="I826" s="24"/>
      <c r="J826" s="24"/>
      <c r="K826" s="24"/>
      <c r="L826" s="24"/>
      <c r="M826" s="24"/>
      <c r="N826" s="24"/>
      <c r="O826" s="188"/>
      <c r="P826" s="188"/>
      <c r="Q826" s="188"/>
      <c r="R826" s="188"/>
      <c r="S826" s="188"/>
      <c r="T826" s="183"/>
      <c r="U826" s="183"/>
      <c r="V826" s="183"/>
      <c r="W826" s="183"/>
      <c r="X826" s="24"/>
      <c r="Y826" s="70"/>
    </row>
    <row r="827" spans="3:25" x14ac:dyDescent="0.25">
      <c r="C827" s="24"/>
      <c r="D827" s="24"/>
      <c r="E827" s="24"/>
      <c r="F827" s="70"/>
      <c r="G827" s="24"/>
      <c r="H827" s="24"/>
      <c r="I827" s="24"/>
      <c r="J827" s="24"/>
      <c r="K827" s="24"/>
      <c r="L827" s="24"/>
      <c r="M827" s="24"/>
      <c r="N827" s="24"/>
      <c r="O827" s="188"/>
      <c r="P827" s="188"/>
      <c r="Q827" s="188"/>
      <c r="R827" s="188"/>
      <c r="S827" s="188"/>
      <c r="T827" s="183"/>
      <c r="U827" s="183"/>
      <c r="V827" s="183"/>
      <c r="W827" s="183"/>
      <c r="X827" s="24"/>
      <c r="Y827" s="70"/>
    </row>
    <row r="828" spans="3:25" x14ac:dyDescent="0.25">
      <c r="C828" s="24"/>
      <c r="D828" s="24"/>
      <c r="E828" s="24"/>
      <c r="F828" s="70"/>
      <c r="G828" s="24"/>
      <c r="H828" s="24"/>
      <c r="I828" s="24"/>
      <c r="J828" s="24"/>
      <c r="K828" s="24"/>
      <c r="L828" s="24"/>
      <c r="M828" s="24"/>
      <c r="N828" s="24"/>
      <c r="O828" s="188"/>
      <c r="P828" s="188"/>
      <c r="Q828" s="188"/>
      <c r="R828" s="188"/>
      <c r="S828" s="188"/>
      <c r="T828" s="183"/>
      <c r="U828" s="183"/>
      <c r="V828" s="183"/>
      <c r="W828" s="183"/>
      <c r="X828" s="24"/>
      <c r="Y828" s="70"/>
    </row>
    <row r="829" spans="3:25" x14ac:dyDescent="0.25">
      <c r="C829" s="24"/>
      <c r="D829" s="24"/>
      <c r="E829" s="24"/>
      <c r="F829" s="70"/>
      <c r="G829" s="24"/>
      <c r="H829" s="24"/>
      <c r="I829" s="24"/>
      <c r="J829" s="24"/>
      <c r="K829" s="24"/>
      <c r="L829" s="24"/>
      <c r="M829" s="24"/>
      <c r="N829" s="24"/>
      <c r="O829" s="188"/>
      <c r="P829" s="188"/>
      <c r="Q829" s="188"/>
      <c r="R829" s="188"/>
      <c r="S829" s="188"/>
      <c r="T829" s="183"/>
      <c r="U829" s="183"/>
      <c r="V829" s="183"/>
      <c r="W829" s="183"/>
      <c r="X829" s="24"/>
      <c r="Y829" s="70"/>
    </row>
    <row r="830" spans="3:25" x14ac:dyDescent="0.25">
      <c r="C830" s="24"/>
      <c r="D830" s="24"/>
      <c r="E830" s="24"/>
      <c r="F830" s="70"/>
      <c r="G830" s="24"/>
      <c r="H830" s="24"/>
      <c r="I830" s="24"/>
      <c r="J830" s="24"/>
      <c r="K830" s="24"/>
      <c r="L830" s="24"/>
      <c r="M830" s="24"/>
      <c r="N830" s="24"/>
      <c r="O830" s="188"/>
      <c r="P830" s="188"/>
      <c r="Q830" s="188"/>
      <c r="R830" s="188"/>
      <c r="S830" s="188"/>
      <c r="T830" s="183"/>
      <c r="U830" s="183"/>
      <c r="V830" s="183"/>
      <c r="W830" s="183"/>
      <c r="X830" s="24"/>
      <c r="Y830" s="70"/>
    </row>
    <row r="831" spans="3:25" x14ac:dyDescent="0.25">
      <c r="C831" s="24"/>
      <c r="D831" s="24"/>
      <c r="E831" s="24"/>
      <c r="F831" s="70"/>
      <c r="G831" s="24"/>
      <c r="H831" s="24"/>
      <c r="I831" s="24"/>
      <c r="J831" s="24"/>
      <c r="K831" s="24"/>
      <c r="L831" s="24"/>
      <c r="M831" s="24"/>
      <c r="N831" s="24"/>
      <c r="O831" s="188"/>
      <c r="P831" s="188"/>
      <c r="Q831" s="188"/>
      <c r="R831" s="188"/>
      <c r="S831" s="188"/>
      <c r="T831" s="183"/>
      <c r="U831" s="183"/>
      <c r="V831" s="183"/>
      <c r="W831" s="183"/>
      <c r="X831" s="24"/>
      <c r="Y831" s="70"/>
    </row>
  </sheetData>
  <autoFilter ref="A7:AB355"/>
  <mergeCells count="3">
    <mergeCell ref="D5:G5"/>
    <mergeCell ref="C1:X1"/>
    <mergeCell ref="J5:X5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Z34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G9" sqref="G9"/>
    </sheetView>
  </sheetViews>
  <sheetFormatPr defaultColWidth="9.140625" defaultRowHeight="15" x14ac:dyDescent="0.25"/>
  <cols>
    <col min="1" max="1" width="5.5703125" style="5" hidden="1" customWidth="1"/>
    <col min="2" max="2" width="44.5703125" style="5" customWidth="1"/>
    <col min="3" max="3" width="13.7109375" style="5" customWidth="1"/>
    <col min="4" max="4" width="14.5703125" style="5" customWidth="1"/>
    <col min="5" max="5" width="13" style="91" customWidth="1"/>
    <col min="6" max="6" width="9.7109375" style="5" customWidth="1"/>
    <col min="7" max="7" width="14.5703125" style="5" customWidth="1"/>
    <col min="8" max="8" width="13.28515625" style="5" hidden="1" customWidth="1"/>
    <col min="9" max="12" width="14.140625" style="5" hidden="1" customWidth="1"/>
    <col min="13" max="13" width="15.42578125" style="5" hidden="1" customWidth="1"/>
    <col min="14" max="17" width="15" style="5" hidden="1" customWidth="1"/>
    <col min="18" max="18" width="14.42578125" style="5" customWidth="1"/>
    <col min="19" max="22" width="15.28515625" style="91" customWidth="1"/>
    <col min="23" max="23" width="10" style="5" customWidth="1"/>
    <col min="24" max="24" width="13.7109375" style="13" customWidth="1"/>
    <col min="25" max="25" width="9.140625" style="13" customWidth="1"/>
    <col min="26" max="260" width="9.140625" style="13"/>
    <col min="261" max="16384" width="9.140625" style="5"/>
  </cols>
  <sheetData>
    <row r="1" spans="1:260" s="34" customFormat="1" ht="36" customHeight="1" x14ac:dyDescent="0.25">
      <c r="B1" s="648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  2020</v>
      </c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649"/>
      <c r="N1" s="649"/>
      <c r="O1" s="649"/>
      <c r="P1" s="649"/>
      <c r="Q1" s="649"/>
      <c r="R1" s="649"/>
      <c r="S1" s="649"/>
      <c r="T1" s="649"/>
      <c r="U1" s="649"/>
      <c r="V1" s="649"/>
      <c r="W1" s="64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  <c r="CA1" s="79"/>
      <c r="CB1" s="79"/>
      <c r="CC1" s="79"/>
      <c r="CD1" s="79"/>
      <c r="CE1" s="79"/>
      <c r="CF1" s="79"/>
      <c r="CG1" s="79"/>
      <c r="CH1" s="79"/>
      <c r="CI1" s="79"/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/>
      <c r="CV1" s="79"/>
      <c r="CW1" s="79"/>
      <c r="CX1" s="79"/>
      <c r="CY1" s="79"/>
      <c r="CZ1" s="79"/>
      <c r="DA1" s="79"/>
      <c r="DB1" s="79"/>
      <c r="DC1" s="79"/>
      <c r="DD1" s="79"/>
      <c r="DE1" s="79"/>
      <c r="DF1" s="79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79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79"/>
      <c r="EE1" s="79"/>
      <c r="EF1" s="79"/>
      <c r="EG1" s="79"/>
      <c r="EH1" s="79"/>
      <c r="EI1" s="79"/>
      <c r="EJ1" s="79"/>
      <c r="EK1" s="79"/>
      <c r="EL1" s="79"/>
      <c r="EM1" s="79"/>
      <c r="EN1" s="79"/>
      <c r="EO1" s="79"/>
      <c r="EP1" s="79"/>
      <c r="EQ1" s="79"/>
      <c r="ER1" s="79"/>
      <c r="ES1" s="79"/>
      <c r="ET1" s="79"/>
      <c r="EU1" s="79"/>
      <c r="EV1" s="79"/>
      <c r="EW1" s="79"/>
      <c r="EX1" s="79"/>
      <c r="EY1" s="79"/>
      <c r="EZ1" s="79"/>
      <c r="FA1" s="79"/>
      <c r="FB1" s="79"/>
      <c r="FC1" s="79"/>
      <c r="FD1" s="79"/>
      <c r="FE1" s="79"/>
      <c r="FF1" s="79"/>
      <c r="FG1" s="79"/>
      <c r="FH1" s="79"/>
      <c r="FI1" s="79"/>
      <c r="FJ1" s="79"/>
      <c r="FK1" s="79"/>
      <c r="FL1" s="79"/>
      <c r="FM1" s="79"/>
      <c r="FN1" s="79"/>
      <c r="FO1" s="79"/>
      <c r="FP1" s="79"/>
      <c r="FQ1" s="79"/>
      <c r="FR1" s="79"/>
      <c r="FS1" s="79"/>
      <c r="FT1" s="79"/>
      <c r="FU1" s="79"/>
      <c r="FV1" s="79"/>
      <c r="FW1" s="79"/>
      <c r="FX1" s="79"/>
      <c r="FY1" s="79"/>
      <c r="FZ1" s="79"/>
      <c r="GA1" s="79"/>
      <c r="GB1" s="79"/>
      <c r="GC1" s="79"/>
      <c r="GD1" s="79"/>
      <c r="GE1" s="79"/>
      <c r="GF1" s="79"/>
      <c r="GG1" s="79"/>
      <c r="GH1" s="79"/>
      <c r="GI1" s="79"/>
      <c r="GJ1" s="79"/>
      <c r="GK1" s="79"/>
      <c r="GL1" s="79"/>
      <c r="GM1" s="79"/>
      <c r="GN1" s="79"/>
      <c r="GO1" s="79"/>
      <c r="GP1" s="79"/>
      <c r="GQ1" s="79"/>
      <c r="GR1" s="79"/>
      <c r="GS1" s="79"/>
      <c r="GT1" s="79"/>
      <c r="GU1" s="79"/>
      <c r="GV1" s="79"/>
      <c r="GW1" s="79"/>
      <c r="GX1" s="79"/>
      <c r="GY1" s="79"/>
      <c r="GZ1" s="79"/>
      <c r="HA1" s="79"/>
      <c r="HB1" s="79"/>
      <c r="HC1" s="79"/>
      <c r="HD1" s="79"/>
      <c r="HE1" s="79"/>
      <c r="HF1" s="79"/>
      <c r="HG1" s="79"/>
      <c r="HH1" s="79"/>
      <c r="HI1" s="79"/>
      <c r="HJ1" s="79"/>
      <c r="HK1" s="79"/>
      <c r="HL1" s="79"/>
      <c r="HM1" s="79"/>
      <c r="HN1" s="79"/>
      <c r="HO1" s="79"/>
      <c r="HP1" s="79"/>
      <c r="HQ1" s="79"/>
      <c r="HR1" s="79"/>
      <c r="HS1" s="79"/>
      <c r="HT1" s="79"/>
      <c r="HU1" s="79"/>
      <c r="HV1" s="79"/>
      <c r="HW1" s="79"/>
      <c r="HX1" s="79"/>
      <c r="HY1" s="79"/>
      <c r="HZ1" s="79"/>
      <c r="IA1" s="79"/>
      <c r="IB1" s="79"/>
      <c r="IC1" s="79"/>
      <c r="ID1" s="79"/>
      <c r="IE1" s="79"/>
      <c r="IF1" s="79"/>
      <c r="IG1" s="79"/>
      <c r="IH1" s="79"/>
      <c r="II1" s="79"/>
      <c r="IJ1" s="79"/>
      <c r="IK1" s="79"/>
      <c r="IL1" s="79"/>
      <c r="IM1" s="79"/>
      <c r="IN1" s="79"/>
      <c r="IO1" s="79"/>
      <c r="IP1" s="79"/>
      <c r="IQ1" s="79"/>
      <c r="IR1" s="79"/>
      <c r="IS1" s="79"/>
      <c r="IT1" s="79"/>
      <c r="IU1" s="79"/>
      <c r="IV1" s="79"/>
      <c r="IW1" s="79"/>
      <c r="IX1" s="79"/>
      <c r="IY1" s="79"/>
      <c r="IZ1" s="79"/>
    </row>
    <row r="2" spans="1:260" s="34" customFormat="1" ht="16.5" x14ac:dyDescent="0.25"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  <c r="P2" s="648"/>
      <c r="Q2" s="648"/>
      <c r="R2" s="648"/>
      <c r="S2" s="648"/>
      <c r="T2" s="648"/>
      <c r="U2" s="648"/>
      <c r="V2" s="648"/>
      <c r="W2" s="648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  <c r="GU2" s="79"/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  <c r="HK2" s="79"/>
      <c r="HL2" s="79"/>
      <c r="HM2" s="79"/>
      <c r="HN2" s="79"/>
      <c r="HO2" s="79"/>
      <c r="HP2" s="79"/>
      <c r="HQ2" s="79"/>
      <c r="HR2" s="79"/>
      <c r="HS2" s="79"/>
      <c r="HT2" s="79"/>
      <c r="HU2" s="79"/>
      <c r="HV2" s="79"/>
      <c r="HW2" s="79"/>
      <c r="HX2" s="79"/>
      <c r="HY2" s="79"/>
      <c r="HZ2" s="79"/>
      <c r="IA2" s="79"/>
      <c r="IB2" s="79"/>
      <c r="IC2" s="79"/>
      <c r="ID2" s="79"/>
      <c r="IE2" s="79"/>
      <c r="IF2" s="79"/>
      <c r="IG2" s="79"/>
      <c r="IH2" s="79"/>
      <c r="II2" s="79"/>
      <c r="IJ2" s="79"/>
      <c r="IK2" s="79"/>
      <c r="IL2" s="79"/>
      <c r="IM2" s="79"/>
      <c r="IN2" s="79"/>
      <c r="IO2" s="79"/>
      <c r="IP2" s="79"/>
      <c r="IQ2" s="79"/>
      <c r="IR2" s="79"/>
      <c r="IS2" s="79"/>
      <c r="IT2" s="79"/>
      <c r="IU2" s="79"/>
      <c r="IV2" s="79"/>
      <c r="IW2" s="79"/>
      <c r="IX2" s="79"/>
      <c r="IY2" s="79"/>
      <c r="IZ2" s="79"/>
    </row>
    <row r="3" spans="1:260" hidden="1" x14ac:dyDescent="0.25">
      <c r="B3" s="90">
        <v>1</v>
      </c>
    </row>
    <row r="4" spans="1:260" ht="15.75" thickBot="1" x14ac:dyDescent="0.3">
      <c r="B4" s="90"/>
    </row>
    <row r="5" spans="1:260" ht="15.75" thickBot="1" x14ac:dyDescent="0.3">
      <c r="B5" s="25" t="s">
        <v>0</v>
      </c>
      <c r="C5" s="645" t="s">
        <v>56</v>
      </c>
      <c r="D5" s="646"/>
      <c r="E5" s="646"/>
      <c r="F5" s="647"/>
      <c r="G5" s="645" t="s">
        <v>55</v>
      </c>
      <c r="H5" s="650"/>
      <c r="I5" s="650"/>
      <c r="J5" s="650"/>
      <c r="K5" s="650"/>
      <c r="L5" s="650"/>
      <c r="M5" s="650"/>
      <c r="N5" s="650"/>
      <c r="O5" s="650"/>
      <c r="P5" s="650"/>
      <c r="Q5" s="650"/>
      <c r="R5" s="650"/>
      <c r="S5" s="650"/>
      <c r="T5" s="650"/>
      <c r="U5" s="650"/>
      <c r="V5" s="650"/>
      <c r="W5" s="651"/>
    </row>
    <row r="6" spans="1:260" ht="105.75" thickBot="1" x14ac:dyDescent="0.3">
      <c r="B6" s="26"/>
      <c r="C6" s="167" t="s">
        <v>151</v>
      </c>
      <c r="D6" s="167" t="str">
        <f>'1 уровень'!E6</f>
        <v>План 1 мес. 2020 г. (законченный случай)</v>
      </c>
      <c r="E6" s="167" t="s">
        <v>57</v>
      </c>
      <c r="F6" s="63" t="s">
        <v>33</v>
      </c>
      <c r="G6" s="187" t="s">
        <v>139</v>
      </c>
      <c r="H6" s="187" t="s">
        <v>142</v>
      </c>
      <c r="I6" s="187" t="s">
        <v>143</v>
      </c>
      <c r="J6" s="187" t="s">
        <v>144</v>
      </c>
      <c r="K6" s="187" t="s">
        <v>145</v>
      </c>
      <c r="L6" s="187" t="s">
        <v>146</v>
      </c>
      <c r="M6" s="187" t="s">
        <v>147</v>
      </c>
      <c r="N6" s="187" t="s">
        <v>148</v>
      </c>
      <c r="O6" s="187" t="s">
        <v>149</v>
      </c>
      <c r="P6" s="187" t="s">
        <v>150</v>
      </c>
      <c r="Q6" s="187" t="s">
        <v>141</v>
      </c>
      <c r="R6" s="187" t="str">
        <f>'1 уровень'!S6</f>
        <v>План 1 мес. 2020 г. (тыс.руб)</v>
      </c>
      <c r="S6" s="187" t="s">
        <v>58</v>
      </c>
      <c r="T6" s="187" t="s">
        <v>86</v>
      </c>
      <c r="U6" s="187" t="s">
        <v>84</v>
      </c>
      <c r="V6" s="187" t="s">
        <v>85</v>
      </c>
      <c r="W6" s="63" t="s">
        <v>33</v>
      </c>
    </row>
    <row r="7" spans="1:260" s="13" customFormat="1" ht="15.75" thickBot="1" x14ac:dyDescent="0.3">
      <c r="B7" s="36">
        <v>1</v>
      </c>
      <c r="C7" s="36">
        <v>2</v>
      </c>
      <c r="D7" s="36">
        <v>3</v>
      </c>
      <c r="E7" s="36">
        <v>4</v>
      </c>
      <c r="F7" s="36">
        <v>5</v>
      </c>
      <c r="G7" s="36"/>
      <c r="H7" s="36"/>
      <c r="I7" s="36"/>
      <c r="J7" s="36"/>
      <c r="K7" s="36"/>
      <c r="L7" s="36"/>
      <c r="M7" s="36"/>
      <c r="N7" s="256">
        <v>6</v>
      </c>
      <c r="O7" s="256">
        <v>6</v>
      </c>
      <c r="P7" s="256">
        <v>6</v>
      </c>
      <c r="Q7" s="256">
        <v>6</v>
      </c>
      <c r="R7" s="256">
        <v>7</v>
      </c>
      <c r="S7" s="256">
        <v>8</v>
      </c>
      <c r="T7" s="256"/>
      <c r="U7" s="256">
        <v>9</v>
      </c>
      <c r="V7" s="256">
        <v>10</v>
      </c>
      <c r="W7" s="36">
        <v>11</v>
      </c>
    </row>
    <row r="8" spans="1:260" s="13" customFormat="1" x14ac:dyDescent="0.25">
      <c r="A8" s="13">
        <v>1</v>
      </c>
      <c r="B8" s="57" t="s">
        <v>2</v>
      </c>
      <c r="C8" s="12"/>
      <c r="D8" s="12"/>
      <c r="E8" s="92"/>
      <c r="F8" s="12"/>
      <c r="G8" s="12"/>
      <c r="H8" s="12"/>
      <c r="I8" s="12"/>
      <c r="J8" s="12"/>
      <c r="K8" s="12"/>
      <c r="L8" s="12"/>
      <c r="M8" s="12"/>
      <c r="N8" s="10"/>
      <c r="O8" s="10"/>
      <c r="P8" s="10"/>
      <c r="Q8" s="10"/>
      <c r="R8" s="10"/>
      <c r="S8" s="77"/>
      <c r="T8" s="77"/>
      <c r="U8" s="77"/>
      <c r="V8" s="77"/>
      <c r="W8" s="10"/>
    </row>
    <row r="9" spans="1:260" ht="29.25" x14ac:dyDescent="0.25">
      <c r="A9" s="13">
        <v>1</v>
      </c>
      <c r="B9" s="95" t="s">
        <v>115</v>
      </c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4"/>
      <c r="O9" s="444"/>
      <c r="P9" s="444"/>
      <c r="Q9" s="444"/>
      <c r="R9" s="444"/>
      <c r="S9" s="444"/>
      <c r="T9" s="444"/>
      <c r="U9" s="444"/>
      <c r="V9" s="444"/>
      <c r="W9" s="444"/>
    </row>
    <row r="10" spans="1:260" s="24" customFormat="1" ht="30" x14ac:dyDescent="0.25">
      <c r="A10" s="13">
        <v>1</v>
      </c>
      <c r="B10" s="110" t="s">
        <v>74</v>
      </c>
      <c r="C10" s="302">
        <f>SUM(C11:C14)</f>
        <v>17227</v>
      </c>
      <c r="D10" s="302">
        <f>SUM(D11:D14)</f>
        <v>1435</v>
      </c>
      <c r="E10" s="302">
        <f>SUM(E11:E14)</f>
        <v>52</v>
      </c>
      <c r="F10" s="283">
        <f t="shared" ref="F10:F19" si="0">E10/D10*100</f>
        <v>3.6236933797909412</v>
      </c>
      <c r="G10" s="445">
        <f>SUM(G11:G14)</f>
        <v>52663.10209</v>
      </c>
      <c r="H10" s="445">
        <f>SUM(H11:H14)</f>
        <v>0</v>
      </c>
      <c r="I10" s="445">
        <f>SUM(I11:I14)</f>
        <v>0</v>
      </c>
      <c r="J10" s="445">
        <f>SUM(J11:J14)</f>
        <v>0</v>
      </c>
      <c r="K10" s="445">
        <f>SUM(K11:K14)</f>
        <v>0</v>
      </c>
      <c r="L10" s="445">
        <f t="shared" ref="L10:M10" si="1">SUM(L11:L14)</f>
        <v>0</v>
      </c>
      <c r="M10" s="445">
        <f t="shared" si="1"/>
        <v>0</v>
      </c>
      <c r="N10" s="445">
        <f t="shared" ref="N10:V10" si="2">SUM(N11:N14)</f>
        <v>0</v>
      </c>
      <c r="O10" s="445">
        <f t="shared" ref="O10:P10" si="3">SUM(O11:O14)</f>
        <v>0</v>
      </c>
      <c r="P10" s="445">
        <f t="shared" si="3"/>
        <v>0</v>
      </c>
      <c r="Q10" s="445">
        <f t="shared" ref="Q10" si="4">SUM(Q11:Q14)</f>
        <v>0</v>
      </c>
      <c r="R10" s="617">
        <f t="shared" si="2"/>
        <v>4388.5918408333328</v>
      </c>
      <c r="S10" s="445">
        <f t="shared" si="2"/>
        <v>400.90284000000003</v>
      </c>
      <c r="T10" s="445">
        <f t="shared" si="2"/>
        <v>-3987.689000833333</v>
      </c>
      <c r="U10" s="445">
        <f t="shared" si="2"/>
        <v>-28.710740000000001</v>
      </c>
      <c r="V10" s="445">
        <f t="shared" si="2"/>
        <v>372.19210000000004</v>
      </c>
      <c r="W10" s="445">
        <f>S10/R10*100</f>
        <v>9.1351133698474491</v>
      </c>
      <c r="X10" s="604"/>
    </row>
    <row r="11" spans="1:260" s="24" customFormat="1" ht="30" x14ac:dyDescent="0.25">
      <c r="A11" s="13">
        <v>1</v>
      </c>
      <c r="B11" s="45" t="s">
        <v>43</v>
      </c>
      <c r="C11" s="302">
        <v>13000</v>
      </c>
      <c r="D11" s="608">
        <f>ROUND(C11/12*$B$3,0)</f>
        <v>1083</v>
      </c>
      <c r="E11" s="302"/>
      <c r="F11" s="283">
        <f t="shared" si="0"/>
        <v>0</v>
      </c>
      <c r="G11" s="445">
        <v>42718</v>
      </c>
      <c r="H11" s="445"/>
      <c r="I11" s="445"/>
      <c r="J11" s="445"/>
      <c r="K11" s="445"/>
      <c r="L11" s="445"/>
      <c r="M11" s="445"/>
      <c r="N11" s="445"/>
      <c r="O11" s="445"/>
      <c r="P11" s="445"/>
      <c r="Q11" s="445"/>
      <c r="R11" s="616">
        <f>G11/12*$B$3</f>
        <v>3559.8333333333335</v>
      </c>
      <c r="S11" s="446">
        <f t="shared" ref="S11:S14" si="5">V11-U11</f>
        <v>0</v>
      </c>
      <c r="T11" s="446">
        <f t="shared" ref="T11:T73" si="6">S11-R11</f>
        <v>-3559.8333333333335</v>
      </c>
      <c r="U11" s="446">
        <v>-8.9317499999999992</v>
      </c>
      <c r="V11" s="446">
        <v>-8.9317499999999992</v>
      </c>
      <c r="W11" s="445">
        <f>S11/R11*100</f>
        <v>0</v>
      </c>
      <c r="X11" s="604"/>
    </row>
    <row r="12" spans="1:260" s="24" customFormat="1" ht="30" x14ac:dyDescent="0.25">
      <c r="A12" s="13">
        <v>1</v>
      </c>
      <c r="B12" s="45" t="s">
        <v>44</v>
      </c>
      <c r="C12" s="302">
        <v>3900</v>
      </c>
      <c r="D12" s="303">
        <f>ROUND(C12/12*$B$3,0)</f>
        <v>325</v>
      </c>
      <c r="E12" s="302"/>
      <c r="F12" s="283">
        <f t="shared" si="0"/>
        <v>0</v>
      </c>
      <c r="G12" s="445">
        <v>7424.04</v>
      </c>
      <c r="H12" s="445"/>
      <c r="I12" s="445"/>
      <c r="J12" s="445"/>
      <c r="K12" s="445"/>
      <c r="L12" s="445"/>
      <c r="M12" s="445"/>
      <c r="N12" s="445"/>
      <c r="O12" s="445"/>
      <c r="P12" s="445"/>
      <c r="Q12" s="445"/>
      <c r="R12" s="618">
        <f t="shared" ref="R12:R14" si="7">G12/12*$B$3</f>
        <v>618.66999999999996</v>
      </c>
      <c r="S12" s="446">
        <f t="shared" si="5"/>
        <v>0</v>
      </c>
      <c r="T12" s="446">
        <f t="shared" si="6"/>
        <v>-618.66999999999996</v>
      </c>
      <c r="U12" s="446">
        <v>-19.77899</v>
      </c>
      <c r="V12" s="446">
        <v>-19.77899</v>
      </c>
      <c r="W12" s="445">
        <f t="shared" ref="W12:W20" si="8">S12/R12*100</f>
        <v>0</v>
      </c>
      <c r="X12" s="604"/>
    </row>
    <row r="13" spans="1:260" s="24" customFormat="1" ht="30" x14ac:dyDescent="0.25">
      <c r="A13" s="13">
        <v>1</v>
      </c>
      <c r="B13" s="45" t="s">
        <v>68</v>
      </c>
      <c r="C13" s="302">
        <v>61</v>
      </c>
      <c r="D13" s="303">
        <f t="shared" ref="D13:D19" si="9">ROUND(C13/12*$B$3,0)</f>
        <v>5</v>
      </c>
      <c r="E13" s="302">
        <v>52</v>
      </c>
      <c r="F13" s="283">
        <f t="shared" si="0"/>
        <v>1040</v>
      </c>
      <c r="G13" s="445">
        <v>470.28987000000001</v>
      </c>
      <c r="H13" s="445"/>
      <c r="I13" s="445"/>
      <c r="J13" s="445"/>
      <c r="K13" s="445"/>
      <c r="L13" s="445"/>
      <c r="M13" s="445"/>
      <c r="N13" s="445"/>
      <c r="O13" s="445"/>
      <c r="P13" s="445"/>
      <c r="Q13" s="445"/>
      <c r="R13" s="618">
        <f t="shared" si="7"/>
        <v>39.190822500000003</v>
      </c>
      <c r="S13" s="446">
        <f t="shared" si="5"/>
        <v>400.90284000000003</v>
      </c>
      <c r="T13" s="446">
        <f t="shared" si="6"/>
        <v>361.7120175</v>
      </c>
      <c r="U13" s="446"/>
      <c r="V13" s="446">
        <v>400.90284000000003</v>
      </c>
      <c r="W13" s="445">
        <f t="shared" si="8"/>
        <v>1022.9508196721313</v>
      </c>
      <c r="X13" s="604"/>
    </row>
    <row r="14" spans="1:260" s="24" customFormat="1" ht="30" x14ac:dyDescent="0.25">
      <c r="A14" s="13">
        <v>1</v>
      </c>
      <c r="B14" s="45" t="s">
        <v>69</v>
      </c>
      <c r="C14" s="302">
        <v>266</v>
      </c>
      <c r="D14" s="303">
        <f t="shared" si="9"/>
        <v>22</v>
      </c>
      <c r="E14" s="302"/>
      <c r="F14" s="283">
        <f t="shared" si="0"/>
        <v>0</v>
      </c>
      <c r="G14" s="445">
        <v>2050.7722199999998</v>
      </c>
      <c r="H14" s="445"/>
      <c r="I14" s="445"/>
      <c r="J14" s="445"/>
      <c r="K14" s="445"/>
      <c r="L14" s="445"/>
      <c r="M14" s="445"/>
      <c r="N14" s="445"/>
      <c r="O14" s="445"/>
      <c r="P14" s="445"/>
      <c r="Q14" s="445"/>
      <c r="R14" s="618">
        <f t="shared" si="7"/>
        <v>170.897685</v>
      </c>
      <c r="S14" s="446">
        <f t="shared" si="5"/>
        <v>0</v>
      </c>
      <c r="T14" s="446">
        <f t="shared" si="6"/>
        <v>-170.897685</v>
      </c>
      <c r="U14" s="446"/>
      <c r="V14" s="446"/>
      <c r="W14" s="445">
        <f t="shared" si="8"/>
        <v>0</v>
      </c>
      <c r="X14" s="604"/>
    </row>
    <row r="15" spans="1:260" s="24" customFormat="1" ht="30" x14ac:dyDescent="0.25">
      <c r="A15" s="13">
        <v>1</v>
      </c>
      <c r="B15" s="110" t="s">
        <v>66</v>
      </c>
      <c r="C15" s="302">
        <f t="shared" ref="C15:D15" si="10">SUM(C16,C18,C19)</f>
        <v>19939</v>
      </c>
      <c r="D15" s="302">
        <f t="shared" si="10"/>
        <v>1661</v>
      </c>
      <c r="E15" s="302">
        <f>SUM(E16,E18,E19)</f>
        <v>2336</v>
      </c>
      <c r="F15" s="283">
        <f t="shared" si="0"/>
        <v>140.63816977724261</v>
      </c>
      <c r="G15" s="446">
        <f t="shared" ref="G15:V15" si="11">SUM(G16,G18,G19)</f>
        <v>54722.218420000005</v>
      </c>
      <c r="H15" s="446">
        <f t="shared" si="11"/>
        <v>0</v>
      </c>
      <c r="I15" s="446">
        <f t="shared" si="11"/>
        <v>0</v>
      </c>
      <c r="J15" s="446">
        <f t="shared" si="11"/>
        <v>0</v>
      </c>
      <c r="K15" s="446">
        <f t="shared" si="11"/>
        <v>0</v>
      </c>
      <c r="L15" s="446">
        <f t="shared" si="11"/>
        <v>0</v>
      </c>
      <c r="M15" s="446">
        <f t="shared" si="11"/>
        <v>0</v>
      </c>
      <c r="N15" s="446">
        <f t="shared" si="11"/>
        <v>0</v>
      </c>
      <c r="O15" s="446">
        <f t="shared" si="11"/>
        <v>0</v>
      </c>
      <c r="P15" s="446">
        <f t="shared" si="11"/>
        <v>0</v>
      </c>
      <c r="Q15" s="446">
        <f t="shared" si="11"/>
        <v>0</v>
      </c>
      <c r="R15" s="619">
        <f t="shared" si="11"/>
        <v>4560.1848683333337</v>
      </c>
      <c r="S15" s="446">
        <f t="shared" si="11"/>
        <v>8791.6095100000039</v>
      </c>
      <c r="T15" s="446">
        <f t="shared" si="11"/>
        <v>4231.4246416666701</v>
      </c>
      <c r="U15" s="446">
        <f t="shared" si="11"/>
        <v>0</v>
      </c>
      <c r="V15" s="446">
        <f t="shared" si="11"/>
        <v>8791.6095100000039</v>
      </c>
      <c r="W15" s="445">
        <f t="shared" si="8"/>
        <v>192.79063818334146</v>
      </c>
      <c r="X15" s="604"/>
    </row>
    <row r="16" spans="1:260" s="24" customFormat="1" ht="30" x14ac:dyDescent="0.25">
      <c r="A16" s="13">
        <v>1</v>
      </c>
      <c r="B16" s="45" t="s">
        <v>62</v>
      </c>
      <c r="C16" s="302">
        <v>3700</v>
      </c>
      <c r="D16" s="303">
        <f>ROUND(C16/12*$B$3,0)</f>
        <v>308</v>
      </c>
      <c r="E16" s="302">
        <f>313+E17</f>
        <v>628</v>
      </c>
      <c r="F16" s="283">
        <f t="shared" si="0"/>
        <v>203.89610389610388</v>
      </c>
      <c r="G16" s="447">
        <v>5009.8</v>
      </c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618">
        <f t="shared" ref="R16:R19" si="12">G16/12*$B$3</f>
        <v>417.48333333333335</v>
      </c>
      <c r="S16" s="446">
        <f t="shared" ref="S16:S19" si="13">V16-U16</f>
        <v>923.51259999999979</v>
      </c>
      <c r="T16" s="445">
        <f t="shared" si="6"/>
        <v>506.02926666666644</v>
      </c>
      <c r="U16" s="445"/>
      <c r="V16" s="445">
        <f>461.53153+V17</f>
        <v>923.51259999999979</v>
      </c>
      <c r="W16" s="445">
        <f t="shared" si="8"/>
        <v>221.20945347119641</v>
      </c>
      <c r="X16" s="604"/>
    </row>
    <row r="17" spans="1:260" s="24" customFormat="1" ht="30.75" customHeight="1" x14ac:dyDescent="0.25">
      <c r="A17" s="13"/>
      <c r="B17" s="625" t="s">
        <v>92</v>
      </c>
      <c r="C17" s="302"/>
      <c r="D17" s="303"/>
      <c r="E17" s="302">
        <v>315</v>
      </c>
      <c r="F17" s="283"/>
      <c r="G17" s="447"/>
      <c r="H17" s="447"/>
      <c r="I17" s="447"/>
      <c r="J17" s="447"/>
      <c r="K17" s="447"/>
      <c r="L17" s="447"/>
      <c r="M17" s="447"/>
      <c r="N17" s="447"/>
      <c r="O17" s="447"/>
      <c r="P17" s="447"/>
      <c r="Q17" s="447"/>
      <c r="R17" s="618">
        <f t="shared" si="12"/>
        <v>0</v>
      </c>
      <c r="S17" s="446"/>
      <c r="T17" s="445"/>
      <c r="U17" s="445"/>
      <c r="V17" s="445">
        <v>461.98106999999987</v>
      </c>
      <c r="W17" s="445"/>
      <c r="X17" s="604"/>
    </row>
    <row r="18" spans="1:260" s="24" customFormat="1" ht="60" x14ac:dyDescent="0.25">
      <c r="A18" s="13">
        <v>1</v>
      </c>
      <c r="B18" s="45" t="s">
        <v>73</v>
      </c>
      <c r="C18" s="302">
        <v>14400</v>
      </c>
      <c r="D18" s="303">
        <f t="shared" si="9"/>
        <v>1200</v>
      </c>
      <c r="E18" s="302">
        <v>1513</v>
      </c>
      <c r="F18" s="283">
        <f t="shared" si="0"/>
        <v>126.08333333333333</v>
      </c>
      <c r="G18" s="447">
        <v>46871.567999999999</v>
      </c>
      <c r="H18" s="447"/>
      <c r="I18" s="447"/>
      <c r="J18" s="447"/>
      <c r="K18" s="447"/>
      <c r="L18" s="447"/>
      <c r="M18" s="447"/>
      <c r="N18" s="447"/>
      <c r="O18" s="447"/>
      <c r="P18" s="447"/>
      <c r="Q18" s="447"/>
      <c r="R18" s="618">
        <f t="shared" si="12"/>
        <v>3905.9639999999999</v>
      </c>
      <c r="S18" s="446">
        <f t="shared" si="13"/>
        <v>7677.3192600000039</v>
      </c>
      <c r="T18" s="446">
        <f t="shared" si="6"/>
        <v>3771.3552600000039</v>
      </c>
      <c r="U18" s="446"/>
      <c r="V18" s="446">
        <v>7677.3192600000039</v>
      </c>
      <c r="W18" s="445">
        <f t="shared" si="8"/>
        <v>196.55376393638048</v>
      </c>
      <c r="X18" s="604"/>
    </row>
    <row r="19" spans="1:260" s="24" customFormat="1" ht="45.75" thickBot="1" x14ac:dyDescent="0.3">
      <c r="A19" s="13">
        <v>1</v>
      </c>
      <c r="B19" s="45" t="s">
        <v>63</v>
      </c>
      <c r="C19" s="302">
        <v>1839</v>
      </c>
      <c r="D19" s="303">
        <f t="shared" si="9"/>
        <v>153</v>
      </c>
      <c r="E19" s="302">
        <v>195</v>
      </c>
      <c r="F19" s="283">
        <f t="shared" si="0"/>
        <v>127.45098039215685</v>
      </c>
      <c r="G19" s="447">
        <v>2840.8504199999998</v>
      </c>
      <c r="H19" s="447"/>
      <c r="I19" s="447"/>
      <c r="J19" s="447"/>
      <c r="K19" s="447"/>
      <c r="L19" s="447"/>
      <c r="M19" s="447"/>
      <c r="N19" s="447"/>
      <c r="O19" s="447"/>
      <c r="P19" s="447"/>
      <c r="Q19" s="447"/>
      <c r="R19" s="618">
        <f t="shared" si="12"/>
        <v>236.73753499999998</v>
      </c>
      <c r="S19" s="446">
        <f t="shared" si="13"/>
        <v>190.77764999999988</v>
      </c>
      <c r="T19" s="446">
        <f t="shared" si="6"/>
        <v>-45.959885000000099</v>
      </c>
      <c r="U19" s="446"/>
      <c r="V19" s="446">
        <v>190.77764999999988</v>
      </c>
      <c r="W19" s="445">
        <f t="shared" si="8"/>
        <v>80.586143637932153</v>
      </c>
      <c r="X19" s="604"/>
    </row>
    <row r="20" spans="1:260" s="8" customFormat="1" ht="15.75" thickBot="1" x14ac:dyDescent="0.3">
      <c r="A20" s="13">
        <v>1</v>
      </c>
      <c r="B20" s="73" t="s">
        <v>3</v>
      </c>
      <c r="C20" s="309"/>
      <c r="D20" s="309"/>
      <c r="E20" s="309"/>
      <c r="F20" s="448"/>
      <c r="G20" s="449">
        <f>G10+G15</f>
        <v>107385.32051000001</v>
      </c>
      <c r="H20" s="449" t="e">
        <f>H10+H15+#REF!</f>
        <v>#REF!</v>
      </c>
      <c r="I20" s="449" t="e">
        <f>I10+I15+#REF!</f>
        <v>#REF!</v>
      </c>
      <c r="J20" s="449" t="e">
        <f>J10+J15+#REF!</f>
        <v>#REF!</v>
      </c>
      <c r="K20" s="449" t="e">
        <f>K10+K15+#REF!</f>
        <v>#REF!</v>
      </c>
      <c r="L20" s="449" t="e">
        <f>L10+L15+#REF!</f>
        <v>#REF!</v>
      </c>
      <c r="M20" s="449" t="e">
        <f>M10+M15+#REF!</f>
        <v>#REF!</v>
      </c>
      <c r="N20" s="449" t="e">
        <f>N10+N15+#REF!</f>
        <v>#REF!</v>
      </c>
      <c r="O20" s="449" t="e">
        <f>O10+O15+#REF!</f>
        <v>#REF!</v>
      </c>
      <c r="P20" s="449" t="e">
        <f>P10+P15+#REF!</f>
        <v>#REF!</v>
      </c>
      <c r="Q20" s="449" t="e">
        <f>Q10+Q15+#REF!</f>
        <v>#REF!</v>
      </c>
      <c r="R20" s="449">
        <f t="shared" ref="R20:V20" si="14">R10+R15</f>
        <v>8948.7767091666665</v>
      </c>
      <c r="S20" s="449">
        <f t="shared" si="14"/>
        <v>9192.5123500000045</v>
      </c>
      <c r="T20" s="449">
        <f t="shared" si="14"/>
        <v>243.73564083333713</v>
      </c>
      <c r="U20" s="449">
        <f t="shared" si="14"/>
        <v>-28.710740000000001</v>
      </c>
      <c r="V20" s="449">
        <f t="shared" si="14"/>
        <v>9163.8016100000041</v>
      </c>
      <c r="W20" s="450">
        <f t="shared" si="8"/>
        <v>102.72367552297588</v>
      </c>
      <c r="X20" s="604"/>
    </row>
    <row r="21" spans="1:260" x14ac:dyDescent="0.25">
      <c r="A21" s="13">
        <v>1</v>
      </c>
      <c r="B21" s="50"/>
      <c r="C21" s="451"/>
      <c r="D21" s="451"/>
      <c r="E21" s="451"/>
      <c r="F21" s="451"/>
      <c r="G21" s="452"/>
      <c r="H21" s="452"/>
      <c r="I21" s="452"/>
      <c r="J21" s="452"/>
      <c r="K21" s="452"/>
      <c r="L21" s="452"/>
      <c r="M21" s="452"/>
      <c r="N21" s="452"/>
      <c r="O21" s="452"/>
      <c r="P21" s="452"/>
      <c r="Q21" s="452"/>
      <c r="R21" s="452"/>
      <c r="S21" s="452"/>
      <c r="T21" s="452">
        <f t="shared" si="6"/>
        <v>0</v>
      </c>
      <c r="U21" s="452"/>
      <c r="V21" s="452"/>
      <c r="W21" s="452"/>
      <c r="X21" s="604"/>
    </row>
    <row r="22" spans="1:260" s="15" customFormat="1" ht="29.25" x14ac:dyDescent="0.25">
      <c r="A22" s="13">
        <v>1</v>
      </c>
      <c r="B22" s="95" t="s">
        <v>116</v>
      </c>
      <c r="C22" s="453"/>
      <c r="D22" s="453"/>
      <c r="E22" s="453"/>
      <c r="F22" s="453"/>
      <c r="G22" s="444"/>
      <c r="H22" s="444"/>
      <c r="I22" s="444"/>
      <c r="J22" s="444"/>
      <c r="K22" s="444"/>
      <c r="L22" s="444"/>
      <c r="M22" s="444"/>
      <c r="N22" s="444"/>
      <c r="O22" s="444"/>
      <c r="P22" s="444"/>
      <c r="Q22" s="444"/>
      <c r="R22" s="444"/>
      <c r="S22" s="444"/>
      <c r="T22" s="444">
        <f t="shared" si="6"/>
        <v>0</v>
      </c>
      <c r="U22" s="444"/>
      <c r="V22" s="444"/>
      <c r="W22" s="444"/>
      <c r="X22" s="604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</row>
    <row r="23" spans="1:260" s="24" customFormat="1" ht="30" x14ac:dyDescent="0.25">
      <c r="A23" s="13">
        <v>1</v>
      </c>
      <c r="B23" s="110" t="s">
        <v>74</v>
      </c>
      <c r="C23" s="302">
        <f>SUM(C24:C27)</f>
        <v>7600</v>
      </c>
      <c r="D23" s="302">
        <f>SUM(D24:D27)</f>
        <v>633</v>
      </c>
      <c r="E23" s="302">
        <f>SUM(E24:E27)</f>
        <v>625</v>
      </c>
      <c r="F23" s="283">
        <f>E23/D23*100</f>
        <v>98.736176935229068</v>
      </c>
      <c r="G23" s="445">
        <f>SUM(G24:G27)</f>
        <v>22833.644199999999</v>
      </c>
      <c r="H23" s="445">
        <f>SUM(H24:H27)</f>
        <v>0</v>
      </c>
      <c r="I23" s="445">
        <f>SUM(I24:I27)</f>
        <v>0</v>
      </c>
      <c r="J23" s="445">
        <f>SUM(J24:J27)</f>
        <v>0</v>
      </c>
      <c r="K23" s="445">
        <f>SUM(K24:K27)</f>
        <v>0</v>
      </c>
      <c r="L23" s="445">
        <f t="shared" ref="L23:M23" si="15">SUM(L24:L27)</f>
        <v>0</v>
      </c>
      <c r="M23" s="445">
        <f t="shared" si="15"/>
        <v>0</v>
      </c>
      <c r="N23" s="445">
        <f t="shared" ref="N23:V23" si="16">SUM(N24:N27)</f>
        <v>0</v>
      </c>
      <c r="O23" s="445">
        <f t="shared" ref="O23:P23" si="17">SUM(O24:O27)</f>
        <v>0</v>
      </c>
      <c r="P23" s="445">
        <f t="shared" si="17"/>
        <v>0</v>
      </c>
      <c r="Q23" s="445">
        <f t="shared" ref="Q23" si="18">SUM(Q24:Q27)</f>
        <v>0</v>
      </c>
      <c r="R23" s="617">
        <f t="shared" si="16"/>
        <v>1902.8036833333333</v>
      </c>
      <c r="S23" s="445">
        <f t="shared" si="16"/>
        <v>2032.99981</v>
      </c>
      <c r="T23" s="445">
        <f t="shared" si="16"/>
        <v>130.19612666666677</v>
      </c>
      <c r="U23" s="445">
        <f t="shared" si="16"/>
        <v>-3.1521299999999997</v>
      </c>
      <c r="V23" s="445">
        <f t="shared" si="16"/>
        <v>2029.8476800000001</v>
      </c>
      <c r="W23" s="445">
        <f>S23/R23*100</f>
        <v>106.84233101959258</v>
      </c>
      <c r="X23" s="604"/>
    </row>
    <row r="24" spans="1:260" s="24" customFormat="1" ht="30" x14ac:dyDescent="0.25">
      <c r="A24" s="13">
        <v>1</v>
      </c>
      <c r="B24" s="45" t="s">
        <v>43</v>
      </c>
      <c r="C24" s="302">
        <v>5800</v>
      </c>
      <c r="D24" s="608">
        <f>ROUND(C24/12*$B$3,0)</f>
        <v>483</v>
      </c>
      <c r="E24" s="302">
        <v>526</v>
      </c>
      <c r="F24" s="283">
        <f>E24/D24*100</f>
        <v>108.90269151138716</v>
      </c>
      <c r="G24" s="445">
        <v>19058.8</v>
      </c>
      <c r="H24" s="445"/>
      <c r="I24" s="445"/>
      <c r="J24" s="445"/>
      <c r="K24" s="445"/>
      <c r="L24" s="445"/>
      <c r="M24" s="445"/>
      <c r="N24" s="445"/>
      <c r="O24" s="445"/>
      <c r="P24" s="445"/>
      <c r="Q24" s="445"/>
      <c r="R24" s="618">
        <f t="shared" ref="R24:R27" si="19">G24/12*$B$3</f>
        <v>1588.2333333333333</v>
      </c>
      <c r="S24" s="446">
        <f t="shared" ref="S24:S32" si="20">V24-U24</f>
        <v>1837.9280000000001</v>
      </c>
      <c r="T24" s="446">
        <f t="shared" si="6"/>
        <v>249.69466666666676</v>
      </c>
      <c r="U24" s="446">
        <v>-2.5058099999999999</v>
      </c>
      <c r="V24" s="446">
        <v>1835.42219</v>
      </c>
      <c r="W24" s="445">
        <f>S24/R24*100</f>
        <v>115.72153545868575</v>
      </c>
      <c r="X24" s="604"/>
    </row>
    <row r="25" spans="1:260" s="24" customFormat="1" ht="30" x14ac:dyDescent="0.25">
      <c r="A25" s="13">
        <v>1</v>
      </c>
      <c r="B25" s="45" t="s">
        <v>44</v>
      </c>
      <c r="C25" s="302">
        <v>1740</v>
      </c>
      <c r="D25" s="303">
        <f>ROUND(C25/12*$B$3,0)</f>
        <v>145</v>
      </c>
      <c r="E25" s="302">
        <v>99</v>
      </c>
      <c r="F25" s="283">
        <f>E25/D25*100</f>
        <v>68.275862068965523</v>
      </c>
      <c r="G25" s="445">
        <v>3312.2640000000001</v>
      </c>
      <c r="H25" s="445"/>
      <c r="I25" s="445"/>
      <c r="J25" s="445"/>
      <c r="K25" s="445"/>
      <c r="L25" s="445"/>
      <c r="M25" s="445"/>
      <c r="N25" s="445"/>
      <c r="O25" s="445"/>
      <c r="P25" s="445"/>
      <c r="Q25" s="445"/>
      <c r="R25" s="618">
        <f t="shared" si="19"/>
        <v>276.02199999999999</v>
      </c>
      <c r="S25" s="446">
        <f t="shared" si="20"/>
        <v>195.07181</v>
      </c>
      <c r="T25" s="446">
        <f t="shared" si="6"/>
        <v>-80.950189999999992</v>
      </c>
      <c r="U25" s="446">
        <v>-0.64632000000000001</v>
      </c>
      <c r="V25" s="446">
        <v>194.42549</v>
      </c>
      <c r="W25" s="445">
        <f t="shared" ref="W25:W33" si="21">S25/R25*100</f>
        <v>70.672558709088406</v>
      </c>
      <c r="X25" s="604"/>
    </row>
    <row r="26" spans="1:260" s="24" customFormat="1" ht="30" x14ac:dyDescent="0.25">
      <c r="A26" s="13">
        <v>1</v>
      </c>
      <c r="B26" s="45" t="s">
        <v>68</v>
      </c>
      <c r="C26" s="302"/>
      <c r="D26" s="303">
        <f>ROUND(C26/12*$B$3,0)</f>
        <v>0</v>
      </c>
      <c r="E26" s="302"/>
      <c r="F26" s="283"/>
      <c r="G26" s="445"/>
      <c r="H26" s="445"/>
      <c r="I26" s="445"/>
      <c r="J26" s="445"/>
      <c r="K26" s="445"/>
      <c r="L26" s="445"/>
      <c r="M26" s="445"/>
      <c r="N26" s="445"/>
      <c r="O26" s="445"/>
      <c r="P26" s="445"/>
      <c r="Q26" s="445"/>
      <c r="R26" s="618">
        <f t="shared" si="19"/>
        <v>0</v>
      </c>
      <c r="S26" s="446">
        <f t="shared" si="20"/>
        <v>0</v>
      </c>
      <c r="T26" s="446">
        <f t="shared" si="6"/>
        <v>0</v>
      </c>
      <c r="U26" s="446"/>
      <c r="V26" s="446"/>
      <c r="W26" s="445"/>
      <c r="X26" s="604"/>
    </row>
    <row r="27" spans="1:260" s="24" customFormat="1" ht="30" x14ac:dyDescent="0.25">
      <c r="A27" s="13">
        <v>1</v>
      </c>
      <c r="B27" s="45" t="s">
        <v>69</v>
      </c>
      <c r="C27" s="302">
        <v>60</v>
      </c>
      <c r="D27" s="303">
        <f>ROUND(C27/12*$B$3,0)</f>
        <v>5</v>
      </c>
      <c r="E27" s="302"/>
      <c r="F27" s="283">
        <f t="shared" ref="F27:F32" si="22">E27/D27*100</f>
        <v>0</v>
      </c>
      <c r="G27" s="445">
        <v>462.58019999999999</v>
      </c>
      <c r="H27" s="445"/>
      <c r="I27" s="445"/>
      <c r="J27" s="445"/>
      <c r="K27" s="445"/>
      <c r="L27" s="445"/>
      <c r="M27" s="445"/>
      <c r="N27" s="445"/>
      <c r="O27" s="445"/>
      <c r="P27" s="445"/>
      <c r="Q27" s="445"/>
      <c r="R27" s="618">
        <f t="shared" si="19"/>
        <v>38.548349999999999</v>
      </c>
      <c r="S27" s="446">
        <f t="shared" si="20"/>
        <v>0</v>
      </c>
      <c r="T27" s="446">
        <f t="shared" si="6"/>
        <v>-38.548349999999999</v>
      </c>
      <c r="U27" s="446"/>
      <c r="V27" s="446"/>
      <c r="W27" s="445">
        <f t="shared" si="21"/>
        <v>0</v>
      </c>
      <c r="X27" s="604"/>
    </row>
    <row r="28" spans="1:260" s="24" customFormat="1" ht="30" x14ac:dyDescent="0.25">
      <c r="A28" s="13">
        <v>1</v>
      </c>
      <c r="B28" s="110" t="s">
        <v>66</v>
      </c>
      <c r="C28" s="302">
        <f>C29+C31+C32</f>
        <v>7435</v>
      </c>
      <c r="D28" s="302">
        <f t="shared" ref="D28:E28" si="23">D29+D31+D32</f>
        <v>620</v>
      </c>
      <c r="E28" s="302">
        <f t="shared" si="23"/>
        <v>970</v>
      </c>
      <c r="F28" s="283">
        <f t="shared" si="22"/>
        <v>156.45161290322579</v>
      </c>
      <c r="G28" s="446">
        <f t="shared" ref="G28:V28" si="24">G29+G31+G32</f>
        <v>16771.18305</v>
      </c>
      <c r="H28" s="446">
        <f t="shared" si="24"/>
        <v>0</v>
      </c>
      <c r="I28" s="446">
        <f t="shared" si="24"/>
        <v>0</v>
      </c>
      <c r="J28" s="446">
        <f t="shared" si="24"/>
        <v>0</v>
      </c>
      <c r="K28" s="446">
        <f t="shared" si="24"/>
        <v>0</v>
      </c>
      <c r="L28" s="446">
        <f t="shared" si="24"/>
        <v>0</v>
      </c>
      <c r="M28" s="446">
        <f t="shared" si="24"/>
        <v>0</v>
      </c>
      <c r="N28" s="446">
        <f t="shared" si="24"/>
        <v>0</v>
      </c>
      <c r="O28" s="446">
        <f t="shared" si="24"/>
        <v>0</v>
      </c>
      <c r="P28" s="446">
        <f t="shared" si="24"/>
        <v>0</v>
      </c>
      <c r="Q28" s="446">
        <f t="shared" si="24"/>
        <v>0</v>
      </c>
      <c r="R28" s="619">
        <f t="shared" si="24"/>
        <v>1397.5985874999999</v>
      </c>
      <c r="S28" s="446">
        <f t="shared" si="24"/>
        <v>1978.9269000000002</v>
      </c>
      <c r="T28" s="446">
        <f t="shared" si="24"/>
        <v>581.32831250000004</v>
      </c>
      <c r="U28" s="446">
        <f t="shared" si="24"/>
        <v>0</v>
      </c>
      <c r="V28" s="446">
        <f t="shared" si="24"/>
        <v>1978.9269000000002</v>
      </c>
      <c r="W28" s="445">
        <f t="shared" si="21"/>
        <v>141.59479822742739</v>
      </c>
      <c r="X28" s="604"/>
    </row>
    <row r="29" spans="1:260" s="24" customFormat="1" ht="30" x14ac:dyDescent="0.25">
      <c r="A29" s="13">
        <v>1</v>
      </c>
      <c r="B29" s="45" t="s">
        <v>62</v>
      </c>
      <c r="C29" s="302">
        <v>2100</v>
      </c>
      <c r="D29" s="608">
        <f>ROUND(C29/12*$B$3,0)</f>
        <v>175</v>
      </c>
      <c r="E29" s="302">
        <f>144+3</f>
        <v>147</v>
      </c>
      <c r="F29" s="283">
        <f t="shared" si="22"/>
        <v>84</v>
      </c>
      <c r="G29" s="447">
        <v>2843.4</v>
      </c>
      <c r="H29" s="447"/>
      <c r="I29" s="447"/>
      <c r="J29" s="447"/>
      <c r="K29" s="447"/>
      <c r="L29" s="447"/>
      <c r="M29" s="447"/>
      <c r="N29" s="447"/>
      <c r="O29" s="447"/>
      <c r="P29" s="447"/>
      <c r="Q29" s="447"/>
      <c r="R29" s="618">
        <f t="shared" ref="R29:R32" si="25">G29/12*$B$3</f>
        <v>236.95000000000002</v>
      </c>
      <c r="S29" s="446">
        <f t="shared" si="20"/>
        <v>215.30778000000001</v>
      </c>
      <c r="T29" s="445">
        <f t="shared" si="6"/>
        <v>-21.642220000000009</v>
      </c>
      <c r="U29" s="445"/>
      <c r="V29" s="445">
        <f>210.76557+V30</f>
        <v>215.30778000000001</v>
      </c>
      <c r="W29" s="445">
        <f t="shared" si="21"/>
        <v>90.866334669761557</v>
      </c>
      <c r="X29" s="604"/>
    </row>
    <row r="30" spans="1:260" s="24" customFormat="1" ht="31.5" customHeight="1" x14ac:dyDescent="0.25">
      <c r="A30" s="13"/>
      <c r="B30" s="625" t="s">
        <v>92</v>
      </c>
      <c r="C30" s="302"/>
      <c r="D30" s="608"/>
      <c r="E30" s="302">
        <v>3</v>
      </c>
      <c r="F30" s="283"/>
      <c r="G30" s="447"/>
      <c r="H30" s="447"/>
      <c r="I30" s="447"/>
      <c r="J30" s="447"/>
      <c r="K30" s="447"/>
      <c r="L30" s="447"/>
      <c r="M30" s="447"/>
      <c r="N30" s="447"/>
      <c r="O30" s="447"/>
      <c r="P30" s="447"/>
      <c r="Q30" s="447"/>
      <c r="R30" s="618"/>
      <c r="S30" s="446"/>
      <c r="T30" s="445"/>
      <c r="U30" s="445"/>
      <c r="V30" s="445">
        <v>4.5422099999999999</v>
      </c>
      <c r="W30" s="445"/>
      <c r="X30" s="604"/>
    </row>
    <row r="31" spans="1:260" s="24" customFormat="1" ht="60" x14ac:dyDescent="0.25">
      <c r="A31" s="13">
        <v>1</v>
      </c>
      <c r="B31" s="45" t="s">
        <v>73</v>
      </c>
      <c r="C31" s="302">
        <v>3325</v>
      </c>
      <c r="D31" s="608">
        <f t="shared" ref="D31:D32" si="26">ROUND(C31/12*$B$3,0)</f>
        <v>277</v>
      </c>
      <c r="E31" s="302">
        <v>326</v>
      </c>
      <c r="F31" s="283">
        <f t="shared" si="22"/>
        <v>117.68953068592059</v>
      </c>
      <c r="G31" s="447">
        <v>10822.775250000001</v>
      </c>
      <c r="H31" s="447"/>
      <c r="I31" s="447"/>
      <c r="J31" s="447"/>
      <c r="K31" s="447"/>
      <c r="L31" s="447"/>
      <c r="M31" s="447"/>
      <c r="N31" s="447"/>
      <c r="O31" s="447"/>
      <c r="P31" s="447"/>
      <c r="Q31" s="447"/>
      <c r="R31" s="618">
        <f t="shared" si="25"/>
        <v>901.89793750000001</v>
      </c>
      <c r="S31" s="446">
        <f t="shared" si="20"/>
        <v>1155.57087</v>
      </c>
      <c r="T31" s="446">
        <f t="shared" si="6"/>
        <v>253.6729325</v>
      </c>
      <c r="U31" s="446"/>
      <c r="V31" s="446">
        <v>1155.57087</v>
      </c>
      <c r="W31" s="445">
        <f t="shared" si="21"/>
        <v>128.12656753636273</v>
      </c>
      <c r="X31" s="604"/>
    </row>
    <row r="32" spans="1:260" s="24" customFormat="1" ht="45.75" thickBot="1" x14ac:dyDescent="0.3">
      <c r="A32" s="13">
        <v>1</v>
      </c>
      <c r="B32" s="45" t="s">
        <v>63</v>
      </c>
      <c r="C32" s="302">
        <v>2010</v>
      </c>
      <c r="D32" s="303">
        <f t="shared" si="26"/>
        <v>168</v>
      </c>
      <c r="E32" s="302">
        <v>497</v>
      </c>
      <c r="F32" s="283">
        <f t="shared" si="22"/>
        <v>295.83333333333337</v>
      </c>
      <c r="G32" s="447">
        <v>3105.0077999999999</v>
      </c>
      <c r="H32" s="447"/>
      <c r="I32" s="447"/>
      <c r="J32" s="447"/>
      <c r="K32" s="447"/>
      <c r="L32" s="447"/>
      <c r="M32" s="447"/>
      <c r="N32" s="447"/>
      <c r="O32" s="447"/>
      <c r="P32" s="447"/>
      <c r="Q32" s="447"/>
      <c r="R32" s="618">
        <f t="shared" si="25"/>
        <v>258.75065000000001</v>
      </c>
      <c r="S32" s="446">
        <f t="shared" si="20"/>
        <v>608.04825000000005</v>
      </c>
      <c r="T32" s="446">
        <f t="shared" si="6"/>
        <v>349.29760000000005</v>
      </c>
      <c r="U32" s="446"/>
      <c r="V32" s="446">
        <v>608.04825000000005</v>
      </c>
      <c r="W32" s="445">
        <f t="shared" si="21"/>
        <v>234.9939024307765</v>
      </c>
      <c r="X32" s="604"/>
    </row>
    <row r="33" spans="1:260" s="24" customFormat="1" ht="15.75" thickBot="1" x14ac:dyDescent="0.3">
      <c r="A33" s="13">
        <v>1</v>
      </c>
      <c r="B33" s="73" t="s">
        <v>3</v>
      </c>
      <c r="C33" s="309"/>
      <c r="D33" s="309"/>
      <c r="E33" s="309"/>
      <c r="F33" s="448"/>
      <c r="G33" s="449">
        <f>G28+G23</f>
        <v>39604.827250000002</v>
      </c>
      <c r="H33" s="449" t="e">
        <f>H28+H23+#REF!</f>
        <v>#REF!</v>
      </c>
      <c r="I33" s="449" t="e">
        <f>I28+I23+#REF!</f>
        <v>#REF!</v>
      </c>
      <c r="J33" s="449" t="e">
        <f>J28+J23+#REF!</f>
        <v>#REF!</v>
      </c>
      <c r="K33" s="449" t="e">
        <f>K28+K23+#REF!</f>
        <v>#REF!</v>
      </c>
      <c r="L33" s="449" t="e">
        <f>L28+L23+#REF!</f>
        <v>#REF!</v>
      </c>
      <c r="M33" s="449" t="e">
        <f>M28+M23+#REF!</f>
        <v>#REF!</v>
      </c>
      <c r="N33" s="449" t="e">
        <f>N28+N23+#REF!</f>
        <v>#REF!</v>
      </c>
      <c r="O33" s="449" t="e">
        <f>O28+O23+#REF!</f>
        <v>#REF!</v>
      </c>
      <c r="P33" s="449" t="e">
        <f>P28+P23+#REF!</f>
        <v>#REF!</v>
      </c>
      <c r="Q33" s="449" t="e">
        <f>Q28+Q23+#REF!</f>
        <v>#REF!</v>
      </c>
      <c r="R33" s="449">
        <f t="shared" ref="R33:V33" si="27">R28+R23</f>
        <v>3300.4022708333332</v>
      </c>
      <c r="S33" s="449">
        <f t="shared" si="27"/>
        <v>4011.9267100000002</v>
      </c>
      <c r="T33" s="449">
        <f t="shared" si="27"/>
        <v>711.52443916666675</v>
      </c>
      <c r="U33" s="449">
        <f t="shared" si="27"/>
        <v>-3.1521299999999997</v>
      </c>
      <c r="V33" s="449">
        <f t="shared" si="27"/>
        <v>4008.7745800000002</v>
      </c>
      <c r="W33" s="450">
        <f t="shared" si="21"/>
        <v>121.55871862816925</v>
      </c>
      <c r="X33" s="604"/>
    </row>
    <row r="34" spans="1:260" s="21" customFormat="1" x14ac:dyDescent="0.25">
      <c r="A34" s="13">
        <v>1</v>
      </c>
      <c r="B34" s="58"/>
      <c r="C34" s="454"/>
      <c r="D34" s="454"/>
      <c r="E34" s="454"/>
      <c r="F34" s="454"/>
      <c r="G34" s="455"/>
      <c r="H34" s="455"/>
      <c r="I34" s="455"/>
      <c r="J34" s="455"/>
      <c r="K34" s="455"/>
      <c r="L34" s="455"/>
      <c r="M34" s="455"/>
      <c r="N34" s="455"/>
      <c r="O34" s="455"/>
      <c r="P34" s="455"/>
      <c r="Q34" s="455"/>
      <c r="R34" s="455"/>
      <c r="S34" s="455"/>
      <c r="T34" s="455">
        <f t="shared" si="6"/>
        <v>0</v>
      </c>
      <c r="U34" s="455"/>
      <c r="V34" s="455"/>
      <c r="W34" s="455"/>
      <c r="X34" s="604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  <c r="IU34" s="22"/>
      <c r="IV34" s="22"/>
      <c r="IW34" s="22"/>
      <c r="IX34" s="22"/>
      <c r="IY34" s="22"/>
      <c r="IZ34" s="22"/>
    </row>
    <row r="35" spans="1:260" s="6" customFormat="1" ht="29.25" x14ac:dyDescent="0.25">
      <c r="A35" s="13">
        <v>1</v>
      </c>
      <c r="B35" s="95" t="s">
        <v>117</v>
      </c>
      <c r="C35" s="453"/>
      <c r="D35" s="453"/>
      <c r="E35" s="453"/>
      <c r="F35" s="453"/>
      <c r="G35" s="444"/>
      <c r="H35" s="444"/>
      <c r="I35" s="444"/>
      <c r="J35" s="444"/>
      <c r="K35" s="444"/>
      <c r="L35" s="444"/>
      <c r="M35" s="444"/>
      <c r="N35" s="444"/>
      <c r="O35" s="444"/>
      <c r="P35" s="444"/>
      <c r="Q35" s="444"/>
      <c r="R35" s="444"/>
      <c r="S35" s="444"/>
      <c r="T35" s="444">
        <f t="shared" si="6"/>
        <v>0</v>
      </c>
      <c r="U35" s="444"/>
      <c r="V35" s="444"/>
      <c r="W35" s="444"/>
      <c r="X35" s="604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</row>
    <row r="36" spans="1:260" s="24" customFormat="1" ht="30" x14ac:dyDescent="0.25">
      <c r="A36" s="13">
        <v>1</v>
      </c>
      <c r="B36" s="110" t="s">
        <v>74</v>
      </c>
      <c r="C36" s="302">
        <f>SUM(C37:C38)</f>
        <v>9620</v>
      </c>
      <c r="D36" s="302">
        <f>SUM(D37:D38)</f>
        <v>802</v>
      </c>
      <c r="E36" s="302">
        <f>SUM(E37:E38)</f>
        <v>354</v>
      </c>
      <c r="F36" s="283">
        <f t="shared" ref="F36:F40" si="28">E36/D36*100</f>
        <v>44.139650872817953</v>
      </c>
      <c r="G36" s="445">
        <f>SUM(G37:G38)</f>
        <v>28542.392</v>
      </c>
      <c r="H36" s="445">
        <f>SUM(H37:H38)</f>
        <v>0</v>
      </c>
      <c r="I36" s="445">
        <f>SUM(I37:I38)</f>
        <v>0</v>
      </c>
      <c r="J36" s="445">
        <f>SUM(J37:J38)</f>
        <v>0</v>
      </c>
      <c r="K36" s="445">
        <f>SUM(K37:K38)</f>
        <v>0</v>
      </c>
      <c r="L36" s="445">
        <f t="shared" ref="L36:M36" si="29">SUM(L37:L38)</f>
        <v>0</v>
      </c>
      <c r="M36" s="445">
        <f t="shared" si="29"/>
        <v>0</v>
      </c>
      <c r="N36" s="445">
        <f t="shared" ref="N36:V36" si="30">SUM(N37:N38)</f>
        <v>0</v>
      </c>
      <c r="O36" s="445">
        <f t="shared" ref="O36:P36" si="31">SUM(O37:O38)</f>
        <v>0</v>
      </c>
      <c r="P36" s="445">
        <f t="shared" si="31"/>
        <v>0</v>
      </c>
      <c r="Q36" s="445">
        <f t="shared" ref="Q36" si="32">SUM(Q37:Q38)</f>
        <v>0</v>
      </c>
      <c r="R36" s="617">
        <f t="shared" si="30"/>
        <v>2378.532666666667</v>
      </c>
      <c r="S36" s="445">
        <f t="shared" si="30"/>
        <v>1111.2914699999999</v>
      </c>
      <c r="T36" s="456">
        <f t="shared" si="30"/>
        <v>-1267.2411966666668</v>
      </c>
      <c r="U36" s="456">
        <f t="shared" si="30"/>
        <v>0</v>
      </c>
      <c r="V36" s="456">
        <f t="shared" si="30"/>
        <v>1111.2914699999999</v>
      </c>
      <c r="W36" s="456">
        <f t="shared" ref="W36:W42" si="33">S36/R36*100</f>
        <v>46.721724093761999</v>
      </c>
      <c r="X36" s="604"/>
    </row>
    <row r="37" spans="1:260" s="24" customFormat="1" ht="30" x14ac:dyDescent="0.25">
      <c r="A37" s="13">
        <v>1</v>
      </c>
      <c r="B37" s="45" t="s">
        <v>43</v>
      </c>
      <c r="C37" s="302">
        <v>7400</v>
      </c>
      <c r="D37" s="608">
        <f>ROUND(C37/12*$B$3,0)</f>
        <v>617</v>
      </c>
      <c r="E37" s="302">
        <v>289</v>
      </c>
      <c r="F37" s="283">
        <f t="shared" si="28"/>
        <v>46.839546191247969</v>
      </c>
      <c r="G37" s="445">
        <v>24316.400000000001</v>
      </c>
      <c r="H37" s="445"/>
      <c r="I37" s="445"/>
      <c r="J37" s="445"/>
      <c r="K37" s="445"/>
      <c r="L37" s="445"/>
      <c r="M37" s="445"/>
      <c r="N37" s="445"/>
      <c r="O37" s="445"/>
      <c r="P37" s="445"/>
      <c r="Q37" s="445"/>
      <c r="R37" s="618">
        <f t="shared" ref="R37:R41" si="34">G37/12*$B$3</f>
        <v>2026.3666666666668</v>
      </c>
      <c r="S37" s="446">
        <f t="shared" ref="S37:S38" si="35">V37-U37</f>
        <v>982.25234999999998</v>
      </c>
      <c r="T37" s="456">
        <f t="shared" si="6"/>
        <v>-1044.1143166666668</v>
      </c>
      <c r="U37" s="456"/>
      <c r="V37" s="456">
        <v>982.25234999999998</v>
      </c>
      <c r="W37" s="456">
        <f t="shared" si="33"/>
        <v>48.473574213288146</v>
      </c>
      <c r="X37" s="604"/>
    </row>
    <row r="38" spans="1:260" s="24" customFormat="1" ht="30" x14ac:dyDescent="0.25">
      <c r="A38" s="13">
        <v>1</v>
      </c>
      <c r="B38" s="45" t="s">
        <v>44</v>
      </c>
      <c r="C38" s="302">
        <v>2220</v>
      </c>
      <c r="D38" s="303">
        <f>ROUND(C38/12*$B$3,0)</f>
        <v>185</v>
      </c>
      <c r="E38" s="302">
        <v>65</v>
      </c>
      <c r="F38" s="283">
        <f t="shared" si="28"/>
        <v>35.135135135135137</v>
      </c>
      <c r="G38" s="445">
        <v>4225.9920000000002</v>
      </c>
      <c r="H38" s="445"/>
      <c r="I38" s="445"/>
      <c r="J38" s="445"/>
      <c r="K38" s="445"/>
      <c r="L38" s="445"/>
      <c r="M38" s="445"/>
      <c r="N38" s="445"/>
      <c r="O38" s="445"/>
      <c r="P38" s="445"/>
      <c r="Q38" s="445"/>
      <c r="R38" s="618">
        <f t="shared" si="34"/>
        <v>352.166</v>
      </c>
      <c r="S38" s="446">
        <f t="shared" si="35"/>
        <v>129.03912</v>
      </c>
      <c r="T38" s="456">
        <f t="shared" si="6"/>
        <v>-223.12688</v>
      </c>
      <c r="U38" s="456"/>
      <c r="V38" s="456">
        <v>129.03912</v>
      </c>
      <c r="W38" s="456">
        <f t="shared" si="33"/>
        <v>36.641561081989742</v>
      </c>
      <c r="X38" s="604"/>
    </row>
    <row r="39" spans="1:260" s="24" customFormat="1" ht="30" x14ac:dyDescent="0.25">
      <c r="A39" s="13">
        <v>1</v>
      </c>
      <c r="B39" s="110" t="s">
        <v>66</v>
      </c>
      <c r="C39" s="302">
        <f>SUM(C40)</f>
        <v>2400</v>
      </c>
      <c r="D39" s="302">
        <f t="shared" ref="D39:V39" si="36">SUM(D40)</f>
        <v>200</v>
      </c>
      <c r="E39" s="302">
        <f t="shared" si="36"/>
        <v>45</v>
      </c>
      <c r="F39" s="283">
        <f t="shared" si="28"/>
        <v>22.5</v>
      </c>
      <c r="G39" s="446">
        <f t="shared" ref="G39:M39" si="37">SUM(G40)</f>
        <v>3249.6</v>
      </c>
      <c r="H39" s="446">
        <f t="shared" si="37"/>
        <v>0</v>
      </c>
      <c r="I39" s="446">
        <f t="shared" si="37"/>
        <v>0</v>
      </c>
      <c r="J39" s="446">
        <f t="shared" si="37"/>
        <v>0</v>
      </c>
      <c r="K39" s="446">
        <f t="shared" si="37"/>
        <v>0</v>
      </c>
      <c r="L39" s="446">
        <f t="shared" si="37"/>
        <v>0</v>
      </c>
      <c r="M39" s="446">
        <f t="shared" si="37"/>
        <v>0</v>
      </c>
      <c r="N39" s="446">
        <f t="shared" si="36"/>
        <v>0</v>
      </c>
      <c r="O39" s="446">
        <f t="shared" si="36"/>
        <v>0</v>
      </c>
      <c r="P39" s="446">
        <f t="shared" si="36"/>
        <v>0</v>
      </c>
      <c r="Q39" s="446">
        <f t="shared" si="36"/>
        <v>0</v>
      </c>
      <c r="R39" s="619">
        <f t="shared" si="36"/>
        <v>270.8</v>
      </c>
      <c r="S39" s="446">
        <f t="shared" si="36"/>
        <v>69.830100000000002</v>
      </c>
      <c r="T39" s="457">
        <f t="shared" si="36"/>
        <v>-200.9699</v>
      </c>
      <c r="U39" s="457">
        <f t="shared" si="36"/>
        <v>0</v>
      </c>
      <c r="V39" s="457">
        <f t="shared" si="36"/>
        <v>69.830100000000002</v>
      </c>
      <c r="W39" s="456">
        <f t="shared" si="33"/>
        <v>25.7865952732644</v>
      </c>
      <c r="X39" s="604"/>
    </row>
    <row r="40" spans="1:260" s="24" customFormat="1" ht="30" x14ac:dyDescent="0.25">
      <c r="A40" s="13">
        <v>1</v>
      </c>
      <c r="B40" s="162" t="s">
        <v>62</v>
      </c>
      <c r="C40" s="304">
        <v>2400</v>
      </c>
      <c r="D40" s="610">
        <f>ROUND(C40/12*$B$3,0)</f>
        <v>200</v>
      </c>
      <c r="E40" s="304">
        <v>45</v>
      </c>
      <c r="F40" s="458">
        <f t="shared" si="28"/>
        <v>22.5</v>
      </c>
      <c r="G40" s="459">
        <v>3249.6</v>
      </c>
      <c r="H40" s="459"/>
      <c r="I40" s="459"/>
      <c r="J40" s="459"/>
      <c r="K40" s="459"/>
      <c r="L40" s="459"/>
      <c r="M40" s="459"/>
      <c r="N40" s="459"/>
      <c r="O40" s="459"/>
      <c r="P40" s="459"/>
      <c r="Q40" s="459"/>
      <c r="R40" s="618">
        <f t="shared" si="34"/>
        <v>270.8</v>
      </c>
      <c r="S40" s="446">
        <f t="shared" ref="S40" si="38">V40-U40</f>
        <v>69.830100000000002</v>
      </c>
      <c r="T40" s="456">
        <f t="shared" si="6"/>
        <v>-200.9699</v>
      </c>
      <c r="U40" s="456"/>
      <c r="V40" s="456">
        <v>69.830100000000002</v>
      </c>
      <c r="W40" s="456">
        <f t="shared" si="33"/>
        <v>25.7865952732644</v>
      </c>
      <c r="X40" s="604"/>
    </row>
    <row r="41" spans="1:260" s="24" customFormat="1" ht="33" customHeight="1" thickBot="1" x14ac:dyDescent="0.3">
      <c r="A41" s="13"/>
      <c r="B41" s="625" t="s">
        <v>92</v>
      </c>
      <c r="C41" s="304"/>
      <c r="D41" s="610"/>
      <c r="E41" s="304"/>
      <c r="F41" s="458"/>
      <c r="G41" s="459"/>
      <c r="H41" s="459"/>
      <c r="I41" s="459"/>
      <c r="J41" s="459"/>
      <c r="K41" s="459"/>
      <c r="L41" s="459"/>
      <c r="M41" s="459"/>
      <c r="N41" s="459"/>
      <c r="O41" s="459"/>
      <c r="P41" s="459"/>
      <c r="Q41" s="459"/>
      <c r="R41" s="618">
        <f t="shared" si="34"/>
        <v>0</v>
      </c>
      <c r="S41" s="446"/>
      <c r="T41" s="456"/>
      <c r="U41" s="456"/>
      <c r="V41" s="456"/>
      <c r="W41" s="456"/>
      <c r="X41" s="604"/>
    </row>
    <row r="42" spans="1:260" s="24" customFormat="1" ht="15.75" thickBot="1" x14ac:dyDescent="0.3">
      <c r="A42" s="13">
        <v>1</v>
      </c>
      <c r="B42" s="73" t="s">
        <v>3</v>
      </c>
      <c r="C42" s="309"/>
      <c r="D42" s="309"/>
      <c r="E42" s="309"/>
      <c r="F42" s="448"/>
      <c r="G42" s="449">
        <f>G36+G39</f>
        <v>31791.991999999998</v>
      </c>
      <c r="H42" s="449" t="e">
        <f>H36+H39+#REF!</f>
        <v>#REF!</v>
      </c>
      <c r="I42" s="449" t="e">
        <f>I36+I39+#REF!</f>
        <v>#REF!</v>
      </c>
      <c r="J42" s="449" t="e">
        <f>J36+J39+#REF!</f>
        <v>#REF!</v>
      </c>
      <c r="K42" s="449" t="e">
        <f>K36+K39+#REF!</f>
        <v>#REF!</v>
      </c>
      <c r="L42" s="449" t="e">
        <f>L36+L39+#REF!</f>
        <v>#REF!</v>
      </c>
      <c r="M42" s="449" t="e">
        <f>M36+M39+#REF!</f>
        <v>#REF!</v>
      </c>
      <c r="N42" s="449" t="e">
        <f>N36+N39+#REF!</f>
        <v>#REF!</v>
      </c>
      <c r="O42" s="449" t="e">
        <f>O36+O39+#REF!</f>
        <v>#REF!</v>
      </c>
      <c r="P42" s="449" t="e">
        <f>P36+P39+#REF!</f>
        <v>#REF!</v>
      </c>
      <c r="Q42" s="449" t="e">
        <f>Q36+Q39+#REF!</f>
        <v>#REF!</v>
      </c>
      <c r="R42" s="449">
        <f t="shared" ref="R42:V42" si="39">R36+R39</f>
        <v>2649.3326666666671</v>
      </c>
      <c r="S42" s="449">
        <f t="shared" si="39"/>
        <v>1181.1215699999998</v>
      </c>
      <c r="T42" s="449">
        <f t="shared" si="39"/>
        <v>-1468.2110966666669</v>
      </c>
      <c r="U42" s="449">
        <f t="shared" si="39"/>
        <v>0</v>
      </c>
      <c r="V42" s="449">
        <f t="shared" si="39"/>
        <v>1181.1215699999998</v>
      </c>
      <c r="W42" s="460">
        <f t="shared" si="33"/>
        <v>44.581852058845492</v>
      </c>
      <c r="X42" s="604"/>
    </row>
    <row r="43" spans="1:260" x14ac:dyDescent="0.25">
      <c r="A43" s="13">
        <v>1</v>
      </c>
      <c r="B43" s="60"/>
      <c r="C43" s="451"/>
      <c r="D43" s="451"/>
      <c r="E43" s="451"/>
      <c r="F43" s="451"/>
      <c r="G43" s="461"/>
      <c r="H43" s="461"/>
      <c r="I43" s="461"/>
      <c r="J43" s="461"/>
      <c r="K43" s="461"/>
      <c r="L43" s="461"/>
      <c r="M43" s="461"/>
      <c r="N43" s="461"/>
      <c r="O43" s="461"/>
      <c r="P43" s="461"/>
      <c r="Q43" s="461"/>
      <c r="R43" s="461"/>
      <c r="S43" s="461"/>
      <c r="T43" s="461">
        <f t="shared" si="6"/>
        <v>0</v>
      </c>
      <c r="U43" s="461"/>
      <c r="V43" s="461"/>
      <c r="W43" s="461"/>
      <c r="X43" s="604"/>
    </row>
    <row r="44" spans="1:260" ht="29.25" x14ac:dyDescent="0.25">
      <c r="A44" s="13">
        <v>1</v>
      </c>
      <c r="B44" s="95" t="s">
        <v>118</v>
      </c>
      <c r="C44" s="453"/>
      <c r="D44" s="453"/>
      <c r="E44" s="453"/>
      <c r="F44" s="453"/>
      <c r="G44" s="444"/>
      <c r="H44" s="444"/>
      <c r="I44" s="444"/>
      <c r="J44" s="444"/>
      <c r="K44" s="444"/>
      <c r="L44" s="444"/>
      <c r="M44" s="444"/>
      <c r="N44" s="444"/>
      <c r="O44" s="444"/>
      <c r="P44" s="444"/>
      <c r="Q44" s="444"/>
      <c r="R44" s="444"/>
      <c r="S44" s="444"/>
      <c r="T44" s="444">
        <f t="shared" si="6"/>
        <v>0</v>
      </c>
      <c r="U44" s="444"/>
      <c r="V44" s="444"/>
      <c r="W44" s="444"/>
      <c r="X44" s="604"/>
    </row>
    <row r="45" spans="1:260" s="24" customFormat="1" ht="30" x14ac:dyDescent="0.25">
      <c r="A45" s="13">
        <v>1</v>
      </c>
      <c r="B45" s="110" t="s">
        <v>74</v>
      </c>
      <c r="C45" s="302">
        <f>SUM(C46:C47)</f>
        <v>24700</v>
      </c>
      <c r="D45" s="302">
        <f>SUM(D46:D47)</f>
        <v>2058</v>
      </c>
      <c r="E45" s="302">
        <f>SUM(E46:E47)</f>
        <v>1447</v>
      </c>
      <c r="F45" s="283">
        <f t="shared" ref="F45:F49" si="40">E45/D45*100</f>
        <v>70.310981535471328</v>
      </c>
      <c r="G45" s="445">
        <f>SUM(G46:G47)</f>
        <v>73284.52</v>
      </c>
      <c r="H45" s="445">
        <f>SUM(H46:H47)</f>
        <v>0</v>
      </c>
      <c r="I45" s="445">
        <f>SUM(I46:I47)</f>
        <v>0</v>
      </c>
      <c r="J45" s="445">
        <f>SUM(J46:J47)</f>
        <v>0</v>
      </c>
      <c r="K45" s="445">
        <f>SUM(K46:K47)</f>
        <v>0</v>
      </c>
      <c r="L45" s="445">
        <f t="shared" ref="L45:M45" si="41">SUM(L46:L47)</f>
        <v>0</v>
      </c>
      <c r="M45" s="445">
        <f t="shared" si="41"/>
        <v>0</v>
      </c>
      <c r="N45" s="445">
        <f t="shared" ref="N45:V45" si="42">SUM(N46:N47)</f>
        <v>0</v>
      </c>
      <c r="O45" s="445">
        <f t="shared" ref="O45:P45" si="43">SUM(O46:O47)</f>
        <v>0</v>
      </c>
      <c r="P45" s="445">
        <f t="shared" si="43"/>
        <v>0</v>
      </c>
      <c r="Q45" s="445">
        <f t="shared" ref="Q45" si="44">SUM(Q46:Q47)</f>
        <v>0</v>
      </c>
      <c r="R45" s="617">
        <f t="shared" si="42"/>
        <v>6107.0433333333331</v>
      </c>
      <c r="S45" s="445">
        <f t="shared" si="42"/>
        <v>4617.3846099999992</v>
      </c>
      <c r="T45" s="456">
        <f t="shared" si="42"/>
        <v>-1489.6587233333339</v>
      </c>
      <c r="U45" s="456">
        <f t="shared" si="42"/>
        <v>-45.255319999999998</v>
      </c>
      <c r="V45" s="456">
        <f t="shared" si="42"/>
        <v>4572.1292899999989</v>
      </c>
      <c r="W45" s="456">
        <f t="shared" ref="W45:W51" si="45">S45/R45*100</f>
        <v>75.607529830310668</v>
      </c>
      <c r="X45" s="604"/>
    </row>
    <row r="46" spans="1:260" s="24" customFormat="1" ht="30" x14ac:dyDescent="0.25">
      <c r="A46" s="13">
        <v>1</v>
      </c>
      <c r="B46" s="45" t="s">
        <v>43</v>
      </c>
      <c r="C46" s="302">
        <v>19000</v>
      </c>
      <c r="D46" s="608">
        <f>ROUND(C46/12*$B$3,0)</f>
        <v>1583</v>
      </c>
      <c r="E46" s="302">
        <v>993</v>
      </c>
      <c r="F46" s="283">
        <f t="shared" si="40"/>
        <v>62.728995578016423</v>
      </c>
      <c r="G46" s="445">
        <v>62434</v>
      </c>
      <c r="H46" s="445"/>
      <c r="I46" s="445"/>
      <c r="J46" s="445"/>
      <c r="K46" s="445"/>
      <c r="L46" s="445"/>
      <c r="M46" s="445"/>
      <c r="N46" s="445"/>
      <c r="O46" s="445"/>
      <c r="P46" s="445"/>
      <c r="Q46" s="445"/>
      <c r="R46" s="618">
        <f t="shared" ref="R46:R47" si="46">G46/12*$B$3</f>
        <v>5202.833333333333</v>
      </c>
      <c r="S46" s="446">
        <f t="shared" ref="S46:S47" si="47">V46-U46</f>
        <v>3721.5881600000002</v>
      </c>
      <c r="T46" s="456">
        <f t="shared" si="6"/>
        <v>-1481.2451733333328</v>
      </c>
      <c r="U46" s="456">
        <v>-37.063669999999995</v>
      </c>
      <c r="V46" s="456">
        <v>3684.5244900000002</v>
      </c>
      <c r="W46" s="456">
        <f t="shared" si="45"/>
        <v>71.530028381971363</v>
      </c>
      <c r="X46" s="604"/>
    </row>
    <row r="47" spans="1:260" s="24" customFormat="1" ht="30" x14ac:dyDescent="0.25">
      <c r="A47" s="13">
        <v>1</v>
      </c>
      <c r="B47" s="45" t="s">
        <v>44</v>
      </c>
      <c r="C47" s="302">
        <v>5700</v>
      </c>
      <c r="D47" s="303">
        <f>ROUND(C47/12*$B$3,0)</f>
        <v>475</v>
      </c>
      <c r="E47" s="302">
        <v>454</v>
      </c>
      <c r="F47" s="283">
        <f t="shared" si="40"/>
        <v>95.578947368421055</v>
      </c>
      <c r="G47" s="445">
        <v>10850.52</v>
      </c>
      <c r="H47" s="445"/>
      <c r="I47" s="445"/>
      <c r="J47" s="445"/>
      <c r="K47" s="445"/>
      <c r="L47" s="445"/>
      <c r="M47" s="445"/>
      <c r="N47" s="445"/>
      <c r="O47" s="445"/>
      <c r="P47" s="445"/>
      <c r="Q47" s="445"/>
      <c r="R47" s="618">
        <f t="shared" si="46"/>
        <v>904.21</v>
      </c>
      <c r="S47" s="446">
        <f t="shared" si="47"/>
        <v>895.79644999999891</v>
      </c>
      <c r="T47" s="456">
        <f t="shared" si="6"/>
        <v>-8.4135500000011234</v>
      </c>
      <c r="U47" s="456">
        <v>-8.1916499999999992</v>
      </c>
      <c r="V47" s="456">
        <v>887.60479999999893</v>
      </c>
      <c r="W47" s="456">
        <f t="shared" si="45"/>
        <v>99.069513719158024</v>
      </c>
      <c r="X47" s="604"/>
    </row>
    <row r="48" spans="1:260" s="24" customFormat="1" ht="30" x14ac:dyDescent="0.25">
      <c r="A48" s="13">
        <v>1</v>
      </c>
      <c r="B48" s="111" t="s">
        <v>66</v>
      </c>
      <c r="C48" s="302">
        <f>SUM(C49)</f>
        <v>6000</v>
      </c>
      <c r="D48" s="302">
        <f t="shared" ref="D48:V48" si="48">SUM(D49)</f>
        <v>500</v>
      </c>
      <c r="E48" s="302">
        <f t="shared" si="48"/>
        <v>665</v>
      </c>
      <c r="F48" s="283">
        <f t="shared" si="40"/>
        <v>133</v>
      </c>
      <c r="G48" s="446">
        <f t="shared" ref="G48:M48" si="49">SUM(G49)</f>
        <v>8124</v>
      </c>
      <c r="H48" s="446">
        <f t="shared" si="49"/>
        <v>0</v>
      </c>
      <c r="I48" s="446">
        <f t="shared" si="49"/>
        <v>0</v>
      </c>
      <c r="J48" s="446">
        <f t="shared" si="49"/>
        <v>0</v>
      </c>
      <c r="K48" s="446">
        <f t="shared" si="49"/>
        <v>0</v>
      </c>
      <c r="L48" s="446">
        <f t="shared" si="49"/>
        <v>0</v>
      </c>
      <c r="M48" s="446">
        <f t="shared" si="49"/>
        <v>0</v>
      </c>
      <c r="N48" s="446">
        <f t="shared" si="48"/>
        <v>0</v>
      </c>
      <c r="O48" s="446">
        <f t="shared" si="48"/>
        <v>0</v>
      </c>
      <c r="P48" s="446">
        <f t="shared" si="48"/>
        <v>0</v>
      </c>
      <c r="Q48" s="446">
        <f t="shared" si="48"/>
        <v>0</v>
      </c>
      <c r="R48" s="619">
        <f t="shared" si="48"/>
        <v>677</v>
      </c>
      <c r="S48" s="446">
        <f t="shared" si="48"/>
        <v>948.53958999999998</v>
      </c>
      <c r="T48" s="457">
        <f t="shared" si="48"/>
        <v>271.53958999999998</v>
      </c>
      <c r="U48" s="457">
        <f t="shared" si="48"/>
        <v>0</v>
      </c>
      <c r="V48" s="457">
        <f t="shared" si="48"/>
        <v>948.53958999999998</v>
      </c>
      <c r="W48" s="456">
        <f t="shared" si="45"/>
        <v>140.10924519940914</v>
      </c>
      <c r="X48" s="604"/>
    </row>
    <row r="49" spans="1:24" s="24" customFormat="1" ht="30" x14ac:dyDescent="0.25">
      <c r="A49" s="13">
        <v>1</v>
      </c>
      <c r="B49" s="162" t="s">
        <v>62</v>
      </c>
      <c r="C49" s="304">
        <v>6000</v>
      </c>
      <c r="D49" s="610">
        <f>ROUND(C49/12*$B$3,0)</f>
        <v>500</v>
      </c>
      <c r="E49" s="304">
        <v>665</v>
      </c>
      <c r="F49" s="458">
        <f t="shared" si="40"/>
        <v>133</v>
      </c>
      <c r="G49" s="459">
        <v>8124</v>
      </c>
      <c r="H49" s="459"/>
      <c r="I49" s="459"/>
      <c r="J49" s="459"/>
      <c r="K49" s="459"/>
      <c r="L49" s="459"/>
      <c r="M49" s="459"/>
      <c r="N49" s="459"/>
      <c r="O49" s="459"/>
      <c r="P49" s="459"/>
      <c r="Q49" s="459"/>
      <c r="R49" s="618">
        <f t="shared" ref="R49:R50" si="50">G49/12*$B$3</f>
        <v>677</v>
      </c>
      <c r="S49" s="446">
        <f t="shared" ref="S49" si="51">V49-U49</f>
        <v>948.53958999999998</v>
      </c>
      <c r="T49" s="456">
        <f t="shared" si="6"/>
        <v>271.53958999999998</v>
      </c>
      <c r="U49" s="456"/>
      <c r="V49" s="456">
        <v>948.53958999999998</v>
      </c>
      <c r="W49" s="456">
        <f t="shared" si="45"/>
        <v>140.10924519940914</v>
      </c>
      <c r="X49" s="604"/>
    </row>
    <row r="50" spans="1:24" s="24" customFormat="1" ht="32.25" customHeight="1" thickBot="1" x14ac:dyDescent="0.3">
      <c r="A50" s="13"/>
      <c r="B50" s="625" t="s">
        <v>92</v>
      </c>
      <c r="C50" s="304"/>
      <c r="D50" s="610"/>
      <c r="E50" s="304"/>
      <c r="F50" s="458"/>
      <c r="G50" s="459"/>
      <c r="H50" s="459"/>
      <c r="I50" s="459"/>
      <c r="J50" s="459"/>
      <c r="K50" s="459"/>
      <c r="L50" s="459"/>
      <c r="M50" s="459"/>
      <c r="N50" s="459"/>
      <c r="O50" s="459"/>
      <c r="P50" s="459"/>
      <c r="Q50" s="459"/>
      <c r="R50" s="618">
        <f t="shared" si="50"/>
        <v>0</v>
      </c>
      <c r="S50" s="446"/>
      <c r="T50" s="456"/>
      <c r="U50" s="456"/>
      <c r="V50" s="456"/>
      <c r="W50" s="456"/>
      <c r="X50" s="604"/>
    </row>
    <row r="51" spans="1:24" s="24" customFormat="1" ht="15.75" thickBot="1" x14ac:dyDescent="0.3">
      <c r="A51" s="13">
        <v>1</v>
      </c>
      <c r="B51" s="73" t="s">
        <v>3</v>
      </c>
      <c r="C51" s="309"/>
      <c r="D51" s="309"/>
      <c r="E51" s="309"/>
      <c r="F51" s="448"/>
      <c r="G51" s="449">
        <f>G45+G48</f>
        <v>81408.52</v>
      </c>
      <c r="H51" s="449" t="e">
        <f>H45+H48+#REF!</f>
        <v>#REF!</v>
      </c>
      <c r="I51" s="449" t="e">
        <f>I45+I48+#REF!</f>
        <v>#REF!</v>
      </c>
      <c r="J51" s="449" t="e">
        <f>J45+J48+#REF!</f>
        <v>#REF!</v>
      </c>
      <c r="K51" s="449" t="e">
        <f>K45+K48+#REF!</f>
        <v>#REF!</v>
      </c>
      <c r="L51" s="449" t="e">
        <f>L45+L48+#REF!</f>
        <v>#REF!</v>
      </c>
      <c r="M51" s="449" t="e">
        <f>M45+M48+#REF!</f>
        <v>#REF!</v>
      </c>
      <c r="N51" s="449" t="e">
        <f>N45+N48+#REF!</f>
        <v>#REF!</v>
      </c>
      <c r="O51" s="449" t="e">
        <f>O45+O48+#REF!</f>
        <v>#REF!</v>
      </c>
      <c r="P51" s="449" t="e">
        <f>P45+P48+#REF!</f>
        <v>#REF!</v>
      </c>
      <c r="Q51" s="449" t="e">
        <f>Q45+Q48+#REF!</f>
        <v>#REF!</v>
      </c>
      <c r="R51" s="449">
        <f t="shared" ref="R51:V51" si="52">R45+R48</f>
        <v>6784.0433333333331</v>
      </c>
      <c r="S51" s="449">
        <f t="shared" si="52"/>
        <v>5565.9241999999995</v>
      </c>
      <c r="T51" s="449">
        <f t="shared" si="52"/>
        <v>-1218.119133333334</v>
      </c>
      <c r="U51" s="449">
        <f t="shared" si="52"/>
        <v>-45.255319999999998</v>
      </c>
      <c r="V51" s="449">
        <f t="shared" si="52"/>
        <v>5520.6688799999993</v>
      </c>
      <c r="W51" s="460">
        <f t="shared" si="45"/>
        <v>82.044349166401744</v>
      </c>
      <c r="X51" s="604"/>
    </row>
    <row r="52" spans="1:24" x14ac:dyDescent="0.25">
      <c r="A52" s="13">
        <v>1</v>
      </c>
      <c r="B52" s="59"/>
      <c r="C52" s="462"/>
      <c r="D52" s="462"/>
      <c r="E52" s="454"/>
      <c r="F52" s="462"/>
      <c r="G52" s="463"/>
      <c r="H52" s="463"/>
      <c r="I52" s="463"/>
      <c r="J52" s="463"/>
      <c r="K52" s="463"/>
      <c r="L52" s="463"/>
      <c r="M52" s="463"/>
      <c r="N52" s="463"/>
      <c r="O52" s="463"/>
      <c r="P52" s="463"/>
      <c r="Q52" s="463"/>
      <c r="R52" s="463"/>
      <c r="S52" s="455"/>
      <c r="T52" s="455">
        <f t="shared" si="6"/>
        <v>0</v>
      </c>
      <c r="U52" s="455"/>
      <c r="V52" s="455"/>
      <c r="W52" s="463"/>
      <c r="X52" s="604"/>
    </row>
    <row r="53" spans="1:24" ht="29.25" x14ac:dyDescent="0.25">
      <c r="A53" s="13">
        <v>1</v>
      </c>
      <c r="B53" s="94" t="s">
        <v>119</v>
      </c>
      <c r="C53" s="464"/>
      <c r="D53" s="464"/>
      <c r="E53" s="464"/>
      <c r="F53" s="464"/>
      <c r="G53" s="444"/>
      <c r="H53" s="444"/>
      <c r="I53" s="444"/>
      <c r="J53" s="444"/>
      <c r="K53" s="444"/>
      <c r="L53" s="444"/>
      <c r="M53" s="444"/>
      <c r="N53" s="444"/>
      <c r="O53" s="444"/>
      <c r="P53" s="444"/>
      <c r="Q53" s="444"/>
      <c r="R53" s="444"/>
      <c r="S53" s="444"/>
      <c r="T53" s="444">
        <f t="shared" si="6"/>
        <v>0</v>
      </c>
      <c r="U53" s="444"/>
      <c r="V53" s="444"/>
      <c r="W53" s="444"/>
      <c r="X53" s="604"/>
    </row>
    <row r="54" spans="1:24" s="24" customFormat="1" ht="30" x14ac:dyDescent="0.25">
      <c r="A54" s="13">
        <v>1</v>
      </c>
      <c r="B54" s="110" t="s">
        <v>74</v>
      </c>
      <c r="C54" s="302">
        <f>SUM(C55:C56)</f>
        <v>600</v>
      </c>
      <c r="D54" s="302">
        <f>SUM(D55:D56)</f>
        <v>50</v>
      </c>
      <c r="E54" s="302">
        <f>SUM(E55:E56)</f>
        <v>0</v>
      </c>
      <c r="F54" s="283">
        <f t="shared" ref="F54:F59" si="53">E54/D54*100</f>
        <v>0</v>
      </c>
      <c r="G54" s="445">
        <f>SUM(G55:G56)</f>
        <v>4625.8019999999997</v>
      </c>
      <c r="H54" s="445">
        <f>SUM(H55:H56)</f>
        <v>0</v>
      </c>
      <c r="I54" s="445">
        <f>SUM(I55:I56)</f>
        <v>0</v>
      </c>
      <c r="J54" s="445">
        <f>SUM(J55:J56)</f>
        <v>0</v>
      </c>
      <c r="K54" s="445">
        <f>SUM(K55:K56)</f>
        <v>0</v>
      </c>
      <c r="L54" s="445">
        <f t="shared" ref="L54:M54" si="54">SUM(L55:L56)</f>
        <v>0</v>
      </c>
      <c r="M54" s="445">
        <f t="shared" si="54"/>
        <v>0</v>
      </c>
      <c r="N54" s="445">
        <f t="shared" ref="N54:V54" si="55">SUM(N55:N56)</f>
        <v>0</v>
      </c>
      <c r="O54" s="445">
        <f t="shared" ref="O54:P54" si="56">SUM(O55:O56)</f>
        <v>0</v>
      </c>
      <c r="P54" s="445">
        <f t="shared" si="56"/>
        <v>0</v>
      </c>
      <c r="Q54" s="445">
        <f t="shared" ref="Q54" si="57">SUM(Q55:Q56)</f>
        <v>0</v>
      </c>
      <c r="R54" s="617">
        <f t="shared" si="55"/>
        <v>385.48349999999999</v>
      </c>
      <c r="S54" s="445">
        <f t="shared" si="55"/>
        <v>0</v>
      </c>
      <c r="T54" s="445">
        <f t="shared" si="55"/>
        <v>-385.48349999999999</v>
      </c>
      <c r="U54" s="445">
        <f t="shared" si="55"/>
        <v>0</v>
      </c>
      <c r="V54" s="445">
        <f t="shared" si="55"/>
        <v>0</v>
      </c>
      <c r="W54" s="445">
        <f>S54/R54*100</f>
        <v>0</v>
      </c>
      <c r="X54" s="604"/>
    </row>
    <row r="55" spans="1:24" s="24" customFormat="1" ht="30" x14ac:dyDescent="0.25">
      <c r="A55" s="13">
        <v>1</v>
      </c>
      <c r="B55" s="45" t="s">
        <v>68</v>
      </c>
      <c r="C55" s="302">
        <v>120</v>
      </c>
      <c r="D55" s="303">
        <f>ROUND(C55/12*$B$3,0)</f>
        <v>10</v>
      </c>
      <c r="E55" s="302"/>
      <c r="F55" s="283">
        <f t="shared" si="53"/>
        <v>0</v>
      </c>
      <c r="G55" s="445">
        <v>925.16039999999998</v>
      </c>
      <c r="H55" s="445"/>
      <c r="I55" s="445"/>
      <c r="J55" s="445"/>
      <c r="K55" s="445"/>
      <c r="L55" s="445"/>
      <c r="M55" s="445"/>
      <c r="N55" s="445"/>
      <c r="O55" s="445"/>
      <c r="P55" s="445"/>
      <c r="Q55" s="445"/>
      <c r="R55" s="618">
        <f t="shared" ref="R55:R56" si="58">G55/12*$B$3</f>
        <v>77.096699999999998</v>
      </c>
      <c r="S55" s="446">
        <f t="shared" ref="S55:S56" si="59">V55-U55</f>
        <v>0</v>
      </c>
      <c r="T55" s="445">
        <f t="shared" si="6"/>
        <v>-77.096699999999998</v>
      </c>
      <c r="U55" s="445"/>
      <c r="V55" s="445"/>
      <c r="W55" s="445">
        <f t="shared" ref="W55:W60" si="60">S55/R55*100</f>
        <v>0</v>
      </c>
      <c r="X55" s="604"/>
    </row>
    <row r="56" spans="1:24" s="24" customFormat="1" ht="30" x14ac:dyDescent="0.25">
      <c r="A56" s="13">
        <v>1</v>
      </c>
      <c r="B56" s="45" t="s">
        <v>69</v>
      </c>
      <c r="C56" s="302">
        <v>480</v>
      </c>
      <c r="D56" s="303">
        <f>ROUND(C56/12*$B$3,0)</f>
        <v>40</v>
      </c>
      <c r="E56" s="302"/>
      <c r="F56" s="283">
        <f t="shared" si="53"/>
        <v>0</v>
      </c>
      <c r="G56" s="445">
        <v>3700.6415999999999</v>
      </c>
      <c r="H56" s="445"/>
      <c r="I56" s="445"/>
      <c r="J56" s="445"/>
      <c r="K56" s="445"/>
      <c r="L56" s="445"/>
      <c r="M56" s="445"/>
      <c r="N56" s="445"/>
      <c r="O56" s="445"/>
      <c r="P56" s="445"/>
      <c r="Q56" s="445"/>
      <c r="R56" s="618">
        <f t="shared" si="58"/>
        <v>308.38679999999999</v>
      </c>
      <c r="S56" s="446">
        <f t="shared" si="59"/>
        <v>0</v>
      </c>
      <c r="T56" s="445">
        <f t="shared" si="6"/>
        <v>-308.38679999999999</v>
      </c>
      <c r="U56" s="445"/>
      <c r="V56" s="445"/>
      <c r="W56" s="445">
        <f t="shared" si="60"/>
        <v>0</v>
      </c>
      <c r="X56" s="604"/>
    </row>
    <row r="57" spans="1:24" s="24" customFormat="1" ht="30" x14ac:dyDescent="0.25">
      <c r="A57" s="13">
        <v>1</v>
      </c>
      <c r="B57" s="110" t="s">
        <v>66</v>
      </c>
      <c r="C57" s="302">
        <f>SUM(C58:C59)</f>
        <v>48100</v>
      </c>
      <c r="D57" s="302">
        <f>SUM(D58:D59)</f>
        <v>4008</v>
      </c>
      <c r="E57" s="302">
        <f>SUM(E58:E59)</f>
        <v>2710</v>
      </c>
      <c r="F57" s="283">
        <f t="shared" si="53"/>
        <v>67.614770459081839</v>
      </c>
      <c r="G57" s="445">
        <f>SUM(G58:G59)</f>
        <v>122189.23800000001</v>
      </c>
      <c r="H57" s="445">
        <f>SUM(H58:H59)</f>
        <v>0</v>
      </c>
      <c r="I57" s="445">
        <f>SUM(I58:I59)</f>
        <v>0</v>
      </c>
      <c r="J57" s="445">
        <f>SUM(J58:J59)</f>
        <v>0</v>
      </c>
      <c r="K57" s="445">
        <f>SUM(K58:K59)</f>
        <v>0</v>
      </c>
      <c r="L57" s="445">
        <f t="shared" ref="L57:M57" si="61">SUM(L58:L59)</f>
        <v>0</v>
      </c>
      <c r="M57" s="445">
        <f t="shared" si="61"/>
        <v>0</v>
      </c>
      <c r="N57" s="445">
        <f t="shared" ref="N57:V57" si="62">SUM(N58:N59)</f>
        <v>0</v>
      </c>
      <c r="O57" s="445">
        <f t="shared" ref="O57:P57" si="63">SUM(O58:O59)</f>
        <v>0</v>
      </c>
      <c r="P57" s="445">
        <f t="shared" si="63"/>
        <v>0</v>
      </c>
      <c r="Q57" s="445">
        <f t="shared" ref="Q57" si="64">SUM(Q58:Q59)</f>
        <v>0</v>
      </c>
      <c r="R57" s="617">
        <f t="shared" si="62"/>
        <v>10182.4365</v>
      </c>
      <c r="S57" s="445">
        <f t="shared" si="62"/>
        <v>5810.1180299999987</v>
      </c>
      <c r="T57" s="445">
        <f t="shared" si="62"/>
        <v>-4372.3184700000011</v>
      </c>
      <c r="U57" s="445">
        <f t="shared" si="62"/>
        <v>0</v>
      </c>
      <c r="V57" s="445">
        <f t="shared" si="62"/>
        <v>5810.1180299999987</v>
      </c>
      <c r="W57" s="445">
        <f t="shared" si="60"/>
        <v>57.060194090088345</v>
      </c>
      <c r="X57" s="604"/>
    </row>
    <row r="58" spans="1:24" s="24" customFormat="1" ht="60" x14ac:dyDescent="0.25">
      <c r="A58" s="13">
        <v>1</v>
      </c>
      <c r="B58" s="45" t="s">
        <v>73</v>
      </c>
      <c r="C58" s="302">
        <v>28000</v>
      </c>
      <c r="D58" s="303">
        <f t="shared" ref="D58:D59" si="65">ROUND(C58/12*$B$3,0)</f>
        <v>2333</v>
      </c>
      <c r="E58" s="302">
        <v>1135</v>
      </c>
      <c r="F58" s="283">
        <f t="shared" si="53"/>
        <v>48.649807115302188</v>
      </c>
      <c r="G58" s="447">
        <v>91139.16</v>
      </c>
      <c r="H58" s="447"/>
      <c r="I58" s="447"/>
      <c r="J58" s="447"/>
      <c r="K58" s="447"/>
      <c r="L58" s="447"/>
      <c r="M58" s="447"/>
      <c r="N58" s="447"/>
      <c r="O58" s="447"/>
      <c r="P58" s="447"/>
      <c r="Q58" s="447"/>
      <c r="R58" s="618">
        <f t="shared" ref="R58:R59" si="66">G58/12*$B$3</f>
        <v>7594.93</v>
      </c>
      <c r="S58" s="446">
        <f t="shared" ref="S58:S59" si="67">V58-U58</f>
        <v>3427.2200099999986</v>
      </c>
      <c r="T58" s="445">
        <f t="shared" si="6"/>
        <v>-4167.7099900000012</v>
      </c>
      <c r="U58" s="445"/>
      <c r="V58" s="445">
        <v>3427.2200099999986</v>
      </c>
      <c r="W58" s="445">
        <f t="shared" si="60"/>
        <v>45.125103325507922</v>
      </c>
      <c r="X58" s="604"/>
    </row>
    <row r="59" spans="1:24" s="24" customFormat="1" ht="45.75" thickBot="1" x14ac:dyDescent="0.3">
      <c r="A59" s="13">
        <v>1</v>
      </c>
      <c r="B59" s="45" t="s">
        <v>63</v>
      </c>
      <c r="C59" s="302">
        <v>20100</v>
      </c>
      <c r="D59" s="303">
        <f t="shared" si="65"/>
        <v>1675</v>
      </c>
      <c r="E59" s="302">
        <v>1575</v>
      </c>
      <c r="F59" s="283">
        <f t="shared" si="53"/>
        <v>94.029850746268664</v>
      </c>
      <c r="G59" s="447">
        <v>31050.078000000001</v>
      </c>
      <c r="H59" s="447"/>
      <c r="I59" s="447"/>
      <c r="J59" s="447"/>
      <c r="K59" s="447"/>
      <c r="L59" s="447"/>
      <c r="M59" s="447"/>
      <c r="N59" s="447"/>
      <c r="O59" s="447"/>
      <c r="P59" s="447"/>
      <c r="Q59" s="447"/>
      <c r="R59" s="618">
        <f t="shared" si="66"/>
        <v>2587.5065</v>
      </c>
      <c r="S59" s="446">
        <f t="shared" si="67"/>
        <v>2382.8980200000001</v>
      </c>
      <c r="T59" s="445">
        <f t="shared" si="6"/>
        <v>-204.60847999999987</v>
      </c>
      <c r="U59" s="445"/>
      <c r="V59" s="445">
        <v>2382.8980200000001</v>
      </c>
      <c r="W59" s="445">
        <f t="shared" si="60"/>
        <v>92.092445758107274</v>
      </c>
      <c r="X59" s="604"/>
    </row>
    <row r="60" spans="1:24" s="24" customFormat="1" ht="15.75" thickBot="1" x14ac:dyDescent="0.3">
      <c r="A60" s="13">
        <v>1</v>
      </c>
      <c r="B60" s="73" t="s">
        <v>3</v>
      </c>
      <c r="C60" s="309"/>
      <c r="D60" s="309"/>
      <c r="E60" s="309"/>
      <c r="F60" s="448"/>
      <c r="G60" s="465">
        <f>G57+G54</f>
        <v>126815.04000000001</v>
      </c>
      <c r="H60" s="465" t="e">
        <f>H57+H54+#REF!</f>
        <v>#REF!</v>
      </c>
      <c r="I60" s="465" t="e">
        <f>I57+I54+#REF!</f>
        <v>#REF!</v>
      </c>
      <c r="J60" s="465" t="e">
        <f>J57+J54+#REF!</f>
        <v>#REF!</v>
      </c>
      <c r="K60" s="465" t="e">
        <f>K57+K54+#REF!</f>
        <v>#REF!</v>
      </c>
      <c r="L60" s="465" t="e">
        <f>L57+L54+#REF!</f>
        <v>#REF!</v>
      </c>
      <c r="M60" s="465" t="e">
        <f>M57+M54+#REF!</f>
        <v>#REF!</v>
      </c>
      <c r="N60" s="465" t="e">
        <f>N57+N54+#REF!</f>
        <v>#REF!</v>
      </c>
      <c r="O60" s="465" t="e">
        <f>O57+O54+#REF!</f>
        <v>#REF!</v>
      </c>
      <c r="P60" s="465" t="e">
        <f>P57+P54+#REF!</f>
        <v>#REF!</v>
      </c>
      <c r="Q60" s="465" t="e">
        <f>Q57+Q54+#REF!</f>
        <v>#REF!</v>
      </c>
      <c r="R60" s="465">
        <f t="shared" ref="R60:V60" si="68">R57+R54</f>
        <v>10567.92</v>
      </c>
      <c r="S60" s="465">
        <f t="shared" si="68"/>
        <v>5810.1180299999987</v>
      </c>
      <c r="T60" s="465">
        <f t="shared" si="68"/>
        <v>-4757.8019700000013</v>
      </c>
      <c r="U60" s="465">
        <f t="shared" si="68"/>
        <v>0</v>
      </c>
      <c r="V60" s="465">
        <f t="shared" si="68"/>
        <v>5810.1180299999987</v>
      </c>
      <c r="W60" s="465">
        <f t="shared" si="60"/>
        <v>54.978822985033936</v>
      </c>
      <c r="X60" s="604"/>
    </row>
    <row r="61" spans="1:24" x14ac:dyDescent="0.25">
      <c r="A61" s="13">
        <v>1</v>
      </c>
      <c r="B61" s="50"/>
      <c r="C61" s="466"/>
      <c r="D61" s="466"/>
      <c r="E61" s="467"/>
      <c r="F61" s="466"/>
      <c r="G61" s="468"/>
      <c r="H61" s="468"/>
      <c r="I61" s="468"/>
      <c r="J61" s="468"/>
      <c r="K61" s="468"/>
      <c r="L61" s="468"/>
      <c r="M61" s="468"/>
      <c r="N61" s="468"/>
      <c r="O61" s="468"/>
      <c r="P61" s="468"/>
      <c r="Q61" s="468"/>
      <c r="R61" s="468"/>
      <c r="S61" s="469"/>
      <c r="T61" s="469">
        <f t="shared" si="6"/>
        <v>0</v>
      </c>
      <c r="U61" s="469"/>
      <c r="V61" s="469"/>
      <c r="W61" s="468"/>
      <c r="X61" s="604"/>
    </row>
    <row r="62" spans="1:24" ht="29.25" x14ac:dyDescent="0.25">
      <c r="A62" s="13">
        <v>1</v>
      </c>
      <c r="B62" s="95" t="s">
        <v>120</v>
      </c>
      <c r="C62" s="464"/>
      <c r="D62" s="464"/>
      <c r="E62" s="464"/>
      <c r="F62" s="464"/>
      <c r="G62" s="444"/>
      <c r="H62" s="444"/>
      <c r="I62" s="444"/>
      <c r="J62" s="444"/>
      <c r="K62" s="444"/>
      <c r="L62" s="444"/>
      <c r="M62" s="444"/>
      <c r="N62" s="444"/>
      <c r="O62" s="444"/>
      <c r="P62" s="444"/>
      <c r="Q62" s="444"/>
      <c r="R62" s="444"/>
      <c r="S62" s="444"/>
      <c r="T62" s="444">
        <f t="shared" si="6"/>
        <v>0</v>
      </c>
      <c r="U62" s="444"/>
      <c r="V62" s="444"/>
      <c r="W62" s="444"/>
      <c r="X62" s="604"/>
    </row>
    <row r="63" spans="1:24" s="24" customFormat="1" ht="30" x14ac:dyDescent="0.25">
      <c r="A63" s="13">
        <v>1</v>
      </c>
      <c r="B63" s="110" t="s">
        <v>74</v>
      </c>
      <c r="C63" s="302">
        <f>SUM(C64:C65)</f>
        <v>6370</v>
      </c>
      <c r="D63" s="302">
        <f>SUM(D64:D65)</f>
        <v>531</v>
      </c>
      <c r="E63" s="302">
        <f>SUM(E64:E65)</f>
        <v>1026</v>
      </c>
      <c r="F63" s="283">
        <f t="shared" ref="F63:F67" si="69">E63/D63*100</f>
        <v>193.22033898305085</v>
      </c>
      <c r="G63" s="445">
        <f>SUM(G64:G65)</f>
        <v>18899.691999999999</v>
      </c>
      <c r="H63" s="445">
        <f>SUM(H64:H65)</f>
        <v>0</v>
      </c>
      <c r="I63" s="445">
        <f>SUM(I64:I65)</f>
        <v>0</v>
      </c>
      <c r="J63" s="445">
        <f>SUM(J64:J65)</f>
        <v>0</v>
      </c>
      <c r="K63" s="445">
        <f>SUM(K64:K65)</f>
        <v>0</v>
      </c>
      <c r="L63" s="445">
        <f t="shared" ref="L63:M63" si="70">SUM(L64:L65)</f>
        <v>0</v>
      </c>
      <c r="M63" s="445">
        <f t="shared" si="70"/>
        <v>0</v>
      </c>
      <c r="N63" s="445">
        <f t="shared" ref="N63:V63" si="71">SUM(N64:N65)</f>
        <v>0</v>
      </c>
      <c r="O63" s="445">
        <f t="shared" ref="O63:P63" si="72">SUM(O64:O65)</f>
        <v>0</v>
      </c>
      <c r="P63" s="445">
        <f t="shared" si="72"/>
        <v>0</v>
      </c>
      <c r="Q63" s="445">
        <f t="shared" ref="Q63" si="73">SUM(Q64:Q65)</f>
        <v>0</v>
      </c>
      <c r="R63" s="617">
        <f t="shared" si="71"/>
        <v>1574.9743333333333</v>
      </c>
      <c r="S63" s="445">
        <f t="shared" si="71"/>
        <v>2148.5654100000002</v>
      </c>
      <c r="T63" s="445">
        <f t="shared" si="71"/>
        <v>573.59107666666682</v>
      </c>
      <c r="U63" s="445">
        <f t="shared" si="71"/>
        <v>0</v>
      </c>
      <c r="V63" s="445">
        <f t="shared" si="71"/>
        <v>2148.5654100000002</v>
      </c>
      <c r="W63" s="445">
        <f t="shared" ref="W63:W69" si="74">S63/R63*100</f>
        <v>136.41907455423083</v>
      </c>
      <c r="X63" s="604"/>
    </row>
    <row r="64" spans="1:24" s="24" customFormat="1" ht="30" x14ac:dyDescent="0.25">
      <c r="A64" s="13">
        <v>1</v>
      </c>
      <c r="B64" s="45" t="s">
        <v>43</v>
      </c>
      <c r="C64" s="302">
        <v>4900</v>
      </c>
      <c r="D64" s="608">
        <f>ROUND(C64/12*$B$3,0)</f>
        <v>408</v>
      </c>
      <c r="E64" s="302">
        <v>662</v>
      </c>
      <c r="F64" s="283">
        <f t="shared" si="69"/>
        <v>162.25490196078431</v>
      </c>
      <c r="G64" s="445">
        <v>16101.4</v>
      </c>
      <c r="H64" s="445"/>
      <c r="I64" s="445"/>
      <c r="J64" s="445"/>
      <c r="K64" s="445"/>
      <c r="L64" s="445"/>
      <c r="M64" s="445"/>
      <c r="N64" s="445"/>
      <c r="O64" s="445"/>
      <c r="P64" s="445"/>
      <c r="Q64" s="445"/>
      <c r="R64" s="618">
        <f t="shared" ref="R64:R65" si="75">G64/12*$B$3</f>
        <v>1341.7833333333333</v>
      </c>
      <c r="S64" s="446">
        <f t="shared" ref="S64:S65" si="76">V64-U64</f>
        <v>1427.9687900000001</v>
      </c>
      <c r="T64" s="445">
        <f t="shared" si="6"/>
        <v>86.185456666666823</v>
      </c>
      <c r="U64" s="445"/>
      <c r="V64" s="445">
        <v>1427.9687900000001</v>
      </c>
      <c r="W64" s="445">
        <f t="shared" si="74"/>
        <v>106.42320220601937</v>
      </c>
      <c r="X64" s="604"/>
    </row>
    <row r="65" spans="1:24" s="24" customFormat="1" ht="30" x14ac:dyDescent="0.25">
      <c r="A65" s="13">
        <v>1</v>
      </c>
      <c r="B65" s="45" t="s">
        <v>44</v>
      </c>
      <c r="C65" s="302">
        <v>1470</v>
      </c>
      <c r="D65" s="303">
        <f>ROUND(C65/12*$B$3,0)</f>
        <v>123</v>
      </c>
      <c r="E65" s="302">
        <v>364</v>
      </c>
      <c r="F65" s="283">
        <f t="shared" si="69"/>
        <v>295.9349593495935</v>
      </c>
      <c r="G65" s="445">
        <v>2798.2919999999999</v>
      </c>
      <c r="H65" s="445"/>
      <c r="I65" s="445"/>
      <c r="J65" s="445"/>
      <c r="K65" s="445"/>
      <c r="L65" s="445"/>
      <c r="M65" s="445"/>
      <c r="N65" s="445"/>
      <c r="O65" s="445"/>
      <c r="P65" s="445"/>
      <c r="Q65" s="445"/>
      <c r="R65" s="618">
        <f t="shared" si="75"/>
        <v>233.191</v>
      </c>
      <c r="S65" s="446">
        <f t="shared" si="76"/>
        <v>720.59662000000003</v>
      </c>
      <c r="T65" s="445">
        <f t="shared" si="6"/>
        <v>487.40562</v>
      </c>
      <c r="U65" s="445"/>
      <c r="V65" s="445">
        <v>720.59662000000003</v>
      </c>
      <c r="W65" s="445">
        <f t="shared" si="74"/>
        <v>309.01562238679878</v>
      </c>
      <c r="X65" s="604"/>
    </row>
    <row r="66" spans="1:24" s="24" customFormat="1" ht="30" x14ac:dyDescent="0.25">
      <c r="A66" s="13">
        <v>1</v>
      </c>
      <c r="B66" s="111" t="s">
        <v>66</v>
      </c>
      <c r="C66" s="302">
        <f>SUM(C67)</f>
        <v>1500</v>
      </c>
      <c r="D66" s="302">
        <f t="shared" ref="D66:V66" si="77">SUM(D67)</f>
        <v>125</v>
      </c>
      <c r="E66" s="302">
        <f t="shared" si="77"/>
        <v>347</v>
      </c>
      <c r="F66" s="283">
        <f t="shared" si="69"/>
        <v>277.59999999999997</v>
      </c>
      <c r="G66" s="446">
        <f t="shared" ref="G66:M66" si="78">SUM(G67)</f>
        <v>2031</v>
      </c>
      <c r="H66" s="446">
        <f t="shared" si="78"/>
        <v>0</v>
      </c>
      <c r="I66" s="446">
        <f t="shared" si="78"/>
        <v>0</v>
      </c>
      <c r="J66" s="446">
        <f t="shared" si="78"/>
        <v>0</v>
      </c>
      <c r="K66" s="446">
        <f t="shared" si="78"/>
        <v>0</v>
      </c>
      <c r="L66" s="446">
        <f t="shared" si="78"/>
        <v>0</v>
      </c>
      <c r="M66" s="446">
        <f t="shared" si="78"/>
        <v>0</v>
      </c>
      <c r="N66" s="446">
        <f t="shared" si="77"/>
        <v>0</v>
      </c>
      <c r="O66" s="446">
        <f t="shared" si="77"/>
        <v>0</v>
      </c>
      <c r="P66" s="446">
        <f t="shared" si="77"/>
        <v>0</v>
      </c>
      <c r="Q66" s="446">
        <f t="shared" si="77"/>
        <v>0</v>
      </c>
      <c r="R66" s="619">
        <f t="shared" si="77"/>
        <v>169.25</v>
      </c>
      <c r="S66" s="446">
        <f t="shared" si="77"/>
        <v>450.92581000000001</v>
      </c>
      <c r="T66" s="446">
        <f t="shared" si="77"/>
        <v>281.67581000000001</v>
      </c>
      <c r="U66" s="446">
        <f t="shared" si="77"/>
        <v>0</v>
      </c>
      <c r="V66" s="446">
        <f t="shared" si="77"/>
        <v>450.92581000000001</v>
      </c>
      <c r="W66" s="445">
        <f t="shared" si="74"/>
        <v>266.42588478581979</v>
      </c>
      <c r="X66" s="604"/>
    </row>
    <row r="67" spans="1:24" s="24" customFormat="1" ht="30" x14ac:dyDescent="0.25">
      <c r="A67" s="13">
        <v>1</v>
      </c>
      <c r="B67" s="162" t="s">
        <v>62</v>
      </c>
      <c r="C67" s="304">
        <v>1500</v>
      </c>
      <c r="D67" s="610">
        <f>ROUND(C67/12*$B$3,0)</f>
        <v>125</v>
      </c>
      <c r="E67" s="304">
        <v>347</v>
      </c>
      <c r="F67" s="458">
        <f t="shared" si="69"/>
        <v>277.59999999999997</v>
      </c>
      <c r="G67" s="459">
        <v>2031</v>
      </c>
      <c r="H67" s="459"/>
      <c r="I67" s="459"/>
      <c r="J67" s="459"/>
      <c r="K67" s="459"/>
      <c r="L67" s="459"/>
      <c r="M67" s="459"/>
      <c r="N67" s="459"/>
      <c r="O67" s="459"/>
      <c r="P67" s="459"/>
      <c r="Q67" s="459"/>
      <c r="R67" s="618">
        <f t="shared" ref="R67:R68" si="79">G67/12*$B$3</f>
        <v>169.25</v>
      </c>
      <c r="S67" s="446">
        <f t="shared" ref="S67" si="80">V67-U67</f>
        <v>450.92581000000001</v>
      </c>
      <c r="T67" s="456">
        <f t="shared" si="6"/>
        <v>281.67581000000001</v>
      </c>
      <c r="U67" s="456"/>
      <c r="V67" s="456">
        <v>450.92581000000001</v>
      </c>
      <c r="W67" s="456">
        <f t="shared" si="74"/>
        <v>266.42588478581979</v>
      </c>
      <c r="X67" s="604"/>
    </row>
    <row r="68" spans="1:24" s="24" customFormat="1" ht="28.5" customHeight="1" thickBot="1" x14ac:dyDescent="0.3">
      <c r="A68" s="13"/>
      <c r="B68" s="625" t="s">
        <v>92</v>
      </c>
      <c r="C68" s="304"/>
      <c r="D68" s="610"/>
      <c r="E68" s="304"/>
      <c r="F68" s="458"/>
      <c r="G68" s="459"/>
      <c r="H68" s="459"/>
      <c r="I68" s="459"/>
      <c r="J68" s="459"/>
      <c r="K68" s="459"/>
      <c r="L68" s="459"/>
      <c r="M68" s="459"/>
      <c r="N68" s="459"/>
      <c r="O68" s="459"/>
      <c r="P68" s="459"/>
      <c r="Q68" s="459"/>
      <c r="R68" s="618">
        <f t="shared" si="79"/>
        <v>0</v>
      </c>
      <c r="S68" s="446"/>
      <c r="T68" s="456"/>
      <c r="U68" s="456"/>
      <c r="V68" s="456"/>
      <c r="W68" s="456"/>
      <c r="X68" s="604"/>
    </row>
    <row r="69" spans="1:24" s="24" customFormat="1" ht="15.75" thickBot="1" x14ac:dyDescent="0.3">
      <c r="A69" s="13">
        <v>1</v>
      </c>
      <c r="B69" s="73" t="s">
        <v>3</v>
      </c>
      <c r="C69" s="309"/>
      <c r="D69" s="309"/>
      <c r="E69" s="309"/>
      <c r="F69" s="448"/>
      <c r="G69" s="449">
        <f>G63+G66</f>
        <v>20930.691999999999</v>
      </c>
      <c r="H69" s="449" t="e">
        <f>H63+H66+#REF!</f>
        <v>#REF!</v>
      </c>
      <c r="I69" s="449" t="e">
        <f>I63+I66+#REF!</f>
        <v>#REF!</v>
      </c>
      <c r="J69" s="449" t="e">
        <f>J63+J66+#REF!</f>
        <v>#REF!</v>
      </c>
      <c r="K69" s="449" t="e">
        <f>K63+K66+#REF!</f>
        <v>#REF!</v>
      </c>
      <c r="L69" s="449" t="e">
        <f>L63+L66+#REF!</f>
        <v>#REF!</v>
      </c>
      <c r="M69" s="449" t="e">
        <f>M63+M66+#REF!</f>
        <v>#REF!</v>
      </c>
      <c r="N69" s="449" t="e">
        <f>N63+N66+#REF!</f>
        <v>#REF!</v>
      </c>
      <c r="O69" s="449" t="e">
        <f>O63+O66+#REF!</f>
        <v>#REF!</v>
      </c>
      <c r="P69" s="449" t="e">
        <f>P63+P66+#REF!</f>
        <v>#REF!</v>
      </c>
      <c r="Q69" s="449" t="e">
        <f>Q63+Q66+#REF!</f>
        <v>#REF!</v>
      </c>
      <c r="R69" s="449">
        <f t="shared" ref="R69:V69" si="81">R63+R66</f>
        <v>1744.2243333333333</v>
      </c>
      <c r="S69" s="449">
        <f t="shared" si="81"/>
        <v>2599.4912200000003</v>
      </c>
      <c r="T69" s="449">
        <f t="shared" si="81"/>
        <v>855.26688666666678</v>
      </c>
      <c r="U69" s="449">
        <f t="shared" si="81"/>
        <v>0</v>
      </c>
      <c r="V69" s="449">
        <f t="shared" si="81"/>
        <v>2599.4912200000003</v>
      </c>
      <c r="W69" s="465">
        <f t="shared" si="74"/>
        <v>149.03422514649779</v>
      </c>
      <c r="X69" s="604"/>
    </row>
    <row r="70" spans="1:24" x14ac:dyDescent="0.25">
      <c r="A70" s="13">
        <v>1</v>
      </c>
      <c r="B70" s="50"/>
      <c r="C70" s="470"/>
      <c r="D70" s="470"/>
      <c r="E70" s="451"/>
      <c r="F70" s="470"/>
      <c r="G70" s="471"/>
      <c r="H70" s="471"/>
      <c r="I70" s="471"/>
      <c r="J70" s="471"/>
      <c r="K70" s="471"/>
      <c r="L70" s="471"/>
      <c r="M70" s="471"/>
      <c r="N70" s="471"/>
      <c r="O70" s="471"/>
      <c r="P70" s="471"/>
      <c r="Q70" s="471"/>
      <c r="R70" s="471"/>
      <c r="S70" s="452"/>
      <c r="T70" s="452">
        <f t="shared" si="6"/>
        <v>0</v>
      </c>
      <c r="U70" s="452"/>
      <c r="V70" s="452"/>
      <c r="W70" s="471"/>
      <c r="X70" s="604"/>
    </row>
    <row r="71" spans="1:24" ht="29.25" x14ac:dyDescent="0.25">
      <c r="A71" s="13">
        <v>1</v>
      </c>
      <c r="B71" s="48" t="s">
        <v>121</v>
      </c>
      <c r="C71" s="464"/>
      <c r="D71" s="464"/>
      <c r="E71" s="464"/>
      <c r="F71" s="464"/>
      <c r="G71" s="444"/>
      <c r="H71" s="444"/>
      <c r="I71" s="444"/>
      <c r="J71" s="444"/>
      <c r="K71" s="444"/>
      <c r="L71" s="444"/>
      <c r="M71" s="444"/>
      <c r="N71" s="444"/>
      <c r="O71" s="444"/>
      <c r="P71" s="444"/>
      <c r="Q71" s="444"/>
      <c r="R71" s="444"/>
      <c r="S71" s="444"/>
      <c r="T71" s="444">
        <f t="shared" si="6"/>
        <v>0</v>
      </c>
      <c r="U71" s="444"/>
      <c r="V71" s="444"/>
      <c r="W71" s="444"/>
      <c r="X71" s="604"/>
    </row>
    <row r="72" spans="1:24" s="24" customFormat="1" ht="30" x14ac:dyDescent="0.25">
      <c r="A72" s="13">
        <v>1</v>
      </c>
      <c r="B72" s="110" t="s">
        <v>74</v>
      </c>
      <c r="C72" s="302">
        <f t="shared" ref="C72:N72" si="82">SUM(C73:C74,C75)</f>
        <v>3900</v>
      </c>
      <c r="D72" s="302">
        <f t="shared" si="82"/>
        <v>325</v>
      </c>
      <c r="E72" s="302">
        <f t="shared" si="82"/>
        <v>132</v>
      </c>
      <c r="F72" s="302">
        <f t="shared" si="82"/>
        <v>97.6</v>
      </c>
      <c r="G72" s="286">
        <f t="shared" si="82"/>
        <v>11571.24</v>
      </c>
      <c r="H72" s="286">
        <f t="shared" si="82"/>
        <v>0</v>
      </c>
      <c r="I72" s="286">
        <f t="shared" si="82"/>
        <v>0</v>
      </c>
      <c r="J72" s="286">
        <f t="shared" si="82"/>
        <v>0</v>
      </c>
      <c r="K72" s="286">
        <f t="shared" si="82"/>
        <v>0</v>
      </c>
      <c r="L72" s="286">
        <f t="shared" si="82"/>
        <v>0</v>
      </c>
      <c r="M72" s="286">
        <f t="shared" si="82"/>
        <v>0</v>
      </c>
      <c r="N72" s="286">
        <f t="shared" si="82"/>
        <v>0</v>
      </c>
      <c r="O72" s="286">
        <f t="shared" ref="O72:P72" si="83">SUM(O73:O74,O75)</f>
        <v>0</v>
      </c>
      <c r="P72" s="286">
        <f t="shared" si="83"/>
        <v>0</v>
      </c>
      <c r="Q72" s="286">
        <f t="shared" ref="Q72" si="84">SUM(Q73:Q74,Q75)</f>
        <v>0</v>
      </c>
      <c r="R72" s="617">
        <f>SUM(R73:R74)</f>
        <v>964.27</v>
      </c>
      <c r="S72" s="445">
        <f>SUM(S73:S74)</f>
        <v>312.75256000000002</v>
      </c>
      <c r="T72" s="445">
        <f>SUM(T73:T74)</f>
        <v>-651.51743999999997</v>
      </c>
      <c r="U72" s="445">
        <f>SUM(U73:U74)</f>
        <v>-7.2541200000000003</v>
      </c>
      <c r="V72" s="445">
        <f>SUM(V73:V74)</f>
        <v>305.49844000000002</v>
      </c>
      <c r="W72" s="445">
        <f t="shared" ref="W72:W81" si="85">S72/R72*100</f>
        <v>32.434127370964568</v>
      </c>
      <c r="X72" s="604"/>
    </row>
    <row r="73" spans="1:24" s="24" customFormat="1" ht="30" x14ac:dyDescent="0.25">
      <c r="A73" s="13">
        <v>1</v>
      </c>
      <c r="B73" s="45" t="s">
        <v>43</v>
      </c>
      <c r="C73" s="302">
        <v>3000</v>
      </c>
      <c r="D73" s="608">
        <f>ROUND(C73/12*$B$3,0)</f>
        <v>250</v>
      </c>
      <c r="E73" s="302">
        <v>84</v>
      </c>
      <c r="F73" s="283">
        <f t="shared" ref="F73:F80" si="86">E73/D73*100</f>
        <v>33.6</v>
      </c>
      <c r="G73" s="445">
        <v>9858</v>
      </c>
      <c r="H73" s="445"/>
      <c r="I73" s="445"/>
      <c r="J73" s="445"/>
      <c r="K73" s="445"/>
      <c r="L73" s="445"/>
      <c r="M73" s="445"/>
      <c r="N73" s="445"/>
      <c r="O73" s="445"/>
      <c r="P73" s="445"/>
      <c r="Q73" s="445"/>
      <c r="R73" s="618">
        <f t="shared" ref="R73:R74" si="87">G73/12*$B$3</f>
        <v>821.5</v>
      </c>
      <c r="S73" s="445">
        <f t="shared" ref="S73:S80" si="88">V73-U73</f>
        <v>219.72432999999998</v>
      </c>
      <c r="T73" s="445">
        <f t="shared" si="6"/>
        <v>-601.77566999999999</v>
      </c>
      <c r="U73" s="445">
        <v>-6.1615799999999998</v>
      </c>
      <c r="V73" s="445">
        <v>213.56274999999999</v>
      </c>
      <c r="W73" s="445">
        <f t="shared" si="85"/>
        <v>26.746723067559341</v>
      </c>
      <c r="X73" s="604"/>
    </row>
    <row r="74" spans="1:24" s="24" customFormat="1" ht="30" x14ac:dyDescent="0.25">
      <c r="A74" s="13">
        <v>1</v>
      </c>
      <c r="B74" s="45" t="s">
        <v>44</v>
      </c>
      <c r="C74" s="302">
        <v>900</v>
      </c>
      <c r="D74" s="303">
        <f>ROUND(C74/12*$B$3,0)</f>
        <v>75</v>
      </c>
      <c r="E74" s="302">
        <v>48</v>
      </c>
      <c r="F74" s="283">
        <f t="shared" si="86"/>
        <v>64</v>
      </c>
      <c r="G74" s="445">
        <v>1713.24</v>
      </c>
      <c r="H74" s="445"/>
      <c r="I74" s="445"/>
      <c r="J74" s="445"/>
      <c r="K74" s="445"/>
      <c r="L74" s="445"/>
      <c r="M74" s="445"/>
      <c r="N74" s="445"/>
      <c r="O74" s="445"/>
      <c r="P74" s="445"/>
      <c r="Q74" s="445"/>
      <c r="R74" s="618">
        <f t="shared" si="87"/>
        <v>142.77000000000001</v>
      </c>
      <c r="S74" s="445">
        <f t="shared" si="88"/>
        <v>93.028230000000008</v>
      </c>
      <c r="T74" s="445">
        <f t="shared" ref="T74:T139" si="89">S74-R74</f>
        <v>-49.741770000000002</v>
      </c>
      <c r="U74" s="445">
        <v>-1.0925400000000001</v>
      </c>
      <c r="V74" s="445">
        <v>91.935690000000008</v>
      </c>
      <c r="W74" s="445">
        <f t="shared" si="85"/>
        <v>65.159508300063038</v>
      </c>
      <c r="X74" s="604"/>
    </row>
    <row r="75" spans="1:24" s="24" customFormat="1" ht="30" x14ac:dyDescent="0.25">
      <c r="A75" s="13">
        <v>1</v>
      </c>
      <c r="B75" s="45" t="s">
        <v>76</v>
      </c>
      <c r="C75" s="302"/>
      <c r="D75" s="303"/>
      <c r="E75" s="302"/>
      <c r="F75" s="283"/>
      <c r="G75" s="445"/>
      <c r="H75" s="445"/>
      <c r="I75" s="445"/>
      <c r="J75" s="445"/>
      <c r="K75" s="445"/>
      <c r="L75" s="445"/>
      <c r="M75" s="445"/>
      <c r="N75" s="445"/>
      <c r="O75" s="445"/>
      <c r="P75" s="445"/>
      <c r="Q75" s="445"/>
      <c r="R75" s="618">
        <f t="shared" ref="R75" si="90">G75/12*$B$3+(H75-G75)/11*10+(I75-H75)/10*9+(J75-I75)/9*8+(K75-J75)/8*7+(L75-K75)/7*6+(M75-L75)/6*5+(N75-M75)/5*4+(O75-N75)/4*3+(P75-O75)/3*2+(Q75-P75)/2*1</f>
        <v>0</v>
      </c>
      <c r="S75" s="445">
        <f t="shared" si="88"/>
        <v>0</v>
      </c>
      <c r="T75" s="445">
        <f t="shared" si="89"/>
        <v>0</v>
      </c>
      <c r="U75" s="445"/>
      <c r="V75" s="445"/>
      <c r="W75" s="445"/>
      <c r="X75" s="604"/>
    </row>
    <row r="76" spans="1:24" s="24" customFormat="1" ht="30" x14ac:dyDescent="0.25">
      <c r="A76" s="13">
        <v>1</v>
      </c>
      <c r="B76" s="111" t="s">
        <v>66</v>
      </c>
      <c r="C76" s="302">
        <f>C77+C79+C80</f>
        <v>3717</v>
      </c>
      <c r="D76" s="302">
        <f t="shared" ref="D76:E76" si="91">D77+D79+D80</f>
        <v>310</v>
      </c>
      <c r="E76" s="302">
        <f t="shared" si="91"/>
        <v>247</v>
      </c>
      <c r="F76" s="283">
        <f t="shared" si="86"/>
        <v>79.677419354838705</v>
      </c>
      <c r="G76" s="446">
        <f t="shared" ref="G76:V76" si="92">G77+G79+G80</f>
        <v>8511.3549700000003</v>
      </c>
      <c r="H76" s="446">
        <f t="shared" si="92"/>
        <v>0</v>
      </c>
      <c r="I76" s="446">
        <f t="shared" si="92"/>
        <v>0</v>
      </c>
      <c r="J76" s="446">
        <f t="shared" si="92"/>
        <v>0</v>
      </c>
      <c r="K76" s="446">
        <f t="shared" si="92"/>
        <v>0</v>
      </c>
      <c r="L76" s="446">
        <f t="shared" si="92"/>
        <v>0</v>
      </c>
      <c r="M76" s="446">
        <f t="shared" si="92"/>
        <v>0</v>
      </c>
      <c r="N76" s="446">
        <f t="shared" si="92"/>
        <v>0</v>
      </c>
      <c r="O76" s="446">
        <f t="shared" si="92"/>
        <v>0</v>
      </c>
      <c r="P76" s="446">
        <f t="shared" si="92"/>
        <v>0</v>
      </c>
      <c r="Q76" s="446">
        <f t="shared" si="92"/>
        <v>0</v>
      </c>
      <c r="R76" s="619">
        <f t="shared" si="92"/>
        <v>709.2795808333334</v>
      </c>
      <c r="S76" s="446">
        <f t="shared" si="92"/>
        <v>604.99866999999995</v>
      </c>
      <c r="T76" s="446">
        <f t="shared" si="92"/>
        <v>-104.28091083333337</v>
      </c>
      <c r="U76" s="446">
        <f t="shared" si="92"/>
        <v>0</v>
      </c>
      <c r="V76" s="446">
        <f t="shared" si="92"/>
        <v>604.99866999999995</v>
      </c>
      <c r="W76" s="445">
        <f t="shared" si="85"/>
        <v>85.297629644037727</v>
      </c>
      <c r="X76" s="604"/>
    </row>
    <row r="77" spans="1:24" s="24" customFormat="1" ht="30" x14ac:dyDescent="0.25">
      <c r="A77" s="13">
        <v>1</v>
      </c>
      <c r="B77" s="45" t="s">
        <v>62</v>
      </c>
      <c r="C77" s="302">
        <v>1700</v>
      </c>
      <c r="D77" s="608">
        <f>ROUND(C77/12*$B$3,0)</f>
        <v>142</v>
      </c>
      <c r="E77" s="302">
        <v>101</v>
      </c>
      <c r="F77" s="283">
        <f t="shared" si="86"/>
        <v>71.126760563380287</v>
      </c>
      <c r="G77" s="447">
        <v>2301.8000000000002</v>
      </c>
      <c r="H77" s="447"/>
      <c r="I77" s="447"/>
      <c r="J77" s="447"/>
      <c r="K77" s="447"/>
      <c r="L77" s="447"/>
      <c r="M77" s="447"/>
      <c r="N77" s="447"/>
      <c r="O77" s="447"/>
      <c r="P77" s="447"/>
      <c r="Q77" s="447"/>
      <c r="R77" s="618">
        <f t="shared" ref="R77:R80" si="93">G77/12*$B$3</f>
        <v>191.81666666666669</v>
      </c>
      <c r="S77" s="445">
        <f t="shared" si="88"/>
        <v>144.54691999999997</v>
      </c>
      <c r="T77" s="445">
        <f t="shared" si="89"/>
        <v>-47.26974666666672</v>
      </c>
      <c r="U77" s="445"/>
      <c r="V77" s="445">
        <v>144.54691999999997</v>
      </c>
      <c r="W77" s="445">
        <f t="shared" si="85"/>
        <v>75.356809453471172</v>
      </c>
      <c r="X77" s="604"/>
    </row>
    <row r="78" spans="1:24" s="24" customFormat="1" ht="45" x14ac:dyDescent="0.25">
      <c r="A78" s="13"/>
      <c r="B78" s="625" t="s">
        <v>92</v>
      </c>
      <c r="C78" s="302"/>
      <c r="D78" s="608"/>
      <c r="E78" s="302"/>
      <c r="F78" s="283"/>
      <c r="G78" s="447"/>
      <c r="H78" s="447"/>
      <c r="I78" s="447"/>
      <c r="J78" s="447"/>
      <c r="K78" s="447"/>
      <c r="L78" s="447"/>
      <c r="M78" s="447"/>
      <c r="N78" s="447"/>
      <c r="O78" s="447"/>
      <c r="P78" s="447"/>
      <c r="Q78" s="447"/>
      <c r="R78" s="618"/>
      <c r="S78" s="445"/>
      <c r="T78" s="445"/>
      <c r="U78" s="445"/>
      <c r="V78" s="445"/>
      <c r="W78" s="445"/>
      <c r="X78" s="604"/>
    </row>
    <row r="79" spans="1:24" s="24" customFormat="1" ht="60" x14ac:dyDescent="0.25">
      <c r="A79" s="13">
        <v>1</v>
      </c>
      <c r="B79" s="45" t="s">
        <v>73</v>
      </c>
      <c r="C79" s="302">
        <v>1809</v>
      </c>
      <c r="D79" s="303">
        <f t="shared" ref="D79:D80" si="94">ROUND(C79/12*$B$3,0)</f>
        <v>151</v>
      </c>
      <c r="E79" s="302">
        <v>109</v>
      </c>
      <c r="F79" s="283">
        <f t="shared" si="86"/>
        <v>72.185430463576168</v>
      </c>
      <c r="G79" s="447">
        <v>5888.2407299999995</v>
      </c>
      <c r="H79" s="447"/>
      <c r="I79" s="447"/>
      <c r="J79" s="447"/>
      <c r="K79" s="447"/>
      <c r="L79" s="447"/>
      <c r="M79" s="447"/>
      <c r="N79" s="447"/>
      <c r="O79" s="447"/>
      <c r="P79" s="447"/>
      <c r="Q79" s="447"/>
      <c r="R79" s="618">
        <f t="shared" si="93"/>
        <v>490.68672749999996</v>
      </c>
      <c r="S79" s="445">
        <f t="shared" si="88"/>
        <v>395.17804999999998</v>
      </c>
      <c r="T79" s="445">
        <f t="shared" si="89"/>
        <v>-95.508677499999976</v>
      </c>
      <c r="U79" s="445"/>
      <c r="V79" s="445">
        <v>395.17804999999998</v>
      </c>
      <c r="W79" s="445">
        <f t="shared" si="85"/>
        <v>80.535712064883597</v>
      </c>
      <c r="X79" s="604"/>
    </row>
    <row r="80" spans="1:24" s="24" customFormat="1" ht="45" x14ac:dyDescent="0.25">
      <c r="A80" s="13">
        <v>1</v>
      </c>
      <c r="B80" s="45" t="s">
        <v>75</v>
      </c>
      <c r="C80" s="302">
        <v>208</v>
      </c>
      <c r="D80" s="303">
        <f t="shared" si="94"/>
        <v>17</v>
      </c>
      <c r="E80" s="302">
        <v>37</v>
      </c>
      <c r="F80" s="283">
        <f t="shared" si="86"/>
        <v>217.64705882352939</v>
      </c>
      <c r="G80" s="447">
        <v>321.31423999999998</v>
      </c>
      <c r="H80" s="447"/>
      <c r="I80" s="447"/>
      <c r="J80" s="447"/>
      <c r="K80" s="447"/>
      <c r="L80" s="447"/>
      <c r="M80" s="447"/>
      <c r="N80" s="447"/>
      <c r="O80" s="447"/>
      <c r="P80" s="447"/>
      <c r="Q80" s="447"/>
      <c r="R80" s="618">
        <f t="shared" si="93"/>
        <v>26.776186666666664</v>
      </c>
      <c r="S80" s="445">
        <f t="shared" si="88"/>
        <v>65.273699999999991</v>
      </c>
      <c r="T80" s="445">
        <f t="shared" si="89"/>
        <v>38.49751333333333</v>
      </c>
      <c r="U80" s="445"/>
      <c r="V80" s="445">
        <v>65.273699999999991</v>
      </c>
      <c r="W80" s="445">
        <f t="shared" si="85"/>
        <v>243.77519029346476</v>
      </c>
      <c r="X80" s="604"/>
    </row>
    <row r="81" spans="1:24" s="24" customFormat="1" x14ac:dyDescent="0.25">
      <c r="A81" s="13">
        <v>1</v>
      </c>
      <c r="B81" s="7" t="s">
        <v>3</v>
      </c>
      <c r="C81" s="472"/>
      <c r="D81" s="473"/>
      <c r="E81" s="473"/>
      <c r="F81" s="474"/>
      <c r="G81" s="475">
        <f>G72+G76</f>
        <v>20082.594969999998</v>
      </c>
      <c r="H81" s="475" t="e">
        <f>H72+H76+#REF!</f>
        <v>#REF!</v>
      </c>
      <c r="I81" s="475" t="e">
        <f>I72+I76+#REF!</f>
        <v>#REF!</v>
      </c>
      <c r="J81" s="475" t="e">
        <f>J72+J76+#REF!</f>
        <v>#REF!</v>
      </c>
      <c r="K81" s="475" t="e">
        <f>K72+K76+#REF!</f>
        <v>#REF!</v>
      </c>
      <c r="L81" s="475" t="e">
        <f>L72+L76+#REF!</f>
        <v>#REF!</v>
      </c>
      <c r="M81" s="475" t="e">
        <f>M72+M76+#REF!</f>
        <v>#REF!</v>
      </c>
      <c r="N81" s="475" t="e">
        <f>N72+N76+#REF!</f>
        <v>#REF!</v>
      </c>
      <c r="O81" s="475" t="e">
        <f>O72+O76+#REF!</f>
        <v>#REF!</v>
      </c>
      <c r="P81" s="475" t="e">
        <f>P72+P76+#REF!</f>
        <v>#REF!</v>
      </c>
      <c r="Q81" s="475" t="e">
        <f>Q72+Q76+#REF!</f>
        <v>#REF!</v>
      </c>
      <c r="R81" s="476">
        <f t="shared" ref="R81:V81" si="95">R72+R76</f>
        <v>1673.5495808333335</v>
      </c>
      <c r="S81" s="475">
        <f t="shared" si="95"/>
        <v>917.75122999999996</v>
      </c>
      <c r="T81" s="475">
        <f t="shared" si="95"/>
        <v>-755.7983508333333</v>
      </c>
      <c r="U81" s="475">
        <f t="shared" si="95"/>
        <v>-7.2541200000000003</v>
      </c>
      <c r="V81" s="475">
        <f t="shared" si="95"/>
        <v>910.49711000000002</v>
      </c>
      <c r="W81" s="475">
        <f t="shared" si="85"/>
        <v>54.838604156741596</v>
      </c>
      <c r="X81" s="604"/>
    </row>
    <row r="82" spans="1:24" s="24" customFormat="1" x14ac:dyDescent="0.25">
      <c r="A82" s="13">
        <v>1</v>
      </c>
      <c r="C82" s="477"/>
      <c r="D82" s="477"/>
      <c r="E82" s="478"/>
      <c r="F82" s="477"/>
      <c r="G82" s="475"/>
      <c r="H82" s="475"/>
      <c r="I82" s="475"/>
      <c r="J82" s="475"/>
      <c r="K82" s="475"/>
      <c r="L82" s="475"/>
      <c r="M82" s="475"/>
      <c r="N82" s="475"/>
      <c r="O82" s="475"/>
      <c r="P82" s="475"/>
      <c r="Q82" s="475"/>
      <c r="R82" s="475"/>
      <c r="S82" s="479"/>
      <c r="T82" s="479">
        <f t="shared" si="89"/>
        <v>0</v>
      </c>
      <c r="U82" s="479"/>
      <c r="V82" s="479"/>
      <c r="W82" s="475"/>
      <c r="X82" s="604"/>
    </row>
    <row r="83" spans="1:24" ht="29.25" x14ac:dyDescent="0.25">
      <c r="A83" s="13">
        <v>1</v>
      </c>
      <c r="B83" s="48" t="s">
        <v>122</v>
      </c>
      <c r="C83" s="480"/>
      <c r="D83" s="480"/>
      <c r="E83" s="464"/>
      <c r="F83" s="480"/>
      <c r="G83" s="481"/>
      <c r="H83" s="481"/>
      <c r="I83" s="481"/>
      <c r="J83" s="481"/>
      <c r="K83" s="481"/>
      <c r="L83" s="481"/>
      <c r="M83" s="481"/>
      <c r="N83" s="481"/>
      <c r="O83" s="481"/>
      <c r="P83" s="481"/>
      <c r="Q83" s="481"/>
      <c r="R83" s="481"/>
      <c r="S83" s="444"/>
      <c r="T83" s="444">
        <f t="shared" si="89"/>
        <v>0</v>
      </c>
      <c r="U83" s="444"/>
      <c r="V83" s="444"/>
      <c r="W83" s="481"/>
      <c r="X83" s="604"/>
    </row>
    <row r="84" spans="1:24" s="24" customFormat="1" ht="30" x14ac:dyDescent="0.25">
      <c r="A84" s="13">
        <v>1</v>
      </c>
      <c r="B84" s="110" t="s">
        <v>74</v>
      </c>
      <c r="C84" s="302">
        <f>SUM(C85:C86)</f>
        <v>2210</v>
      </c>
      <c r="D84" s="302">
        <f>SUM(D85:D86)</f>
        <v>185</v>
      </c>
      <c r="E84" s="302">
        <f>SUM(E85:E86)</f>
        <v>69</v>
      </c>
      <c r="F84" s="283">
        <f t="shared" ref="F84:F88" si="96">E84/D84*100</f>
        <v>37.297297297297298</v>
      </c>
      <c r="G84" s="445">
        <f>SUM(G85:G86)</f>
        <v>6557.0360000000001</v>
      </c>
      <c r="H84" s="445">
        <f>SUM(H85:H86)</f>
        <v>0</v>
      </c>
      <c r="I84" s="445">
        <f>SUM(I85:I86)</f>
        <v>0</v>
      </c>
      <c r="J84" s="445">
        <f>SUM(J85:J86)</f>
        <v>0</v>
      </c>
      <c r="K84" s="445">
        <f>SUM(K85:K86)</f>
        <v>0</v>
      </c>
      <c r="L84" s="445">
        <f t="shared" ref="L84:M84" si="97">SUM(L85:L86)</f>
        <v>0</v>
      </c>
      <c r="M84" s="445">
        <f t="shared" si="97"/>
        <v>0</v>
      </c>
      <c r="N84" s="445">
        <f t="shared" ref="N84:V84" si="98">SUM(N85:N86)</f>
        <v>0</v>
      </c>
      <c r="O84" s="445">
        <f t="shared" ref="O84:P84" si="99">SUM(O85:O86)</f>
        <v>0</v>
      </c>
      <c r="P84" s="445">
        <f t="shared" si="99"/>
        <v>0</v>
      </c>
      <c r="Q84" s="445">
        <f t="shared" ref="Q84" si="100">SUM(Q85:Q86)</f>
        <v>0</v>
      </c>
      <c r="R84" s="617">
        <f t="shared" si="98"/>
        <v>546.41966666666667</v>
      </c>
      <c r="S84" s="445">
        <f t="shared" si="98"/>
        <v>183.88659000000001</v>
      </c>
      <c r="T84" s="445">
        <f t="shared" si="98"/>
        <v>-362.53307666666666</v>
      </c>
      <c r="U84" s="445">
        <f t="shared" si="98"/>
        <v>-3.2696199999999997</v>
      </c>
      <c r="V84" s="445">
        <f t="shared" si="98"/>
        <v>180.61696999999998</v>
      </c>
      <c r="W84" s="445">
        <f t="shared" ref="W84:W104" si="101">S84/R84*100</f>
        <v>33.652996262335606</v>
      </c>
      <c r="X84" s="604"/>
    </row>
    <row r="85" spans="1:24" s="24" customFormat="1" ht="30" x14ac:dyDescent="0.25">
      <c r="A85" s="13">
        <v>1</v>
      </c>
      <c r="B85" s="45" t="s">
        <v>43</v>
      </c>
      <c r="C85" s="302">
        <v>1700</v>
      </c>
      <c r="D85" s="608">
        <f>ROUND(C85/12*$B$3,0)</f>
        <v>142</v>
      </c>
      <c r="E85" s="302">
        <v>46</v>
      </c>
      <c r="F85" s="283">
        <f t="shared" si="96"/>
        <v>32.394366197183103</v>
      </c>
      <c r="G85" s="445">
        <v>5586.2</v>
      </c>
      <c r="H85" s="445"/>
      <c r="I85" s="445"/>
      <c r="J85" s="445"/>
      <c r="K85" s="445"/>
      <c r="L85" s="445"/>
      <c r="M85" s="445"/>
      <c r="N85" s="445"/>
      <c r="O85" s="445"/>
      <c r="P85" s="445"/>
      <c r="Q85" s="445"/>
      <c r="R85" s="618">
        <f t="shared" ref="R85:R86" si="102">G85/12*$B$3</f>
        <v>465.51666666666665</v>
      </c>
      <c r="S85" s="445">
        <f t="shared" ref="S85:S86" si="103">V85-U85</f>
        <v>135.99856</v>
      </c>
      <c r="T85" s="445">
        <f t="shared" si="89"/>
        <v>-329.51810666666665</v>
      </c>
      <c r="U85" s="445">
        <v>-3.2696199999999997</v>
      </c>
      <c r="V85" s="445">
        <v>132.72893999999999</v>
      </c>
      <c r="W85" s="445">
        <f t="shared" si="101"/>
        <v>29.214541548816726</v>
      </c>
      <c r="X85" s="604"/>
    </row>
    <row r="86" spans="1:24" s="24" customFormat="1" ht="30" x14ac:dyDescent="0.25">
      <c r="A86" s="13">
        <v>1</v>
      </c>
      <c r="B86" s="45" t="s">
        <v>44</v>
      </c>
      <c r="C86" s="302">
        <v>510</v>
      </c>
      <c r="D86" s="303">
        <f>ROUND(C86/12*$B$3,0)</f>
        <v>43</v>
      </c>
      <c r="E86" s="302">
        <v>23</v>
      </c>
      <c r="F86" s="283">
        <f t="shared" si="96"/>
        <v>53.488372093023251</v>
      </c>
      <c r="G86" s="445">
        <v>970.83600000000001</v>
      </c>
      <c r="H86" s="445"/>
      <c r="I86" s="445"/>
      <c r="J86" s="445"/>
      <c r="K86" s="445"/>
      <c r="L86" s="445"/>
      <c r="M86" s="445"/>
      <c r="N86" s="445"/>
      <c r="O86" s="445"/>
      <c r="P86" s="445"/>
      <c r="Q86" s="445"/>
      <c r="R86" s="618">
        <f t="shared" si="102"/>
        <v>80.903000000000006</v>
      </c>
      <c r="S86" s="445">
        <f t="shared" si="103"/>
        <v>47.888030000000001</v>
      </c>
      <c r="T86" s="445">
        <f t="shared" si="89"/>
        <v>-33.014970000000005</v>
      </c>
      <c r="U86" s="445">
        <v>0</v>
      </c>
      <c r="V86" s="445">
        <v>47.888030000000001</v>
      </c>
      <c r="W86" s="445">
        <f t="shared" si="101"/>
        <v>59.191908829091624</v>
      </c>
      <c r="X86" s="604"/>
    </row>
    <row r="87" spans="1:24" s="24" customFormat="1" ht="30" x14ac:dyDescent="0.25">
      <c r="A87" s="13">
        <v>1</v>
      </c>
      <c r="B87" s="111" t="s">
        <v>66</v>
      </c>
      <c r="C87" s="302">
        <f>C88+C90+C91</f>
        <v>851</v>
      </c>
      <c r="D87" s="302">
        <f t="shared" ref="D87:E87" si="104">D88+D90+D91</f>
        <v>71</v>
      </c>
      <c r="E87" s="302">
        <f t="shared" si="104"/>
        <v>39</v>
      </c>
      <c r="F87" s="283">
        <f t="shared" si="96"/>
        <v>54.929577464788736</v>
      </c>
      <c r="G87" s="446">
        <f t="shared" ref="G87:V87" si="105">G88+G90+G91</f>
        <v>1605.45481</v>
      </c>
      <c r="H87" s="446">
        <f t="shared" si="105"/>
        <v>0</v>
      </c>
      <c r="I87" s="446">
        <f t="shared" si="105"/>
        <v>0</v>
      </c>
      <c r="J87" s="446">
        <f t="shared" si="105"/>
        <v>0</v>
      </c>
      <c r="K87" s="446">
        <f t="shared" si="105"/>
        <v>0</v>
      </c>
      <c r="L87" s="446">
        <f t="shared" si="105"/>
        <v>0</v>
      </c>
      <c r="M87" s="446">
        <f t="shared" si="105"/>
        <v>0</v>
      </c>
      <c r="N87" s="446">
        <f t="shared" si="105"/>
        <v>0</v>
      </c>
      <c r="O87" s="446">
        <f t="shared" si="105"/>
        <v>0</v>
      </c>
      <c r="P87" s="446">
        <f t="shared" si="105"/>
        <v>0</v>
      </c>
      <c r="Q87" s="446">
        <f t="shared" si="105"/>
        <v>0</v>
      </c>
      <c r="R87" s="619">
        <f t="shared" si="105"/>
        <v>133.78790083333334</v>
      </c>
      <c r="S87" s="446">
        <f t="shared" si="105"/>
        <v>43.370429999999999</v>
      </c>
      <c r="T87" s="446">
        <f t="shared" si="105"/>
        <v>-24.329570000000004</v>
      </c>
      <c r="U87" s="446">
        <f t="shared" si="105"/>
        <v>0</v>
      </c>
      <c r="V87" s="446">
        <f t="shared" si="105"/>
        <v>54.65428</v>
      </c>
      <c r="W87" s="445">
        <f t="shared" si="101"/>
        <v>32.417303605076242</v>
      </c>
      <c r="X87" s="604"/>
    </row>
    <row r="88" spans="1:24" s="24" customFormat="1" ht="30" x14ac:dyDescent="0.25">
      <c r="A88" s="13">
        <v>1</v>
      </c>
      <c r="B88" s="177" t="s">
        <v>62</v>
      </c>
      <c r="C88" s="302">
        <v>600</v>
      </c>
      <c r="D88" s="608">
        <f>ROUND(C88/12*$B$3,0)</f>
        <v>50</v>
      </c>
      <c r="E88" s="302">
        <v>31</v>
      </c>
      <c r="F88" s="283">
        <f t="shared" si="96"/>
        <v>62</v>
      </c>
      <c r="G88" s="447">
        <v>812.4</v>
      </c>
      <c r="H88" s="447"/>
      <c r="I88" s="447"/>
      <c r="J88" s="447"/>
      <c r="K88" s="447"/>
      <c r="L88" s="447"/>
      <c r="M88" s="447"/>
      <c r="N88" s="447"/>
      <c r="O88" s="447"/>
      <c r="P88" s="447"/>
      <c r="Q88" s="447"/>
      <c r="R88" s="618">
        <f t="shared" ref="R88:R91" si="106">G88/12*$B$3</f>
        <v>67.7</v>
      </c>
      <c r="S88" s="445">
        <f t="shared" ref="S88" si="107">V88-U88</f>
        <v>43.370429999999999</v>
      </c>
      <c r="T88" s="445">
        <f t="shared" si="89"/>
        <v>-24.329570000000004</v>
      </c>
      <c r="U88" s="445"/>
      <c r="V88" s="445">
        <v>43.370429999999999</v>
      </c>
      <c r="W88" s="445">
        <f t="shared" si="101"/>
        <v>64.062673559822741</v>
      </c>
      <c r="X88" s="604"/>
    </row>
    <row r="89" spans="1:24" s="24" customFormat="1" ht="36" customHeight="1" x14ac:dyDescent="0.25">
      <c r="A89" s="13"/>
      <c r="B89" s="625" t="s">
        <v>92</v>
      </c>
      <c r="C89" s="304"/>
      <c r="D89" s="610"/>
      <c r="E89" s="304"/>
      <c r="F89" s="458"/>
      <c r="G89" s="459"/>
      <c r="H89" s="459"/>
      <c r="I89" s="459"/>
      <c r="J89" s="459"/>
      <c r="K89" s="459"/>
      <c r="L89" s="459"/>
      <c r="M89" s="459"/>
      <c r="N89" s="459"/>
      <c r="O89" s="459"/>
      <c r="P89" s="459"/>
      <c r="Q89" s="459"/>
      <c r="R89" s="620"/>
      <c r="S89" s="445"/>
      <c r="T89" s="456"/>
      <c r="U89" s="456"/>
      <c r="V89" s="456"/>
      <c r="W89" s="456"/>
      <c r="X89" s="604"/>
    </row>
    <row r="90" spans="1:24" s="24" customFormat="1" ht="60" x14ac:dyDescent="0.25">
      <c r="A90" s="13"/>
      <c r="B90" s="45" t="s">
        <v>72</v>
      </c>
      <c r="C90" s="304">
        <v>237</v>
      </c>
      <c r="D90" s="610">
        <f t="shared" ref="D90:D91" si="108">ROUND(C90/12*$B$3,0)</f>
        <v>20</v>
      </c>
      <c r="E90" s="304">
        <v>1</v>
      </c>
      <c r="F90" s="458"/>
      <c r="G90" s="459">
        <v>771.42788999999993</v>
      </c>
      <c r="H90" s="459"/>
      <c r="I90" s="459"/>
      <c r="J90" s="459"/>
      <c r="K90" s="459"/>
      <c r="L90" s="459"/>
      <c r="M90" s="459"/>
      <c r="N90" s="459"/>
      <c r="O90" s="459"/>
      <c r="P90" s="459"/>
      <c r="Q90" s="459"/>
      <c r="R90" s="620">
        <f t="shared" si="106"/>
        <v>64.285657499999999</v>
      </c>
      <c r="S90" s="445"/>
      <c r="T90" s="456"/>
      <c r="U90" s="456"/>
      <c r="V90" s="456">
        <v>1.61534</v>
      </c>
      <c r="W90" s="456">
        <f t="shared" si="101"/>
        <v>0</v>
      </c>
      <c r="X90" s="604"/>
    </row>
    <row r="91" spans="1:24" s="24" customFormat="1" ht="45.75" thickBot="1" x14ac:dyDescent="0.3">
      <c r="A91" s="13"/>
      <c r="B91" s="45" t="s">
        <v>63</v>
      </c>
      <c r="C91" s="304">
        <v>14</v>
      </c>
      <c r="D91" s="610">
        <f t="shared" si="108"/>
        <v>1</v>
      </c>
      <c r="E91" s="304">
        <v>7</v>
      </c>
      <c r="F91" s="458"/>
      <c r="G91" s="459">
        <v>21.626919999999998</v>
      </c>
      <c r="H91" s="459"/>
      <c r="I91" s="459"/>
      <c r="J91" s="459"/>
      <c r="K91" s="459"/>
      <c r="L91" s="459"/>
      <c r="M91" s="459"/>
      <c r="N91" s="459"/>
      <c r="O91" s="459"/>
      <c r="P91" s="459"/>
      <c r="Q91" s="459"/>
      <c r="R91" s="620">
        <f t="shared" si="106"/>
        <v>1.8022433333333332</v>
      </c>
      <c r="S91" s="445"/>
      <c r="T91" s="456"/>
      <c r="U91" s="456"/>
      <c r="V91" s="456">
        <v>9.6685099999999995</v>
      </c>
      <c r="W91" s="456">
        <f t="shared" si="101"/>
        <v>0</v>
      </c>
      <c r="X91" s="604"/>
    </row>
    <row r="92" spans="1:24" s="24" customFormat="1" ht="15.75" thickBot="1" x14ac:dyDescent="0.3">
      <c r="A92" s="13">
        <v>1</v>
      </c>
      <c r="B92" s="73" t="s">
        <v>3</v>
      </c>
      <c r="C92" s="309"/>
      <c r="D92" s="309"/>
      <c r="E92" s="309"/>
      <c r="F92" s="448"/>
      <c r="G92" s="449">
        <f>G84+G87</f>
        <v>8162.4908100000002</v>
      </c>
      <c r="H92" s="449" t="e">
        <f>H84+H87+#REF!</f>
        <v>#REF!</v>
      </c>
      <c r="I92" s="449" t="e">
        <f>I84+I87+#REF!</f>
        <v>#REF!</v>
      </c>
      <c r="J92" s="449" t="e">
        <f>J84+J87+#REF!</f>
        <v>#REF!</v>
      </c>
      <c r="K92" s="449" t="e">
        <f>K84+K87+#REF!</f>
        <v>#REF!</v>
      </c>
      <c r="L92" s="449" t="e">
        <f>L84+L87+#REF!</f>
        <v>#REF!</v>
      </c>
      <c r="M92" s="449" t="e">
        <f>M84+M87+#REF!</f>
        <v>#REF!</v>
      </c>
      <c r="N92" s="449" t="e">
        <f>N84+N87+#REF!</f>
        <v>#REF!</v>
      </c>
      <c r="O92" s="449" t="e">
        <f>O84+O87+#REF!</f>
        <v>#REF!</v>
      </c>
      <c r="P92" s="449" t="e">
        <f>P84+P87+#REF!</f>
        <v>#REF!</v>
      </c>
      <c r="Q92" s="449" t="e">
        <f>Q84+Q87+#REF!</f>
        <v>#REF!</v>
      </c>
      <c r="R92" s="449">
        <f t="shared" ref="R92:V92" si="109">R84+R87</f>
        <v>680.20756749999998</v>
      </c>
      <c r="S92" s="449">
        <f t="shared" si="109"/>
        <v>227.25702000000001</v>
      </c>
      <c r="T92" s="449">
        <f t="shared" si="109"/>
        <v>-386.86264666666665</v>
      </c>
      <c r="U92" s="449">
        <f t="shared" si="109"/>
        <v>-3.2696199999999997</v>
      </c>
      <c r="V92" s="449">
        <f t="shared" si="109"/>
        <v>235.27124999999998</v>
      </c>
      <c r="W92" s="465">
        <f t="shared" si="101"/>
        <v>33.409951735063579</v>
      </c>
      <c r="X92" s="604"/>
    </row>
    <row r="93" spans="1:24" x14ac:dyDescent="0.25">
      <c r="A93" s="13">
        <v>1</v>
      </c>
      <c r="B93" s="133" t="s">
        <v>47</v>
      </c>
      <c r="C93" s="482"/>
      <c r="D93" s="482"/>
      <c r="E93" s="482"/>
      <c r="F93" s="482"/>
      <c r="G93" s="483"/>
      <c r="H93" s="483"/>
      <c r="I93" s="483"/>
      <c r="J93" s="483"/>
      <c r="K93" s="483"/>
      <c r="L93" s="483"/>
      <c r="M93" s="483"/>
      <c r="N93" s="483"/>
      <c r="O93" s="483"/>
      <c r="P93" s="483"/>
      <c r="Q93" s="483"/>
      <c r="R93" s="483"/>
      <c r="S93" s="483"/>
      <c r="T93" s="483">
        <f t="shared" si="89"/>
        <v>0</v>
      </c>
      <c r="U93" s="483"/>
      <c r="V93" s="483"/>
      <c r="W93" s="483"/>
      <c r="X93" s="604"/>
    </row>
    <row r="94" spans="1:24" ht="30" x14ac:dyDescent="0.25">
      <c r="A94" s="13">
        <v>1</v>
      </c>
      <c r="B94" s="117" t="s">
        <v>74</v>
      </c>
      <c r="C94" s="484">
        <f>SUM(C10,C23,C36,C45,C54,C63,C72,C84)</f>
        <v>72227</v>
      </c>
      <c r="D94" s="484">
        <f>SUM(D10,D23,D36,D45,D54,D63,D72,D84)</f>
        <v>6019</v>
      </c>
      <c r="E94" s="484">
        <f>SUM(E10,E23,E36,E45,E54,E63,E72,E84)</f>
        <v>3705</v>
      </c>
      <c r="F94" s="484">
        <f t="shared" ref="F94:F103" si="110">E94/D94*100</f>
        <v>61.555075593952481</v>
      </c>
      <c r="G94" s="485">
        <f t="shared" ref="G94:V94" si="111">SUM(G10,G23,G36,G45,G54,G63,G72,G84)</f>
        <v>218977.42828999998</v>
      </c>
      <c r="H94" s="485">
        <f t="shared" si="111"/>
        <v>0</v>
      </c>
      <c r="I94" s="485">
        <f t="shared" si="111"/>
        <v>0</v>
      </c>
      <c r="J94" s="485">
        <f t="shared" si="111"/>
        <v>0</v>
      </c>
      <c r="K94" s="485">
        <f t="shared" si="111"/>
        <v>0</v>
      </c>
      <c r="L94" s="485">
        <f t="shared" si="111"/>
        <v>0</v>
      </c>
      <c r="M94" s="485">
        <f t="shared" si="111"/>
        <v>0</v>
      </c>
      <c r="N94" s="485">
        <f t="shared" si="111"/>
        <v>0</v>
      </c>
      <c r="O94" s="485">
        <f t="shared" si="111"/>
        <v>0</v>
      </c>
      <c r="P94" s="485">
        <f t="shared" si="111"/>
        <v>0</v>
      </c>
      <c r="Q94" s="485">
        <f t="shared" si="111"/>
        <v>0</v>
      </c>
      <c r="R94" s="485">
        <f t="shared" si="111"/>
        <v>18248.119024166663</v>
      </c>
      <c r="S94" s="485">
        <f t="shared" si="111"/>
        <v>10807.783290000001</v>
      </c>
      <c r="T94" s="485">
        <f t="shared" si="111"/>
        <v>-7440.335734166667</v>
      </c>
      <c r="U94" s="485">
        <f t="shared" si="111"/>
        <v>-87.641930000000002</v>
      </c>
      <c r="V94" s="485">
        <f t="shared" si="111"/>
        <v>10720.141359999998</v>
      </c>
      <c r="W94" s="485">
        <f t="shared" si="101"/>
        <v>59.226834698342614</v>
      </c>
      <c r="X94" s="604"/>
    </row>
    <row r="95" spans="1:24" ht="30" x14ac:dyDescent="0.25">
      <c r="A95" s="13">
        <v>1</v>
      </c>
      <c r="B95" s="116" t="s">
        <v>43</v>
      </c>
      <c r="C95" s="484">
        <f t="shared" ref="C95:E96" si="112">SUM(C85,C73,C64,C46,C37,C24,C11)</f>
        <v>54800</v>
      </c>
      <c r="D95" s="484">
        <f t="shared" si="112"/>
        <v>4566</v>
      </c>
      <c r="E95" s="484">
        <f t="shared" si="112"/>
        <v>2600</v>
      </c>
      <c r="F95" s="484">
        <f t="shared" si="110"/>
        <v>56.942619360490589</v>
      </c>
      <c r="G95" s="485">
        <f t="shared" ref="G95:V95" si="113">SUM(G85,G73,G64,G46,G37,G24,G11)</f>
        <v>180072.8</v>
      </c>
      <c r="H95" s="485">
        <f t="shared" si="113"/>
        <v>0</v>
      </c>
      <c r="I95" s="485">
        <f t="shared" si="113"/>
        <v>0</v>
      </c>
      <c r="J95" s="485">
        <f t="shared" si="113"/>
        <v>0</v>
      </c>
      <c r="K95" s="485">
        <f t="shared" si="113"/>
        <v>0</v>
      </c>
      <c r="L95" s="485">
        <f t="shared" si="113"/>
        <v>0</v>
      </c>
      <c r="M95" s="485">
        <f t="shared" si="113"/>
        <v>0</v>
      </c>
      <c r="N95" s="485">
        <f t="shared" si="113"/>
        <v>0</v>
      </c>
      <c r="O95" s="485">
        <f t="shared" si="113"/>
        <v>0</v>
      </c>
      <c r="P95" s="485">
        <f t="shared" si="113"/>
        <v>0</v>
      </c>
      <c r="Q95" s="485">
        <f t="shared" si="113"/>
        <v>0</v>
      </c>
      <c r="R95" s="485">
        <f t="shared" si="113"/>
        <v>15006.066666666668</v>
      </c>
      <c r="S95" s="485">
        <f t="shared" si="113"/>
        <v>8325.4601899999998</v>
      </c>
      <c r="T95" s="485">
        <f t="shared" si="113"/>
        <v>-6680.6064766666659</v>
      </c>
      <c r="U95" s="485">
        <f t="shared" si="113"/>
        <v>-57.932429999999989</v>
      </c>
      <c r="V95" s="485">
        <f t="shared" si="113"/>
        <v>8267.5277600000009</v>
      </c>
      <c r="W95" s="485">
        <f t="shared" si="101"/>
        <v>55.480629101119092</v>
      </c>
      <c r="X95" s="604"/>
    </row>
    <row r="96" spans="1:24" ht="30" x14ac:dyDescent="0.25">
      <c r="A96" s="13">
        <v>1</v>
      </c>
      <c r="B96" s="116" t="s">
        <v>44</v>
      </c>
      <c r="C96" s="484">
        <f t="shared" si="112"/>
        <v>16440</v>
      </c>
      <c r="D96" s="484">
        <f t="shared" si="112"/>
        <v>1371</v>
      </c>
      <c r="E96" s="484">
        <f t="shared" si="112"/>
        <v>1053</v>
      </c>
      <c r="F96" s="484">
        <f t="shared" si="110"/>
        <v>76.805251641137858</v>
      </c>
      <c r="G96" s="485">
        <f t="shared" ref="G96:V96" si="114">SUM(G86,G74,G65,G47,G38,G25,G12)</f>
        <v>31295.184000000001</v>
      </c>
      <c r="H96" s="485">
        <f t="shared" si="114"/>
        <v>0</v>
      </c>
      <c r="I96" s="485">
        <f t="shared" si="114"/>
        <v>0</v>
      </c>
      <c r="J96" s="485">
        <f t="shared" si="114"/>
        <v>0</v>
      </c>
      <c r="K96" s="485">
        <f t="shared" si="114"/>
        <v>0</v>
      </c>
      <c r="L96" s="485">
        <f t="shared" si="114"/>
        <v>0</v>
      </c>
      <c r="M96" s="485">
        <f t="shared" si="114"/>
        <v>0</v>
      </c>
      <c r="N96" s="485">
        <f t="shared" si="114"/>
        <v>0</v>
      </c>
      <c r="O96" s="485">
        <f t="shared" si="114"/>
        <v>0</v>
      </c>
      <c r="P96" s="485">
        <f t="shared" si="114"/>
        <v>0</v>
      </c>
      <c r="Q96" s="485">
        <f t="shared" si="114"/>
        <v>0</v>
      </c>
      <c r="R96" s="485">
        <f t="shared" si="114"/>
        <v>2607.9319999999998</v>
      </c>
      <c r="S96" s="485">
        <f t="shared" si="114"/>
        <v>2081.420259999999</v>
      </c>
      <c r="T96" s="485">
        <f t="shared" si="114"/>
        <v>-526.51174000000105</v>
      </c>
      <c r="U96" s="485">
        <f t="shared" si="114"/>
        <v>-29.709499999999998</v>
      </c>
      <c r="V96" s="485">
        <f t="shared" si="114"/>
        <v>2051.710759999999</v>
      </c>
      <c r="W96" s="485">
        <f t="shared" si="101"/>
        <v>79.811140014386851</v>
      </c>
      <c r="X96" s="604"/>
    </row>
    <row r="97" spans="1:24" ht="30" x14ac:dyDescent="0.25">
      <c r="A97" s="13">
        <v>1</v>
      </c>
      <c r="B97" s="116" t="s">
        <v>68</v>
      </c>
      <c r="C97" s="484">
        <f t="shared" ref="C97:E98" si="115">SUM(C55,C26,C13)</f>
        <v>181</v>
      </c>
      <c r="D97" s="484">
        <f t="shared" si="115"/>
        <v>15</v>
      </c>
      <c r="E97" s="484">
        <f t="shared" si="115"/>
        <v>52</v>
      </c>
      <c r="F97" s="484">
        <f t="shared" si="110"/>
        <v>346.66666666666669</v>
      </c>
      <c r="G97" s="485">
        <f t="shared" ref="G97:V97" si="116">SUM(G55,G26,G13)</f>
        <v>1395.45027</v>
      </c>
      <c r="H97" s="485">
        <f t="shared" si="116"/>
        <v>0</v>
      </c>
      <c r="I97" s="485">
        <f t="shared" si="116"/>
        <v>0</v>
      </c>
      <c r="J97" s="485">
        <f t="shared" si="116"/>
        <v>0</v>
      </c>
      <c r="K97" s="485">
        <f t="shared" si="116"/>
        <v>0</v>
      </c>
      <c r="L97" s="485">
        <f t="shared" si="116"/>
        <v>0</v>
      </c>
      <c r="M97" s="485">
        <f t="shared" si="116"/>
        <v>0</v>
      </c>
      <c r="N97" s="485">
        <f t="shared" si="116"/>
        <v>0</v>
      </c>
      <c r="O97" s="485">
        <f t="shared" si="116"/>
        <v>0</v>
      </c>
      <c r="P97" s="485">
        <f t="shared" si="116"/>
        <v>0</v>
      </c>
      <c r="Q97" s="485">
        <f t="shared" si="116"/>
        <v>0</v>
      </c>
      <c r="R97" s="485">
        <f t="shared" si="116"/>
        <v>116.28752249999999</v>
      </c>
      <c r="S97" s="485">
        <f t="shared" si="116"/>
        <v>400.90284000000003</v>
      </c>
      <c r="T97" s="485">
        <f t="shared" si="116"/>
        <v>284.6153175</v>
      </c>
      <c r="U97" s="485">
        <f t="shared" si="116"/>
        <v>0</v>
      </c>
      <c r="V97" s="485">
        <f t="shared" si="116"/>
        <v>400.90284000000003</v>
      </c>
      <c r="W97" s="485">
        <f t="shared" si="101"/>
        <v>344.75138121546968</v>
      </c>
      <c r="X97" s="604"/>
    </row>
    <row r="98" spans="1:24" ht="30" x14ac:dyDescent="0.25">
      <c r="A98" s="13">
        <v>1</v>
      </c>
      <c r="B98" s="116" t="s">
        <v>69</v>
      </c>
      <c r="C98" s="484">
        <f t="shared" si="115"/>
        <v>806</v>
      </c>
      <c r="D98" s="484">
        <f t="shared" si="115"/>
        <v>67</v>
      </c>
      <c r="E98" s="484">
        <f t="shared" si="115"/>
        <v>0</v>
      </c>
      <c r="F98" s="484">
        <f t="shared" si="110"/>
        <v>0</v>
      </c>
      <c r="G98" s="485">
        <f t="shared" ref="G98:V98" si="117">SUM(G56,G27,G14)</f>
        <v>6213.9940200000001</v>
      </c>
      <c r="H98" s="485">
        <f t="shared" si="117"/>
        <v>0</v>
      </c>
      <c r="I98" s="485">
        <f t="shared" si="117"/>
        <v>0</v>
      </c>
      <c r="J98" s="485">
        <f t="shared" si="117"/>
        <v>0</v>
      </c>
      <c r="K98" s="485">
        <f t="shared" si="117"/>
        <v>0</v>
      </c>
      <c r="L98" s="485">
        <f t="shared" si="117"/>
        <v>0</v>
      </c>
      <c r="M98" s="485">
        <f t="shared" si="117"/>
        <v>0</v>
      </c>
      <c r="N98" s="485">
        <f t="shared" si="117"/>
        <v>0</v>
      </c>
      <c r="O98" s="485">
        <f t="shared" si="117"/>
        <v>0</v>
      </c>
      <c r="P98" s="485">
        <f t="shared" si="117"/>
        <v>0</v>
      </c>
      <c r="Q98" s="485">
        <f t="shared" si="117"/>
        <v>0</v>
      </c>
      <c r="R98" s="485">
        <f t="shared" si="117"/>
        <v>517.83283500000005</v>
      </c>
      <c r="S98" s="485">
        <f t="shared" si="117"/>
        <v>0</v>
      </c>
      <c r="T98" s="485">
        <f t="shared" si="117"/>
        <v>-517.83283500000005</v>
      </c>
      <c r="U98" s="485">
        <f t="shared" si="117"/>
        <v>0</v>
      </c>
      <c r="V98" s="485">
        <f t="shared" si="117"/>
        <v>0</v>
      </c>
      <c r="W98" s="485">
        <f t="shared" si="101"/>
        <v>0</v>
      </c>
      <c r="X98" s="604"/>
    </row>
    <row r="99" spans="1:24" ht="30" x14ac:dyDescent="0.25">
      <c r="A99" s="13">
        <v>1</v>
      </c>
      <c r="B99" s="117" t="s">
        <v>66</v>
      </c>
      <c r="C99" s="484">
        <f>SUM(C87,C76,C66,C57,C48,C39,C28,C15)</f>
        <v>89942</v>
      </c>
      <c r="D99" s="484">
        <f>SUM(D87,D76,D66,D57,D48,D39,D28,D15)</f>
        <v>7495</v>
      </c>
      <c r="E99" s="484">
        <f>SUM(E87,E76,E66,E57,E48,E39,E28,E15)</f>
        <v>7359</v>
      </c>
      <c r="F99" s="484">
        <f t="shared" si="110"/>
        <v>98.18545697131421</v>
      </c>
      <c r="G99" s="485">
        <f t="shared" ref="G99:V99" si="118">SUM(G87,G76,G66,G57,G48,G39,G28,G15)</f>
        <v>217204.04925000004</v>
      </c>
      <c r="H99" s="485">
        <f t="shared" si="118"/>
        <v>0</v>
      </c>
      <c r="I99" s="485">
        <f t="shared" si="118"/>
        <v>0</v>
      </c>
      <c r="J99" s="485">
        <f t="shared" si="118"/>
        <v>0</v>
      </c>
      <c r="K99" s="485">
        <f t="shared" si="118"/>
        <v>0</v>
      </c>
      <c r="L99" s="485">
        <f t="shared" si="118"/>
        <v>0</v>
      </c>
      <c r="M99" s="485">
        <f t="shared" si="118"/>
        <v>0</v>
      </c>
      <c r="N99" s="485">
        <f t="shared" si="118"/>
        <v>0</v>
      </c>
      <c r="O99" s="485">
        <f t="shared" si="118"/>
        <v>0</v>
      </c>
      <c r="P99" s="485">
        <f t="shared" si="118"/>
        <v>0</v>
      </c>
      <c r="Q99" s="485">
        <f t="shared" si="118"/>
        <v>0</v>
      </c>
      <c r="R99" s="485">
        <f t="shared" si="118"/>
        <v>18100.337437499998</v>
      </c>
      <c r="S99" s="485">
        <f t="shared" si="118"/>
        <v>18698.319040000002</v>
      </c>
      <c r="T99" s="485">
        <f t="shared" si="118"/>
        <v>664.06950333333589</v>
      </c>
      <c r="U99" s="485">
        <f t="shared" si="118"/>
        <v>0</v>
      </c>
      <c r="V99" s="485">
        <f t="shared" si="118"/>
        <v>18709.602890000002</v>
      </c>
      <c r="W99" s="485">
        <f t="shared" si="101"/>
        <v>103.30370416885772</v>
      </c>
      <c r="X99" s="604"/>
    </row>
    <row r="100" spans="1:24" ht="30" x14ac:dyDescent="0.25">
      <c r="A100" s="13">
        <v>1</v>
      </c>
      <c r="B100" s="116" t="s">
        <v>62</v>
      </c>
      <c r="C100" s="484">
        <f>SUM(C88,C77,C67,C49,C40,C29,C16)</f>
        <v>18000</v>
      </c>
      <c r="D100" s="484">
        <f>SUM(D88,D77,D67,D49,D40,D29,D16)</f>
        <v>1500</v>
      </c>
      <c r="E100" s="484">
        <f>SUM(E88,E77,E67,E49,E40,E29,E16)</f>
        <v>1964</v>
      </c>
      <c r="F100" s="484">
        <f t="shared" si="110"/>
        <v>130.93333333333334</v>
      </c>
      <c r="G100" s="485">
        <f t="shared" ref="G100:V100" si="119">SUM(G88,G77,G67,G49,G40,G29,G16)</f>
        <v>24372</v>
      </c>
      <c r="H100" s="485">
        <f t="shared" si="119"/>
        <v>0</v>
      </c>
      <c r="I100" s="485">
        <f t="shared" si="119"/>
        <v>0</v>
      </c>
      <c r="J100" s="485">
        <f t="shared" si="119"/>
        <v>0</v>
      </c>
      <c r="K100" s="485">
        <f t="shared" si="119"/>
        <v>0</v>
      </c>
      <c r="L100" s="485">
        <f t="shared" si="119"/>
        <v>0</v>
      </c>
      <c r="M100" s="485">
        <f t="shared" si="119"/>
        <v>0</v>
      </c>
      <c r="N100" s="485">
        <f t="shared" si="119"/>
        <v>0</v>
      </c>
      <c r="O100" s="485">
        <f t="shared" si="119"/>
        <v>0</v>
      </c>
      <c r="P100" s="485">
        <f t="shared" si="119"/>
        <v>0</v>
      </c>
      <c r="Q100" s="485">
        <f t="shared" si="119"/>
        <v>0</v>
      </c>
      <c r="R100" s="485">
        <f t="shared" si="119"/>
        <v>2031</v>
      </c>
      <c r="S100" s="485">
        <f t="shared" si="119"/>
        <v>2796.03323</v>
      </c>
      <c r="T100" s="485">
        <f t="shared" si="119"/>
        <v>765.03322999999978</v>
      </c>
      <c r="U100" s="485">
        <f t="shared" si="119"/>
        <v>0</v>
      </c>
      <c r="V100" s="485">
        <f t="shared" si="119"/>
        <v>2796.03323</v>
      </c>
      <c r="W100" s="485">
        <f t="shared" si="101"/>
        <v>137.66781043820777</v>
      </c>
      <c r="X100" s="604"/>
    </row>
    <row r="101" spans="1:24" ht="45" x14ac:dyDescent="0.25">
      <c r="A101" s="13"/>
      <c r="B101" s="116" t="s">
        <v>92</v>
      </c>
      <c r="C101" s="484">
        <f>SUBTOTAL(9,C89,C78,C68,C50,C41,C30,C17)</f>
        <v>0</v>
      </c>
      <c r="D101" s="484">
        <f t="shared" ref="D101:E101" si="120">SUBTOTAL(9,D89,D78,D68,D50,D41,D30,D17)</f>
        <v>0</v>
      </c>
      <c r="E101" s="484">
        <f t="shared" si="120"/>
        <v>318</v>
      </c>
      <c r="F101" s="484"/>
      <c r="G101" s="485">
        <f t="shared" ref="G101:V101" si="121">SUBTOTAL(9,G89,G78,G68,G50,G41,G30,G17)</f>
        <v>0</v>
      </c>
      <c r="H101" s="485">
        <f t="shared" si="121"/>
        <v>0</v>
      </c>
      <c r="I101" s="485">
        <f t="shared" si="121"/>
        <v>0</v>
      </c>
      <c r="J101" s="485">
        <f t="shared" si="121"/>
        <v>0</v>
      </c>
      <c r="K101" s="485">
        <f t="shared" si="121"/>
        <v>0</v>
      </c>
      <c r="L101" s="485">
        <f t="shared" si="121"/>
        <v>0</v>
      </c>
      <c r="M101" s="485">
        <f t="shared" si="121"/>
        <v>0</v>
      </c>
      <c r="N101" s="485">
        <f t="shared" si="121"/>
        <v>0</v>
      </c>
      <c r="O101" s="485">
        <f t="shared" si="121"/>
        <v>0</v>
      </c>
      <c r="P101" s="485">
        <f t="shared" si="121"/>
        <v>0</v>
      </c>
      <c r="Q101" s="485">
        <f t="shared" si="121"/>
        <v>0</v>
      </c>
      <c r="R101" s="485">
        <f t="shared" si="121"/>
        <v>0</v>
      </c>
      <c r="S101" s="485">
        <f t="shared" si="121"/>
        <v>0</v>
      </c>
      <c r="T101" s="485">
        <f t="shared" si="121"/>
        <v>0</v>
      </c>
      <c r="U101" s="485">
        <f t="shared" si="121"/>
        <v>0</v>
      </c>
      <c r="V101" s="485">
        <f t="shared" si="121"/>
        <v>466.52327999999989</v>
      </c>
      <c r="W101" s="485"/>
      <c r="X101" s="604"/>
    </row>
    <row r="102" spans="1:24" ht="60" x14ac:dyDescent="0.25">
      <c r="A102" s="13">
        <v>1</v>
      </c>
      <c r="B102" s="116" t="s">
        <v>45</v>
      </c>
      <c r="C102" s="484">
        <f>SUM(C79,C58,C31,C18,C90)</f>
        <v>47771</v>
      </c>
      <c r="D102" s="484">
        <f t="shared" ref="D102:E102" si="122">SUM(D79,D58,D31,D18,D90)</f>
        <v>3981</v>
      </c>
      <c r="E102" s="484">
        <f t="shared" si="122"/>
        <v>3084</v>
      </c>
      <c r="F102" s="484">
        <f t="shared" si="110"/>
        <v>77.467972871137903</v>
      </c>
      <c r="G102" s="485">
        <f t="shared" ref="G102:V102" si="123">SUM(G79,G58,G31,G18,G90)</f>
        <v>155493.17187000002</v>
      </c>
      <c r="H102" s="485">
        <f t="shared" si="123"/>
        <v>0</v>
      </c>
      <c r="I102" s="485">
        <f t="shared" si="123"/>
        <v>0</v>
      </c>
      <c r="J102" s="485">
        <f t="shared" si="123"/>
        <v>0</v>
      </c>
      <c r="K102" s="485">
        <f t="shared" si="123"/>
        <v>0</v>
      </c>
      <c r="L102" s="485">
        <f t="shared" si="123"/>
        <v>0</v>
      </c>
      <c r="M102" s="485">
        <f t="shared" si="123"/>
        <v>0</v>
      </c>
      <c r="N102" s="485">
        <f t="shared" si="123"/>
        <v>0</v>
      </c>
      <c r="O102" s="485">
        <f t="shared" si="123"/>
        <v>0</v>
      </c>
      <c r="P102" s="485">
        <f t="shared" si="123"/>
        <v>0</v>
      </c>
      <c r="Q102" s="485">
        <f t="shared" si="123"/>
        <v>0</v>
      </c>
      <c r="R102" s="485">
        <f t="shared" si="123"/>
        <v>12957.764322500001</v>
      </c>
      <c r="S102" s="485">
        <f t="shared" si="123"/>
        <v>12655.288190000003</v>
      </c>
      <c r="T102" s="485">
        <f t="shared" si="123"/>
        <v>-238.19047499999715</v>
      </c>
      <c r="U102" s="485">
        <f t="shared" si="123"/>
        <v>0</v>
      </c>
      <c r="V102" s="485">
        <f t="shared" si="123"/>
        <v>12656.903530000003</v>
      </c>
      <c r="W102" s="485">
        <f t="shared" si="101"/>
        <v>97.66567653978106</v>
      </c>
      <c r="X102" s="604"/>
    </row>
    <row r="103" spans="1:24" ht="45" x14ac:dyDescent="0.25">
      <c r="A103" s="13">
        <v>1</v>
      </c>
      <c r="B103" s="116" t="s">
        <v>63</v>
      </c>
      <c r="C103" s="484">
        <f>SUM(C80,C59,C32,C19,C91)</f>
        <v>24171</v>
      </c>
      <c r="D103" s="484">
        <f t="shared" ref="D103:E103" si="124">SUM(D80,D59,D32,D19,D91)</f>
        <v>2014</v>
      </c>
      <c r="E103" s="484">
        <f t="shared" si="124"/>
        <v>2311</v>
      </c>
      <c r="F103" s="484">
        <f t="shared" si="110"/>
        <v>114.746772591857</v>
      </c>
      <c r="G103" s="484">
        <f t="shared" ref="G103:V103" si="125">SUM(G80,G59,G32,G19,G91)</f>
        <v>37338.877380000005</v>
      </c>
      <c r="H103" s="484">
        <f t="shared" si="125"/>
        <v>0</v>
      </c>
      <c r="I103" s="484">
        <f t="shared" si="125"/>
        <v>0</v>
      </c>
      <c r="J103" s="484">
        <f t="shared" si="125"/>
        <v>0</v>
      </c>
      <c r="K103" s="484">
        <f t="shared" si="125"/>
        <v>0</v>
      </c>
      <c r="L103" s="484">
        <f t="shared" si="125"/>
        <v>0</v>
      </c>
      <c r="M103" s="484">
        <f t="shared" si="125"/>
        <v>0</v>
      </c>
      <c r="N103" s="484">
        <f t="shared" si="125"/>
        <v>0</v>
      </c>
      <c r="O103" s="484">
        <f t="shared" si="125"/>
        <v>0</v>
      </c>
      <c r="P103" s="484">
        <f t="shared" si="125"/>
        <v>0</v>
      </c>
      <c r="Q103" s="484">
        <f t="shared" si="125"/>
        <v>0</v>
      </c>
      <c r="R103" s="484">
        <f t="shared" si="125"/>
        <v>3111.5731150000001</v>
      </c>
      <c r="S103" s="486">
        <f t="shared" si="125"/>
        <v>3246.9976200000001</v>
      </c>
      <c r="T103" s="486">
        <f t="shared" si="125"/>
        <v>137.2267483333334</v>
      </c>
      <c r="U103" s="486">
        <f t="shared" si="125"/>
        <v>0</v>
      </c>
      <c r="V103" s="486">
        <f t="shared" si="125"/>
        <v>3256.6661300000001</v>
      </c>
      <c r="W103" s="485">
        <f t="shared" si="101"/>
        <v>104.35228419821334</v>
      </c>
      <c r="X103" s="604"/>
    </row>
    <row r="104" spans="1:24" ht="15.75" thickBot="1" x14ac:dyDescent="0.3">
      <c r="A104" s="13">
        <v>1</v>
      </c>
      <c r="B104" s="200" t="s">
        <v>71</v>
      </c>
      <c r="C104" s="487">
        <f>SUM(C92,C81,C69,C60,C51,C42,C33,C20)</f>
        <v>0</v>
      </c>
      <c r="D104" s="487">
        <f>SUM(D92,D81,D69,D60,D51,D42,D33,D20)</f>
        <v>0</v>
      </c>
      <c r="E104" s="487">
        <f>SUM(E92,E81,E69,E60,E51,E42,E33,E20)</f>
        <v>0</v>
      </c>
      <c r="F104" s="487"/>
      <c r="G104" s="488">
        <f t="shared" ref="G104:V104" si="126">SUM(G92,G81,G69,G60,G51,G42,G33,G20)</f>
        <v>436181.47753999999</v>
      </c>
      <c r="H104" s="488" t="e">
        <f t="shared" si="126"/>
        <v>#REF!</v>
      </c>
      <c r="I104" s="488" t="e">
        <f t="shared" si="126"/>
        <v>#REF!</v>
      </c>
      <c r="J104" s="488" t="e">
        <f t="shared" si="126"/>
        <v>#REF!</v>
      </c>
      <c r="K104" s="488" t="e">
        <f t="shared" si="126"/>
        <v>#REF!</v>
      </c>
      <c r="L104" s="488" t="e">
        <f t="shared" si="126"/>
        <v>#REF!</v>
      </c>
      <c r="M104" s="488" t="e">
        <f t="shared" si="126"/>
        <v>#REF!</v>
      </c>
      <c r="N104" s="488" t="e">
        <f t="shared" si="126"/>
        <v>#REF!</v>
      </c>
      <c r="O104" s="488" t="e">
        <f t="shared" si="126"/>
        <v>#REF!</v>
      </c>
      <c r="P104" s="488" t="e">
        <f t="shared" si="126"/>
        <v>#REF!</v>
      </c>
      <c r="Q104" s="488" t="e">
        <f t="shared" si="126"/>
        <v>#REF!</v>
      </c>
      <c r="R104" s="488">
        <f t="shared" si="126"/>
        <v>36348.456461666668</v>
      </c>
      <c r="S104" s="488">
        <f t="shared" si="126"/>
        <v>29506.102330000002</v>
      </c>
      <c r="T104" s="488">
        <f t="shared" si="126"/>
        <v>-6776.266230833332</v>
      </c>
      <c r="U104" s="488">
        <f t="shared" si="126"/>
        <v>-87.641930000000002</v>
      </c>
      <c r="V104" s="488">
        <f t="shared" si="126"/>
        <v>29429.744250000003</v>
      </c>
      <c r="W104" s="488">
        <f t="shared" si="101"/>
        <v>81.17566797125852</v>
      </c>
      <c r="X104" s="604"/>
    </row>
    <row r="105" spans="1:24" x14ac:dyDescent="0.25">
      <c r="A105" s="13">
        <v>1</v>
      </c>
      <c r="B105" s="3"/>
      <c r="C105" s="489"/>
      <c r="D105" s="489"/>
      <c r="E105" s="490"/>
      <c r="F105" s="489"/>
      <c r="G105" s="491"/>
      <c r="H105" s="491"/>
      <c r="I105" s="491"/>
      <c r="J105" s="491"/>
      <c r="K105" s="491"/>
      <c r="L105" s="491"/>
      <c r="M105" s="491"/>
      <c r="N105" s="491"/>
      <c r="O105" s="491"/>
      <c r="P105" s="491"/>
      <c r="Q105" s="491"/>
      <c r="R105" s="491"/>
      <c r="S105" s="492"/>
      <c r="T105" s="492">
        <f t="shared" si="89"/>
        <v>0</v>
      </c>
      <c r="U105" s="492"/>
      <c r="V105" s="492"/>
      <c r="W105" s="491"/>
      <c r="X105" s="604"/>
    </row>
    <row r="106" spans="1:24" ht="15.75" thickBot="1" x14ac:dyDescent="0.3">
      <c r="A106" s="13">
        <v>1</v>
      </c>
      <c r="B106" s="61" t="s">
        <v>13</v>
      </c>
      <c r="C106" s="493"/>
      <c r="D106" s="493"/>
      <c r="E106" s="406"/>
      <c r="F106" s="493"/>
      <c r="G106" s="494"/>
      <c r="H106" s="494"/>
      <c r="I106" s="494"/>
      <c r="J106" s="494"/>
      <c r="K106" s="494"/>
      <c r="L106" s="494"/>
      <c r="M106" s="494"/>
      <c r="N106" s="494"/>
      <c r="O106" s="494"/>
      <c r="P106" s="494"/>
      <c r="Q106" s="494"/>
      <c r="R106" s="494"/>
      <c r="S106" s="445"/>
      <c r="T106" s="445">
        <f t="shared" si="89"/>
        <v>0</v>
      </c>
      <c r="U106" s="445"/>
      <c r="V106" s="445"/>
      <c r="W106" s="494"/>
      <c r="X106" s="604"/>
    </row>
    <row r="107" spans="1:24" ht="29.25" x14ac:dyDescent="0.25">
      <c r="A107" s="13">
        <v>1</v>
      </c>
      <c r="B107" s="80" t="s">
        <v>123</v>
      </c>
      <c r="C107" s="495"/>
      <c r="D107" s="495"/>
      <c r="E107" s="495"/>
      <c r="F107" s="495"/>
      <c r="G107" s="496"/>
      <c r="H107" s="496"/>
      <c r="I107" s="496"/>
      <c r="J107" s="496"/>
      <c r="K107" s="496"/>
      <c r="L107" s="496"/>
      <c r="M107" s="496"/>
      <c r="N107" s="496"/>
      <c r="O107" s="496"/>
      <c r="P107" s="496"/>
      <c r="Q107" s="496"/>
      <c r="R107" s="496"/>
      <c r="S107" s="496"/>
      <c r="T107" s="496">
        <f t="shared" si="89"/>
        <v>0</v>
      </c>
      <c r="U107" s="496"/>
      <c r="V107" s="496"/>
      <c r="W107" s="445"/>
      <c r="X107" s="604"/>
    </row>
    <row r="108" spans="1:24" s="24" customFormat="1" ht="30" x14ac:dyDescent="0.25">
      <c r="A108" s="13">
        <v>1</v>
      </c>
      <c r="B108" s="131" t="s">
        <v>74</v>
      </c>
      <c r="C108" s="302">
        <f>SUM(C109:C112)</f>
        <v>8578</v>
      </c>
      <c r="D108" s="302">
        <f>SUM(D109:D112)</f>
        <v>715</v>
      </c>
      <c r="E108" s="302">
        <f>SUM(E109:E112)</f>
        <v>264</v>
      </c>
      <c r="F108" s="302">
        <f t="shared" ref="F108:F117" si="127">E108/D108*100</f>
        <v>36.923076923076927</v>
      </c>
      <c r="G108" s="445">
        <f>SUM(G109:G112)</f>
        <v>28800.305059999999</v>
      </c>
      <c r="H108" s="445">
        <f>SUM(H109:H112)</f>
        <v>0</v>
      </c>
      <c r="I108" s="445">
        <f>SUM(I109:I112)</f>
        <v>0</v>
      </c>
      <c r="J108" s="445">
        <f>SUM(J109:J112)</f>
        <v>0</v>
      </c>
      <c r="K108" s="445">
        <f>SUM(K109:K112)</f>
        <v>0</v>
      </c>
      <c r="L108" s="445">
        <f t="shared" ref="L108:M108" si="128">SUM(L109:L112)</f>
        <v>0</v>
      </c>
      <c r="M108" s="445">
        <f t="shared" si="128"/>
        <v>0</v>
      </c>
      <c r="N108" s="445">
        <f t="shared" ref="N108:V108" si="129">SUM(N109:N112)</f>
        <v>0</v>
      </c>
      <c r="O108" s="445">
        <f t="shared" ref="O108:P108" si="130">SUM(O109:O112)</f>
        <v>0</v>
      </c>
      <c r="P108" s="445">
        <f t="shared" si="130"/>
        <v>0</v>
      </c>
      <c r="Q108" s="445">
        <f t="shared" ref="Q108" si="131">SUM(Q109:Q112)</f>
        <v>0</v>
      </c>
      <c r="R108" s="617">
        <f t="shared" si="129"/>
        <v>2400.0254216666672</v>
      </c>
      <c r="S108" s="445">
        <f t="shared" si="129"/>
        <v>1001.0250800000001</v>
      </c>
      <c r="T108" s="445">
        <f t="shared" si="129"/>
        <v>-1399.0003416666666</v>
      </c>
      <c r="U108" s="445">
        <f t="shared" si="129"/>
        <v>-2.03186</v>
      </c>
      <c r="V108" s="445">
        <f t="shared" si="129"/>
        <v>998.99322000000006</v>
      </c>
      <c r="W108" s="497">
        <f t="shared" ref="W108:W118" si="132">S108/R108*100</f>
        <v>41.708936537215969</v>
      </c>
      <c r="X108" s="604"/>
    </row>
    <row r="109" spans="1:24" s="24" customFormat="1" ht="30" x14ac:dyDescent="0.25">
      <c r="A109" s="13">
        <v>1</v>
      </c>
      <c r="B109" s="45" t="s">
        <v>43</v>
      </c>
      <c r="C109" s="302">
        <v>6200</v>
      </c>
      <c r="D109" s="608">
        <f>ROUND(C109/12*$B$3,0)</f>
        <v>517</v>
      </c>
      <c r="E109" s="302">
        <v>225</v>
      </c>
      <c r="F109" s="302">
        <f t="shared" si="127"/>
        <v>43.520309477756285</v>
      </c>
      <c r="G109" s="445">
        <v>21266</v>
      </c>
      <c r="H109" s="445"/>
      <c r="I109" s="445"/>
      <c r="J109" s="445"/>
      <c r="K109" s="445"/>
      <c r="L109" s="445"/>
      <c r="M109" s="445"/>
      <c r="N109" s="445"/>
      <c r="O109" s="445"/>
      <c r="P109" s="445"/>
      <c r="Q109" s="445"/>
      <c r="R109" s="618">
        <f t="shared" ref="R109:R117" si="133">G109/12*$B$3</f>
        <v>1772.1666666666667</v>
      </c>
      <c r="S109" s="445">
        <f t="shared" ref="S109:S117" si="134">V109-U109</f>
        <v>768.34037000000001</v>
      </c>
      <c r="T109" s="445">
        <f t="shared" si="89"/>
        <v>-1003.8262966666667</v>
      </c>
      <c r="U109" s="445">
        <v>-2.03186</v>
      </c>
      <c r="V109" s="445">
        <v>766.30850999999996</v>
      </c>
      <c r="W109" s="497">
        <f t="shared" si="132"/>
        <v>43.355988150098746</v>
      </c>
      <c r="X109" s="604"/>
    </row>
    <row r="110" spans="1:24" s="24" customFormat="1" ht="30" x14ac:dyDescent="0.25">
      <c r="A110" s="13">
        <v>1</v>
      </c>
      <c r="B110" s="45" t="s">
        <v>44</v>
      </c>
      <c r="C110" s="302">
        <v>1860</v>
      </c>
      <c r="D110" s="303">
        <f t="shared" ref="D110:D117" si="135">ROUND(C110/12*$B$3,0)</f>
        <v>155</v>
      </c>
      <c r="E110" s="302">
        <v>12</v>
      </c>
      <c r="F110" s="302">
        <f t="shared" si="127"/>
        <v>7.741935483870968</v>
      </c>
      <c r="G110" s="445">
        <v>3540.6959999999999</v>
      </c>
      <c r="H110" s="445"/>
      <c r="I110" s="445"/>
      <c r="J110" s="445"/>
      <c r="K110" s="445"/>
      <c r="L110" s="445"/>
      <c r="M110" s="445"/>
      <c r="N110" s="445"/>
      <c r="O110" s="445"/>
      <c r="P110" s="445"/>
      <c r="Q110" s="445"/>
      <c r="R110" s="618">
        <f t="shared" si="133"/>
        <v>295.05799999999999</v>
      </c>
      <c r="S110" s="445">
        <f t="shared" si="134"/>
        <v>24.523619999999998</v>
      </c>
      <c r="T110" s="445">
        <f t="shared" si="89"/>
        <v>-270.53438</v>
      </c>
      <c r="U110" s="445">
        <v>0</v>
      </c>
      <c r="V110" s="445">
        <v>24.523619999999998</v>
      </c>
      <c r="W110" s="497">
        <f t="shared" si="132"/>
        <v>8.3114574083739452</v>
      </c>
      <c r="X110" s="604"/>
    </row>
    <row r="111" spans="1:24" s="24" customFormat="1" ht="30" x14ac:dyDescent="0.25">
      <c r="A111" s="13">
        <v>1</v>
      </c>
      <c r="B111" s="45" t="s">
        <v>68</v>
      </c>
      <c r="C111" s="302">
        <v>38</v>
      </c>
      <c r="D111" s="303">
        <f t="shared" si="135"/>
        <v>3</v>
      </c>
      <c r="E111" s="302"/>
      <c r="F111" s="302">
        <f t="shared" si="127"/>
        <v>0</v>
      </c>
      <c r="G111" s="445">
        <v>292.96746000000002</v>
      </c>
      <c r="H111" s="445"/>
      <c r="I111" s="445"/>
      <c r="J111" s="445"/>
      <c r="K111" s="445"/>
      <c r="L111" s="445"/>
      <c r="M111" s="445"/>
      <c r="N111" s="445"/>
      <c r="O111" s="445"/>
      <c r="P111" s="445"/>
      <c r="Q111" s="445"/>
      <c r="R111" s="618">
        <f t="shared" si="133"/>
        <v>24.413955000000001</v>
      </c>
      <c r="S111" s="445">
        <f t="shared" si="134"/>
        <v>0</v>
      </c>
      <c r="T111" s="445">
        <f t="shared" si="89"/>
        <v>-24.413955000000001</v>
      </c>
      <c r="U111" s="445"/>
      <c r="V111" s="445"/>
      <c r="W111" s="497">
        <f t="shared" si="132"/>
        <v>0</v>
      </c>
      <c r="X111" s="604"/>
    </row>
    <row r="112" spans="1:24" s="24" customFormat="1" ht="30" x14ac:dyDescent="0.25">
      <c r="A112" s="13">
        <v>1</v>
      </c>
      <c r="B112" s="45" t="s">
        <v>69</v>
      </c>
      <c r="C112" s="302">
        <v>480</v>
      </c>
      <c r="D112" s="303">
        <f t="shared" si="135"/>
        <v>40</v>
      </c>
      <c r="E112" s="302">
        <v>27</v>
      </c>
      <c r="F112" s="302">
        <f t="shared" si="127"/>
        <v>67.5</v>
      </c>
      <c r="G112" s="445">
        <v>3700.6415999999999</v>
      </c>
      <c r="H112" s="445"/>
      <c r="I112" s="445"/>
      <c r="J112" s="445"/>
      <c r="K112" s="445"/>
      <c r="L112" s="445"/>
      <c r="M112" s="445"/>
      <c r="N112" s="445"/>
      <c r="O112" s="445"/>
      <c r="P112" s="445"/>
      <c r="Q112" s="445"/>
      <c r="R112" s="618">
        <f t="shared" si="133"/>
        <v>308.38679999999999</v>
      </c>
      <c r="S112" s="445">
        <f t="shared" si="134"/>
        <v>208.16109</v>
      </c>
      <c r="T112" s="445">
        <f t="shared" si="89"/>
        <v>-100.22570999999999</v>
      </c>
      <c r="U112" s="445"/>
      <c r="V112" s="445">
        <v>208.16109</v>
      </c>
      <c r="W112" s="497">
        <f t="shared" si="132"/>
        <v>67.5</v>
      </c>
      <c r="X112" s="604"/>
    </row>
    <row r="113" spans="1:260" s="24" customFormat="1" ht="30" x14ac:dyDescent="0.25">
      <c r="A113" s="13">
        <v>1</v>
      </c>
      <c r="B113" s="131" t="s">
        <v>66</v>
      </c>
      <c r="C113" s="302">
        <f>C114+C116+C117</f>
        <v>17426</v>
      </c>
      <c r="D113" s="302">
        <f t="shared" ref="D113:E113" si="136">D114+D116+D117</f>
        <v>1452</v>
      </c>
      <c r="E113" s="302">
        <f t="shared" si="136"/>
        <v>1029</v>
      </c>
      <c r="F113" s="302">
        <f t="shared" si="127"/>
        <v>70.867768595041326</v>
      </c>
      <c r="G113" s="446">
        <f t="shared" ref="G113:V113" si="137">G114+G116+G117</f>
        <v>44510.147279999997</v>
      </c>
      <c r="H113" s="446">
        <f t="shared" si="137"/>
        <v>0</v>
      </c>
      <c r="I113" s="446">
        <f t="shared" si="137"/>
        <v>0</v>
      </c>
      <c r="J113" s="446">
        <f t="shared" si="137"/>
        <v>0</v>
      </c>
      <c r="K113" s="446">
        <f t="shared" si="137"/>
        <v>0</v>
      </c>
      <c r="L113" s="446">
        <f t="shared" si="137"/>
        <v>0</v>
      </c>
      <c r="M113" s="446">
        <f t="shared" si="137"/>
        <v>0</v>
      </c>
      <c r="N113" s="446">
        <f t="shared" si="137"/>
        <v>0</v>
      </c>
      <c r="O113" s="446">
        <f t="shared" si="137"/>
        <v>0</v>
      </c>
      <c r="P113" s="446">
        <f t="shared" si="137"/>
        <v>0</v>
      </c>
      <c r="Q113" s="446">
        <f t="shared" si="137"/>
        <v>0</v>
      </c>
      <c r="R113" s="619">
        <f t="shared" si="137"/>
        <v>3709.1789399999998</v>
      </c>
      <c r="S113" s="446">
        <f t="shared" si="137"/>
        <v>1620.099169999999</v>
      </c>
      <c r="T113" s="446">
        <f t="shared" si="137"/>
        <v>-2089.0797700000003</v>
      </c>
      <c r="U113" s="446">
        <f t="shared" si="137"/>
        <v>0</v>
      </c>
      <c r="V113" s="446">
        <f t="shared" si="137"/>
        <v>1620.099169999999</v>
      </c>
      <c r="W113" s="497">
        <f t="shared" si="132"/>
        <v>43.678107640716817</v>
      </c>
      <c r="X113" s="604"/>
    </row>
    <row r="114" spans="1:260" s="24" customFormat="1" ht="30" x14ac:dyDescent="0.25">
      <c r="A114" s="13">
        <v>1</v>
      </c>
      <c r="B114" s="45" t="s">
        <v>62</v>
      </c>
      <c r="C114" s="302">
        <v>2800</v>
      </c>
      <c r="D114" s="608">
        <f>ROUND(C114/12*$B$3,0)</f>
        <v>233</v>
      </c>
      <c r="E114" s="302">
        <v>58</v>
      </c>
      <c r="F114" s="302">
        <f t="shared" si="127"/>
        <v>24.892703862660944</v>
      </c>
      <c r="G114" s="445">
        <v>3959.2</v>
      </c>
      <c r="H114" s="445"/>
      <c r="I114" s="445"/>
      <c r="J114" s="445"/>
      <c r="K114" s="445"/>
      <c r="L114" s="445"/>
      <c r="M114" s="445"/>
      <c r="N114" s="445"/>
      <c r="O114" s="445"/>
      <c r="P114" s="445"/>
      <c r="Q114" s="445"/>
      <c r="R114" s="618">
        <f t="shared" si="133"/>
        <v>329.93333333333334</v>
      </c>
      <c r="S114" s="445">
        <f t="shared" si="134"/>
        <v>84.213890000000006</v>
      </c>
      <c r="T114" s="445">
        <f t="shared" si="89"/>
        <v>-245.71944333333334</v>
      </c>
      <c r="U114" s="445"/>
      <c r="V114" s="445">
        <v>84.213890000000006</v>
      </c>
      <c r="W114" s="497">
        <f t="shared" si="132"/>
        <v>25.524517074156392</v>
      </c>
      <c r="X114" s="604"/>
    </row>
    <row r="115" spans="1:260" s="24" customFormat="1" ht="33" customHeight="1" x14ac:dyDescent="0.25">
      <c r="A115" s="13"/>
      <c r="B115" s="625" t="s">
        <v>92</v>
      </c>
      <c r="C115" s="302"/>
      <c r="D115" s="608"/>
      <c r="E115" s="302"/>
      <c r="F115" s="302"/>
      <c r="G115" s="445"/>
      <c r="H115" s="445"/>
      <c r="I115" s="445"/>
      <c r="J115" s="445"/>
      <c r="K115" s="445"/>
      <c r="L115" s="445"/>
      <c r="M115" s="445"/>
      <c r="N115" s="445"/>
      <c r="O115" s="445"/>
      <c r="P115" s="445"/>
      <c r="Q115" s="445"/>
      <c r="R115" s="618">
        <f t="shared" si="133"/>
        <v>0</v>
      </c>
      <c r="S115" s="445"/>
      <c r="T115" s="445"/>
      <c r="U115" s="445"/>
      <c r="V115" s="445"/>
      <c r="W115" s="497"/>
      <c r="X115" s="604"/>
    </row>
    <row r="116" spans="1:260" s="24" customFormat="1" ht="60" x14ac:dyDescent="0.25">
      <c r="A116" s="13">
        <v>1</v>
      </c>
      <c r="B116" s="45" t="s">
        <v>73</v>
      </c>
      <c r="C116" s="302">
        <v>10500</v>
      </c>
      <c r="D116" s="303">
        <f t="shared" si="135"/>
        <v>875</v>
      </c>
      <c r="E116" s="302">
        <v>613</v>
      </c>
      <c r="F116" s="302">
        <f t="shared" si="127"/>
        <v>70.057142857142864</v>
      </c>
      <c r="G116" s="445">
        <v>34177.184999999998</v>
      </c>
      <c r="H116" s="445"/>
      <c r="I116" s="445"/>
      <c r="J116" s="445"/>
      <c r="K116" s="445"/>
      <c r="L116" s="445"/>
      <c r="M116" s="445"/>
      <c r="N116" s="445"/>
      <c r="O116" s="445"/>
      <c r="P116" s="445"/>
      <c r="Q116" s="445"/>
      <c r="R116" s="618">
        <f t="shared" si="133"/>
        <v>2848.0987499999997</v>
      </c>
      <c r="S116" s="445">
        <f t="shared" si="134"/>
        <v>1033.6444599999988</v>
      </c>
      <c r="T116" s="445">
        <f t="shared" si="89"/>
        <v>-1814.4542900000008</v>
      </c>
      <c r="U116" s="445"/>
      <c r="V116" s="445">
        <v>1033.6444599999988</v>
      </c>
      <c r="W116" s="497">
        <f t="shared" si="132"/>
        <v>36.29243754276424</v>
      </c>
      <c r="X116" s="604"/>
    </row>
    <row r="117" spans="1:260" s="24" customFormat="1" ht="45.75" thickBot="1" x14ac:dyDescent="0.3">
      <c r="A117" s="13">
        <v>1</v>
      </c>
      <c r="B117" s="45" t="s">
        <v>63</v>
      </c>
      <c r="C117" s="302">
        <v>4126</v>
      </c>
      <c r="D117" s="303">
        <f t="shared" si="135"/>
        <v>344</v>
      </c>
      <c r="E117" s="302">
        <v>358</v>
      </c>
      <c r="F117" s="302">
        <f t="shared" si="127"/>
        <v>104.06976744186048</v>
      </c>
      <c r="G117" s="445">
        <v>6373.7622799999999</v>
      </c>
      <c r="H117" s="445"/>
      <c r="I117" s="445"/>
      <c r="J117" s="445"/>
      <c r="K117" s="445"/>
      <c r="L117" s="445"/>
      <c r="M117" s="445"/>
      <c r="N117" s="445"/>
      <c r="O117" s="445"/>
      <c r="P117" s="445"/>
      <c r="Q117" s="445"/>
      <c r="R117" s="618">
        <f t="shared" si="133"/>
        <v>531.14685666666662</v>
      </c>
      <c r="S117" s="445">
        <f t="shared" si="134"/>
        <v>502.24082000000016</v>
      </c>
      <c r="T117" s="445">
        <f t="shared" si="89"/>
        <v>-28.906036666666466</v>
      </c>
      <c r="U117" s="445"/>
      <c r="V117" s="445">
        <v>502.24082000000016</v>
      </c>
      <c r="W117" s="497">
        <f t="shared" si="132"/>
        <v>94.557807072779667</v>
      </c>
      <c r="X117" s="604"/>
    </row>
    <row r="118" spans="1:260" s="8" customFormat="1" ht="15.75" thickBot="1" x14ac:dyDescent="0.3">
      <c r="A118" s="13">
        <v>1</v>
      </c>
      <c r="B118" s="201" t="s">
        <v>3</v>
      </c>
      <c r="C118" s="349"/>
      <c r="D118" s="349"/>
      <c r="E118" s="349"/>
      <c r="F118" s="350"/>
      <c r="G118" s="498">
        <f>G113+G108</f>
        <v>73310.452339999989</v>
      </c>
      <c r="H118" s="498" t="e">
        <f>H113+H108+#REF!</f>
        <v>#REF!</v>
      </c>
      <c r="I118" s="498" t="e">
        <f>I113+I108+#REF!</f>
        <v>#REF!</v>
      </c>
      <c r="J118" s="498" t="e">
        <f>J113+J108+#REF!</f>
        <v>#REF!</v>
      </c>
      <c r="K118" s="498" t="e">
        <f>K113+K108+#REF!</f>
        <v>#REF!</v>
      </c>
      <c r="L118" s="498" t="e">
        <f>L113+L108+#REF!</f>
        <v>#REF!</v>
      </c>
      <c r="M118" s="498" t="e">
        <f>M113+M108+#REF!</f>
        <v>#REF!</v>
      </c>
      <c r="N118" s="498" t="e">
        <f>N113+N108+#REF!</f>
        <v>#REF!</v>
      </c>
      <c r="O118" s="498" t="e">
        <f>O113+O108+#REF!</f>
        <v>#REF!</v>
      </c>
      <c r="P118" s="498" t="e">
        <f>P113+P108+#REF!</f>
        <v>#REF!</v>
      </c>
      <c r="Q118" s="498" t="e">
        <f>Q113+Q108+#REF!</f>
        <v>#REF!</v>
      </c>
      <c r="R118" s="498">
        <f t="shared" ref="R118:V118" si="138">R113+R108</f>
        <v>6109.204361666667</v>
      </c>
      <c r="S118" s="498">
        <f t="shared" si="138"/>
        <v>2621.1242499999989</v>
      </c>
      <c r="T118" s="498">
        <f t="shared" si="138"/>
        <v>-3488.0801116666671</v>
      </c>
      <c r="U118" s="498">
        <f t="shared" si="138"/>
        <v>-2.03186</v>
      </c>
      <c r="V118" s="498">
        <f t="shared" si="138"/>
        <v>2619.0923899999989</v>
      </c>
      <c r="W118" s="465">
        <f t="shared" si="132"/>
        <v>42.904510879464567</v>
      </c>
      <c r="X118" s="604"/>
    </row>
    <row r="119" spans="1:260" x14ac:dyDescent="0.25">
      <c r="A119" s="13">
        <v>1</v>
      </c>
      <c r="B119" s="134" t="s">
        <v>48</v>
      </c>
      <c r="C119" s="499"/>
      <c r="D119" s="499"/>
      <c r="E119" s="499"/>
      <c r="F119" s="499"/>
      <c r="G119" s="500"/>
      <c r="H119" s="500"/>
      <c r="I119" s="500"/>
      <c r="J119" s="500"/>
      <c r="K119" s="500"/>
      <c r="L119" s="500"/>
      <c r="M119" s="500"/>
      <c r="N119" s="500"/>
      <c r="O119" s="500"/>
      <c r="P119" s="500"/>
      <c r="Q119" s="500"/>
      <c r="R119" s="500"/>
      <c r="S119" s="500"/>
      <c r="T119" s="500">
        <f t="shared" si="89"/>
        <v>0</v>
      </c>
      <c r="U119" s="500"/>
      <c r="V119" s="500"/>
      <c r="W119" s="500"/>
      <c r="X119" s="604"/>
    </row>
    <row r="120" spans="1:260" s="6" customFormat="1" ht="30" x14ac:dyDescent="0.25">
      <c r="A120" s="13">
        <v>1</v>
      </c>
      <c r="B120" s="135" t="s">
        <v>74</v>
      </c>
      <c r="C120" s="501">
        <f t="shared" ref="C120:E130" si="139">C108</f>
        <v>8578</v>
      </c>
      <c r="D120" s="501">
        <f t="shared" si="139"/>
        <v>715</v>
      </c>
      <c r="E120" s="501">
        <f t="shared" si="139"/>
        <v>264</v>
      </c>
      <c r="F120" s="502">
        <f>E120/D120*100</f>
        <v>36.923076923076927</v>
      </c>
      <c r="G120" s="503">
        <f t="shared" ref="G120:W120" si="140">G108</f>
        <v>28800.305059999999</v>
      </c>
      <c r="H120" s="503">
        <f t="shared" si="140"/>
        <v>0</v>
      </c>
      <c r="I120" s="503">
        <f t="shared" si="140"/>
        <v>0</v>
      </c>
      <c r="J120" s="503">
        <f t="shared" si="140"/>
        <v>0</v>
      </c>
      <c r="K120" s="503">
        <f t="shared" si="140"/>
        <v>0</v>
      </c>
      <c r="L120" s="503">
        <f t="shared" si="140"/>
        <v>0</v>
      </c>
      <c r="M120" s="503">
        <f t="shared" si="140"/>
        <v>0</v>
      </c>
      <c r="N120" s="503">
        <f t="shared" si="140"/>
        <v>0</v>
      </c>
      <c r="O120" s="503">
        <f t="shared" si="140"/>
        <v>0</v>
      </c>
      <c r="P120" s="503">
        <f t="shared" si="140"/>
        <v>0</v>
      </c>
      <c r="Q120" s="503">
        <f t="shared" si="140"/>
        <v>0</v>
      </c>
      <c r="R120" s="503">
        <f t="shared" si="140"/>
        <v>2400.0254216666672</v>
      </c>
      <c r="S120" s="503">
        <f t="shared" si="140"/>
        <v>1001.0250800000001</v>
      </c>
      <c r="T120" s="503">
        <f t="shared" si="140"/>
        <v>-1399.0003416666666</v>
      </c>
      <c r="U120" s="503">
        <f t="shared" si="140"/>
        <v>-2.03186</v>
      </c>
      <c r="V120" s="503">
        <f t="shared" si="140"/>
        <v>998.99322000000006</v>
      </c>
      <c r="W120" s="503">
        <f t="shared" si="140"/>
        <v>41.708936537215969</v>
      </c>
      <c r="X120" s="604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  <c r="IU120" s="8"/>
      <c r="IV120" s="8"/>
      <c r="IW120" s="8"/>
      <c r="IX120" s="8"/>
      <c r="IY120" s="8"/>
      <c r="IZ120" s="8"/>
    </row>
    <row r="121" spans="1:260" s="6" customFormat="1" ht="30" x14ac:dyDescent="0.25">
      <c r="A121" s="13">
        <v>1</v>
      </c>
      <c r="B121" s="112" t="s">
        <v>43</v>
      </c>
      <c r="C121" s="501">
        <f t="shared" si="139"/>
        <v>6200</v>
      </c>
      <c r="D121" s="501">
        <f t="shared" si="139"/>
        <v>517</v>
      </c>
      <c r="E121" s="501">
        <f t="shared" si="139"/>
        <v>225</v>
      </c>
      <c r="F121" s="502">
        <f>E121/D121*100</f>
        <v>43.520309477756285</v>
      </c>
      <c r="G121" s="503">
        <f t="shared" ref="G121:W121" si="141">G109</f>
        <v>21266</v>
      </c>
      <c r="H121" s="503">
        <f t="shared" si="141"/>
        <v>0</v>
      </c>
      <c r="I121" s="503">
        <f t="shared" si="141"/>
        <v>0</v>
      </c>
      <c r="J121" s="503">
        <f t="shared" si="141"/>
        <v>0</v>
      </c>
      <c r="K121" s="503">
        <f t="shared" si="141"/>
        <v>0</v>
      </c>
      <c r="L121" s="503">
        <f t="shared" si="141"/>
        <v>0</v>
      </c>
      <c r="M121" s="503">
        <f t="shared" si="141"/>
        <v>0</v>
      </c>
      <c r="N121" s="503">
        <f t="shared" si="141"/>
        <v>0</v>
      </c>
      <c r="O121" s="503">
        <f t="shared" si="141"/>
        <v>0</v>
      </c>
      <c r="P121" s="503">
        <f t="shared" si="141"/>
        <v>0</v>
      </c>
      <c r="Q121" s="503">
        <f t="shared" si="141"/>
        <v>0</v>
      </c>
      <c r="R121" s="503">
        <f t="shared" si="141"/>
        <v>1772.1666666666667</v>
      </c>
      <c r="S121" s="503">
        <f t="shared" si="141"/>
        <v>768.34037000000001</v>
      </c>
      <c r="T121" s="503">
        <f t="shared" si="141"/>
        <v>-1003.8262966666667</v>
      </c>
      <c r="U121" s="503">
        <f t="shared" si="141"/>
        <v>-2.03186</v>
      </c>
      <c r="V121" s="503">
        <f t="shared" si="141"/>
        <v>766.30850999999996</v>
      </c>
      <c r="W121" s="503">
        <f t="shared" si="141"/>
        <v>43.355988150098746</v>
      </c>
      <c r="X121" s="604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  <c r="IU121" s="8"/>
      <c r="IV121" s="8"/>
      <c r="IW121" s="8"/>
      <c r="IX121" s="8"/>
      <c r="IY121" s="8"/>
      <c r="IZ121" s="8"/>
    </row>
    <row r="122" spans="1:260" s="6" customFormat="1" ht="30" x14ac:dyDescent="0.25">
      <c r="A122" s="13">
        <v>1</v>
      </c>
      <c r="B122" s="112" t="s">
        <v>44</v>
      </c>
      <c r="C122" s="501">
        <f t="shared" si="139"/>
        <v>1860</v>
      </c>
      <c r="D122" s="501">
        <f t="shared" si="139"/>
        <v>155</v>
      </c>
      <c r="E122" s="501">
        <f t="shared" si="139"/>
        <v>12</v>
      </c>
      <c r="F122" s="502">
        <f>E122/D122*100</f>
        <v>7.741935483870968</v>
      </c>
      <c r="G122" s="503">
        <f t="shared" ref="G122:W122" si="142">G110</f>
        <v>3540.6959999999999</v>
      </c>
      <c r="H122" s="503">
        <f t="shared" si="142"/>
        <v>0</v>
      </c>
      <c r="I122" s="503">
        <f t="shared" si="142"/>
        <v>0</v>
      </c>
      <c r="J122" s="503">
        <f t="shared" si="142"/>
        <v>0</v>
      </c>
      <c r="K122" s="503">
        <f t="shared" si="142"/>
        <v>0</v>
      </c>
      <c r="L122" s="503">
        <f t="shared" si="142"/>
        <v>0</v>
      </c>
      <c r="M122" s="503">
        <f t="shared" si="142"/>
        <v>0</v>
      </c>
      <c r="N122" s="503">
        <f t="shared" si="142"/>
        <v>0</v>
      </c>
      <c r="O122" s="503">
        <f t="shared" si="142"/>
        <v>0</v>
      </c>
      <c r="P122" s="503">
        <f t="shared" si="142"/>
        <v>0</v>
      </c>
      <c r="Q122" s="503">
        <f t="shared" si="142"/>
        <v>0</v>
      </c>
      <c r="R122" s="503">
        <f t="shared" si="142"/>
        <v>295.05799999999999</v>
      </c>
      <c r="S122" s="503">
        <f t="shared" si="142"/>
        <v>24.523619999999998</v>
      </c>
      <c r="T122" s="503">
        <f t="shared" si="142"/>
        <v>-270.53438</v>
      </c>
      <c r="U122" s="503">
        <f t="shared" si="142"/>
        <v>0</v>
      </c>
      <c r="V122" s="503">
        <f t="shared" si="142"/>
        <v>24.523619999999998</v>
      </c>
      <c r="W122" s="503">
        <f t="shared" si="142"/>
        <v>8.3114574083739452</v>
      </c>
      <c r="X122" s="604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  <c r="IU122" s="8"/>
      <c r="IV122" s="8"/>
      <c r="IW122" s="8"/>
      <c r="IX122" s="8"/>
      <c r="IY122" s="8"/>
      <c r="IZ122" s="8"/>
    </row>
    <row r="123" spans="1:260" s="6" customFormat="1" ht="30" x14ac:dyDescent="0.25">
      <c r="A123" s="13">
        <v>1</v>
      </c>
      <c r="B123" s="112" t="s">
        <v>68</v>
      </c>
      <c r="C123" s="501">
        <f t="shared" si="139"/>
        <v>38</v>
      </c>
      <c r="D123" s="501">
        <f t="shared" si="139"/>
        <v>3</v>
      </c>
      <c r="E123" s="501">
        <f t="shared" si="139"/>
        <v>0</v>
      </c>
      <c r="F123" s="502">
        <f>E123/D123*100</f>
        <v>0</v>
      </c>
      <c r="G123" s="503">
        <f t="shared" ref="G123:W123" si="143">G111</f>
        <v>292.96746000000002</v>
      </c>
      <c r="H123" s="503">
        <f t="shared" si="143"/>
        <v>0</v>
      </c>
      <c r="I123" s="503">
        <f t="shared" si="143"/>
        <v>0</v>
      </c>
      <c r="J123" s="503">
        <f t="shared" si="143"/>
        <v>0</v>
      </c>
      <c r="K123" s="503">
        <f t="shared" si="143"/>
        <v>0</v>
      </c>
      <c r="L123" s="503">
        <f t="shared" si="143"/>
        <v>0</v>
      </c>
      <c r="M123" s="503">
        <f t="shared" si="143"/>
        <v>0</v>
      </c>
      <c r="N123" s="503">
        <f t="shared" si="143"/>
        <v>0</v>
      </c>
      <c r="O123" s="503">
        <f t="shared" si="143"/>
        <v>0</v>
      </c>
      <c r="P123" s="503">
        <f t="shared" si="143"/>
        <v>0</v>
      </c>
      <c r="Q123" s="503">
        <f t="shared" si="143"/>
        <v>0</v>
      </c>
      <c r="R123" s="503">
        <f t="shared" si="143"/>
        <v>24.413955000000001</v>
      </c>
      <c r="S123" s="503">
        <f t="shared" si="143"/>
        <v>0</v>
      </c>
      <c r="T123" s="503">
        <f t="shared" si="143"/>
        <v>-24.413955000000001</v>
      </c>
      <c r="U123" s="503">
        <f t="shared" si="143"/>
        <v>0</v>
      </c>
      <c r="V123" s="503">
        <f t="shared" si="143"/>
        <v>0</v>
      </c>
      <c r="W123" s="503">
        <f t="shared" si="143"/>
        <v>0</v>
      </c>
      <c r="X123" s="604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  <c r="IU123" s="8"/>
      <c r="IV123" s="8"/>
      <c r="IW123" s="8"/>
      <c r="IX123" s="8"/>
      <c r="IY123" s="8"/>
      <c r="IZ123" s="8"/>
    </row>
    <row r="124" spans="1:260" s="6" customFormat="1" ht="30" x14ac:dyDescent="0.25">
      <c r="A124" s="13">
        <v>1</v>
      </c>
      <c r="B124" s="112" t="s">
        <v>69</v>
      </c>
      <c r="C124" s="501">
        <f t="shared" si="139"/>
        <v>480</v>
      </c>
      <c r="D124" s="501">
        <f t="shared" si="139"/>
        <v>40</v>
      </c>
      <c r="E124" s="501">
        <f t="shared" si="139"/>
        <v>27</v>
      </c>
      <c r="F124" s="502"/>
      <c r="G124" s="503">
        <f t="shared" ref="G124:W124" si="144">G112</f>
        <v>3700.6415999999999</v>
      </c>
      <c r="H124" s="503">
        <f t="shared" si="144"/>
        <v>0</v>
      </c>
      <c r="I124" s="503">
        <f t="shared" si="144"/>
        <v>0</v>
      </c>
      <c r="J124" s="503">
        <f t="shared" si="144"/>
        <v>0</v>
      </c>
      <c r="K124" s="503">
        <f t="shared" si="144"/>
        <v>0</v>
      </c>
      <c r="L124" s="503">
        <f t="shared" si="144"/>
        <v>0</v>
      </c>
      <c r="M124" s="503">
        <f t="shared" si="144"/>
        <v>0</v>
      </c>
      <c r="N124" s="503">
        <f t="shared" si="144"/>
        <v>0</v>
      </c>
      <c r="O124" s="503">
        <f t="shared" si="144"/>
        <v>0</v>
      </c>
      <c r="P124" s="503">
        <f t="shared" si="144"/>
        <v>0</v>
      </c>
      <c r="Q124" s="503">
        <f t="shared" si="144"/>
        <v>0</v>
      </c>
      <c r="R124" s="503">
        <f t="shared" si="144"/>
        <v>308.38679999999999</v>
      </c>
      <c r="S124" s="503">
        <f t="shared" si="144"/>
        <v>208.16109</v>
      </c>
      <c r="T124" s="503">
        <f t="shared" si="144"/>
        <v>-100.22570999999999</v>
      </c>
      <c r="U124" s="503">
        <f t="shared" si="144"/>
        <v>0</v>
      </c>
      <c r="V124" s="503">
        <f t="shared" si="144"/>
        <v>208.16109</v>
      </c>
      <c r="W124" s="503">
        <f t="shared" si="144"/>
        <v>67.5</v>
      </c>
      <c r="X124" s="604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  <c r="IU124" s="8"/>
      <c r="IV124" s="8"/>
      <c r="IW124" s="8"/>
      <c r="IX124" s="8"/>
      <c r="IY124" s="8"/>
      <c r="IZ124" s="8"/>
    </row>
    <row r="125" spans="1:260" s="6" customFormat="1" ht="30" x14ac:dyDescent="0.25">
      <c r="A125" s="13">
        <v>1</v>
      </c>
      <c r="B125" s="135" t="s">
        <v>66</v>
      </c>
      <c r="C125" s="504">
        <f t="shared" si="139"/>
        <v>17426</v>
      </c>
      <c r="D125" s="504">
        <f t="shared" si="139"/>
        <v>1452</v>
      </c>
      <c r="E125" s="504">
        <f t="shared" si="139"/>
        <v>1029</v>
      </c>
      <c r="F125" s="504">
        <f t="shared" ref="F125:F130" si="145">F113</f>
        <v>70.867768595041326</v>
      </c>
      <c r="G125" s="503">
        <f t="shared" ref="G125:W125" si="146">G113</f>
        <v>44510.147279999997</v>
      </c>
      <c r="H125" s="503">
        <f t="shared" si="146"/>
        <v>0</v>
      </c>
      <c r="I125" s="503">
        <f t="shared" si="146"/>
        <v>0</v>
      </c>
      <c r="J125" s="503">
        <f t="shared" si="146"/>
        <v>0</v>
      </c>
      <c r="K125" s="503">
        <f t="shared" si="146"/>
        <v>0</v>
      </c>
      <c r="L125" s="503">
        <f t="shared" si="146"/>
        <v>0</v>
      </c>
      <c r="M125" s="503">
        <f t="shared" si="146"/>
        <v>0</v>
      </c>
      <c r="N125" s="503">
        <f t="shared" si="146"/>
        <v>0</v>
      </c>
      <c r="O125" s="503">
        <f t="shared" si="146"/>
        <v>0</v>
      </c>
      <c r="P125" s="503">
        <f t="shared" si="146"/>
        <v>0</v>
      </c>
      <c r="Q125" s="503">
        <f t="shared" si="146"/>
        <v>0</v>
      </c>
      <c r="R125" s="503">
        <f t="shared" si="146"/>
        <v>3709.1789399999998</v>
      </c>
      <c r="S125" s="503">
        <f t="shared" si="146"/>
        <v>1620.099169999999</v>
      </c>
      <c r="T125" s="503">
        <f t="shared" si="146"/>
        <v>-2089.0797700000003</v>
      </c>
      <c r="U125" s="503">
        <f t="shared" si="146"/>
        <v>0</v>
      </c>
      <c r="V125" s="503">
        <f t="shared" si="146"/>
        <v>1620.099169999999</v>
      </c>
      <c r="W125" s="503">
        <f t="shared" si="146"/>
        <v>43.678107640716817</v>
      </c>
      <c r="X125" s="604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  <c r="IU125" s="8"/>
      <c r="IV125" s="8"/>
      <c r="IW125" s="8"/>
      <c r="IX125" s="8"/>
      <c r="IY125" s="8"/>
      <c r="IZ125" s="8"/>
    </row>
    <row r="126" spans="1:260" s="6" customFormat="1" ht="30" x14ac:dyDescent="0.25">
      <c r="A126" s="13">
        <v>1</v>
      </c>
      <c r="B126" s="112" t="s">
        <v>62</v>
      </c>
      <c r="C126" s="504">
        <f t="shared" si="139"/>
        <v>2800</v>
      </c>
      <c r="D126" s="504">
        <f t="shared" si="139"/>
        <v>233</v>
      </c>
      <c r="E126" s="504">
        <f t="shared" si="139"/>
        <v>58</v>
      </c>
      <c r="F126" s="504">
        <f t="shared" si="145"/>
        <v>24.892703862660944</v>
      </c>
      <c r="G126" s="503">
        <f t="shared" ref="G126:W126" si="147">G114</f>
        <v>3959.2</v>
      </c>
      <c r="H126" s="503">
        <f t="shared" si="147"/>
        <v>0</v>
      </c>
      <c r="I126" s="503">
        <f t="shared" si="147"/>
        <v>0</v>
      </c>
      <c r="J126" s="503">
        <f t="shared" si="147"/>
        <v>0</v>
      </c>
      <c r="K126" s="503">
        <f t="shared" si="147"/>
        <v>0</v>
      </c>
      <c r="L126" s="503">
        <f t="shared" si="147"/>
        <v>0</v>
      </c>
      <c r="M126" s="503">
        <f t="shared" si="147"/>
        <v>0</v>
      </c>
      <c r="N126" s="503">
        <f t="shared" si="147"/>
        <v>0</v>
      </c>
      <c r="O126" s="503">
        <f t="shared" si="147"/>
        <v>0</v>
      </c>
      <c r="P126" s="503">
        <f t="shared" si="147"/>
        <v>0</v>
      </c>
      <c r="Q126" s="503">
        <f t="shared" si="147"/>
        <v>0</v>
      </c>
      <c r="R126" s="503">
        <f t="shared" si="147"/>
        <v>329.93333333333334</v>
      </c>
      <c r="S126" s="503">
        <f t="shared" si="147"/>
        <v>84.213890000000006</v>
      </c>
      <c r="T126" s="503">
        <f t="shared" si="147"/>
        <v>-245.71944333333334</v>
      </c>
      <c r="U126" s="503">
        <f t="shared" si="147"/>
        <v>0</v>
      </c>
      <c r="V126" s="503">
        <f t="shared" si="147"/>
        <v>84.213890000000006</v>
      </c>
      <c r="W126" s="503">
        <f t="shared" si="147"/>
        <v>25.524517074156392</v>
      </c>
      <c r="X126" s="604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  <c r="IU126" s="8"/>
      <c r="IV126" s="8"/>
      <c r="IW126" s="8"/>
      <c r="IX126" s="8"/>
      <c r="IY126" s="8"/>
      <c r="IZ126" s="8"/>
    </row>
    <row r="127" spans="1:260" s="6" customFormat="1" ht="45" x14ac:dyDescent="0.25">
      <c r="A127" s="13"/>
      <c r="B127" s="625" t="s">
        <v>92</v>
      </c>
      <c r="C127" s="504">
        <f t="shared" si="139"/>
        <v>0</v>
      </c>
      <c r="D127" s="504">
        <f t="shared" si="139"/>
        <v>0</v>
      </c>
      <c r="E127" s="504">
        <f t="shared" si="139"/>
        <v>0</v>
      </c>
      <c r="F127" s="504">
        <f t="shared" si="145"/>
        <v>0</v>
      </c>
      <c r="G127" s="504">
        <f t="shared" ref="G127:W127" si="148">G115</f>
        <v>0</v>
      </c>
      <c r="H127" s="504">
        <f t="shared" si="148"/>
        <v>0</v>
      </c>
      <c r="I127" s="504">
        <f t="shared" si="148"/>
        <v>0</v>
      </c>
      <c r="J127" s="504">
        <f t="shared" si="148"/>
        <v>0</v>
      </c>
      <c r="K127" s="504">
        <f t="shared" si="148"/>
        <v>0</v>
      </c>
      <c r="L127" s="504">
        <f t="shared" si="148"/>
        <v>0</v>
      </c>
      <c r="M127" s="504">
        <f t="shared" si="148"/>
        <v>0</v>
      </c>
      <c r="N127" s="504">
        <f t="shared" si="148"/>
        <v>0</v>
      </c>
      <c r="O127" s="504">
        <f t="shared" si="148"/>
        <v>0</v>
      </c>
      <c r="P127" s="504">
        <f t="shared" si="148"/>
        <v>0</v>
      </c>
      <c r="Q127" s="504">
        <f t="shared" si="148"/>
        <v>0</v>
      </c>
      <c r="R127" s="504">
        <f t="shared" si="148"/>
        <v>0</v>
      </c>
      <c r="S127" s="504">
        <f t="shared" si="148"/>
        <v>0</v>
      </c>
      <c r="T127" s="504">
        <f t="shared" si="148"/>
        <v>0</v>
      </c>
      <c r="U127" s="504">
        <f t="shared" si="148"/>
        <v>0</v>
      </c>
      <c r="V127" s="504">
        <f t="shared" si="148"/>
        <v>0</v>
      </c>
      <c r="W127" s="504">
        <f t="shared" si="148"/>
        <v>0</v>
      </c>
      <c r="X127" s="604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  <c r="IU127" s="8"/>
      <c r="IV127" s="8"/>
      <c r="IW127" s="8"/>
      <c r="IX127" s="8"/>
      <c r="IY127" s="8"/>
      <c r="IZ127" s="8"/>
    </row>
    <row r="128" spans="1:260" s="6" customFormat="1" ht="60" x14ac:dyDescent="0.25">
      <c r="A128" s="13">
        <v>1</v>
      </c>
      <c r="B128" s="112" t="s">
        <v>45</v>
      </c>
      <c r="C128" s="504">
        <f t="shared" si="139"/>
        <v>10500</v>
      </c>
      <c r="D128" s="504">
        <f t="shared" si="139"/>
        <v>875</v>
      </c>
      <c r="E128" s="504">
        <f t="shared" si="139"/>
        <v>613</v>
      </c>
      <c r="F128" s="504">
        <f t="shared" si="145"/>
        <v>70.057142857142864</v>
      </c>
      <c r="G128" s="503">
        <f t="shared" ref="G128:W128" si="149">G116</f>
        <v>34177.184999999998</v>
      </c>
      <c r="H128" s="503">
        <f t="shared" si="149"/>
        <v>0</v>
      </c>
      <c r="I128" s="503">
        <f t="shared" si="149"/>
        <v>0</v>
      </c>
      <c r="J128" s="503">
        <f t="shared" si="149"/>
        <v>0</v>
      </c>
      <c r="K128" s="503">
        <f t="shared" si="149"/>
        <v>0</v>
      </c>
      <c r="L128" s="503">
        <f t="shared" si="149"/>
        <v>0</v>
      </c>
      <c r="M128" s="503">
        <f t="shared" si="149"/>
        <v>0</v>
      </c>
      <c r="N128" s="503">
        <f t="shared" si="149"/>
        <v>0</v>
      </c>
      <c r="O128" s="503">
        <f t="shared" si="149"/>
        <v>0</v>
      </c>
      <c r="P128" s="503">
        <f t="shared" si="149"/>
        <v>0</v>
      </c>
      <c r="Q128" s="503">
        <f t="shared" si="149"/>
        <v>0</v>
      </c>
      <c r="R128" s="503">
        <f t="shared" si="149"/>
        <v>2848.0987499999997</v>
      </c>
      <c r="S128" s="503">
        <f t="shared" si="149"/>
        <v>1033.6444599999988</v>
      </c>
      <c r="T128" s="503">
        <f t="shared" si="149"/>
        <v>-1814.4542900000008</v>
      </c>
      <c r="U128" s="503">
        <f t="shared" si="149"/>
        <v>0</v>
      </c>
      <c r="V128" s="503">
        <f t="shared" si="149"/>
        <v>1033.6444599999988</v>
      </c>
      <c r="W128" s="503">
        <f t="shared" si="149"/>
        <v>36.29243754276424</v>
      </c>
      <c r="X128" s="604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  <c r="IU128" s="8"/>
      <c r="IV128" s="8"/>
      <c r="IW128" s="8"/>
      <c r="IX128" s="8"/>
      <c r="IY128" s="8"/>
      <c r="IZ128" s="8"/>
    </row>
    <row r="129" spans="1:260" s="6" customFormat="1" ht="45" x14ac:dyDescent="0.25">
      <c r="A129" s="13">
        <v>1</v>
      </c>
      <c r="B129" s="112" t="s">
        <v>63</v>
      </c>
      <c r="C129" s="504">
        <f t="shared" si="139"/>
        <v>4126</v>
      </c>
      <c r="D129" s="504">
        <f t="shared" si="139"/>
        <v>344</v>
      </c>
      <c r="E129" s="504">
        <f t="shared" si="139"/>
        <v>358</v>
      </c>
      <c r="F129" s="504">
        <f t="shared" si="145"/>
        <v>104.06976744186048</v>
      </c>
      <c r="G129" s="503">
        <f t="shared" ref="G129:W129" si="150">G117</f>
        <v>6373.7622799999999</v>
      </c>
      <c r="H129" s="503">
        <f t="shared" si="150"/>
        <v>0</v>
      </c>
      <c r="I129" s="503">
        <f t="shared" si="150"/>
        <v>0</v>
      </c>
      <c r="J129" s="503">
        <f t="shared" si="150"/>
        <v>0</v>
      </c>
      <c r="K129" s="503">
        <f t="shared" si="150"/>
        <v>0</v>
      </c>
      <c r="L129" s="503">
        <f t="shared" si="150"/>
        <v>0</v>
      </c>
      <c r="M129" s="503">
        <f t="shared" si="150"/>
        <v>0</v>
      </c>
      <c r="N129" s="503">
        <f t="shared" si="150"/>
        <v>0</v>
      </c>
      <c r="O129" s="503">
        <f t="shared" si="150"/>
        <v>0</v>
      </c>
      <c r="P129" s="503">
        <f t="shared" si="150"/>
        <v>0</v>
      </c>
      <c r="Q129" s="503">
        <f t="shared" si="150"/>
        <v>0</v>
      </c>
      <c r="R129" s="503">
        <f t="shared" si="150"/>
        <v>531.14685666666662</v>
      </c>
      <c r="S129" s="503">
        <f t="shared" si="150"/>
        <v>502.24082000000016</v>
      </c>
      <c r="T129" s="503">
        <f t="shared" si="150"/>
        <v>-28.906036666666466</v>
      </c>
      <c r="U129" s="503">
        <f t="shared" si="150"/>
        <v>0</v>
      </c>
      <c r="V129" s="503">
        <f t="shared" si="150"/>
        <v>502.24082000000016</v>
      </c>
      <c r="W129" s="503">
        <f t="shared" si="150"/>
        <v>94.557807072779667</v>
      </c>
      <c r="X129" s="604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  <c r="IU129" s="8"/>
      <c r="IV129" s="8"/>
      <c r="IW129" s="8"/>
      <c r="IX129" s="8"/>
      <c r="IY129" s="8"/>
      <c r="IZ129" s="8"/>
    </row>
    <row r="130" spans="1:260" s="6" customFormat="1" ht="15.75" thickBot="1" x14ac:dyDescent="0.3">
      <c r="A130" s="13">
        <v>1</v>
      </c>
      <c r="B130" s="202" t="s">
        <v>71</v>
      </c>
      <c r="C130" s="505">
        <f t="shared" si="139"/>
        <v>0</v>
      </c>
      <c r="D130" s="505">
        <f t="shared" si="139"/>
        <v>0</v>
      </c>
      <c r="E130" s="505">
        <f t="shared" si="139"/>
        <v>0</v>
      </c>
      <c r="F130" s="505">
        <f t="shared" si="145"/>
        <v>0</v>
      </c>
      <c r="G130" s="506">
        <f t="shared" ref="G130:W130" si="151">G118</f>
        <v>73310.452339999989</v>
      </c>
      <c r="H130" s="506" t="e">
        <f t="shared" si="151"/>
        <v>#REF!</v>
      </c>
      <c r="I130" s="506" t="e">
        <f t="shared" si="151"/>
        <v>#REF!</v>
      </c>
      <c r="J130" s="506" t="e">
        <f t="shared" si="151"/>
        <v>#REF!</v>
      </c>
      <c r="K130" s="506" t="e">
        <f t="shared" si="151"/>
        <v>#REF!</v>
      </c>
      <c r="L130" s="506" t="e">
        <f t="shared" si="151"/>
        <v>#REF!</v>
      </c>
      <c r="M130" s="506" t="e">
        <f t="shared" si="151"/>
        <v>#REF!</v>
      </c>
      <c r="N130" s="506" t="e">
        <f t="shared" si="151"/>
        <v>#REF!</v>
      </c>
      <c r="O130" s="506" t="e">
        <f t="shared" si="151"/>
        <v>#REF!</v>
      </c>
      <c r="P130" s="506" t="e">
        <f t="shared" si="151"/>
        <v>#REF!</v>
      </c>
      <c r="Q130" s="506" t="e">
        <f t="shared" si="151"/>
        <v>#REF!</v>
      </c>
      <c r="R130" s="506">
        <f t="shared" si="151"/>
        <v>6109.204361666667</v>
      </c>
      <c r="S130" s="506">
        <f t="shared" si="151"/>
        <v>2621.1242499999989</v>
      </c>
      <c r="T130" s="506">
        <f t="shared" si="151"/>
        <v>-3488.0801116666671</v>
      </c>
      <c r="U130" s="506">
        <f t="shared" si="151"/>
        <v>-2.03186</v>
      </c>
      <c r="V130" s="506">
        <f t="shared" si="151"/>
        <v>2619.0923899999989</v>
      </c>
      <c r="W130" s="506">
        <f t="shared" si="151"/>
        <v>42.904510879464567</v>
      </c>
      <c r="X130" s="604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  <c r="IU130" s="8"/>
      <c r="IV130" s="8"/>
      <c r="IW130" s="8"/>
      <c r="IX130" s="8"/>
      <c r="IY130" s="8"/>
      <c r="IZ130" s="8"/>
    </row>
    <row r="131" spans="1:260" ht="15.75" thickBot="1" x14ac:dyDescent="0.3">
      <c r="A131" s="13">
        <v>1</v>
      </c>
      <c r="B131" s="56" t="s">
        <v>5</v>
      </c>
      <c r="C131" s="429"/>
      <c r="D131" s="429"/>
      <c r="E131" s="297"/>
      <c r="F131" s="429"/>
      <c r="G131" s="507"/>
      <c r="H131" s="507"/>
      <c r="I131" s="507"/>
      <c r="J131" s="507"/>
      <c r="K131" s="507"/>
      <c r="L131" s="507"/>
      <c r="M131" s="507"/>
      <c r="N131" s="507"/>
      <c r="O131" s="507"/>
      <c r="P131" s="507"/>
      <c r="Q131" s="507"/>
      <c r="R131" s="507"/>
      <c r="S131" s="508"/>
      <c r="T131" s="508">
        <f t="shared" si="89"/>
        <v>0</v>
      </c>
      <c r="U131" s="508"/>
      <c r="V131" s="508"/>
      <c r="W131" s="507"/>
      <c r="X131" s="604"/>
    </row>
    <row r="132" spans="1:260" ht="31.5" x14ac:dyDescent="0.25">
      <c r="A132" s="13">
        <v>1</v>
      </c>
      <c r="B132" s="81" t="s">
        <v>124</v>
      </c>
      <c r="C132" s="283"/>
      <c r="D132" s="283"/>
      <c r="E132" s="283"/>
      <c r="F132" s="283"/>
      <c r="G132" s="509"/>
      <c r="H132" s="509"/>
      <c r="I132" s="509"/>
      <c r="J132" s="509"/>
      <c r="K132" s="509"/>
      <c r="L132" s="509"/>
      <c r="M132" s="509"/>
      <c r="N132" s="509"/>
      <c r="O132" s="509"/>
      <c r="P132" s="509"/>
      <c r="Q132" s="509"/>
      <c r="R132" s="509"/>
      <c r="S132" s="509"/>
      <c r="T132" s="509">
        <f t="shared" si="89"/>
        <v>0</v>
      </c>
      <c r="U132" s="509"/>
      <c r="V132" s="509"/>
      <c r="W132" s="509"/>
      <c r="X132" s="604"/>
    </row>
    <row r="133" spans="1:260" s="24" customFormat="1" ht="30" x14ac:dyDescent="0.25">
      <c r="A133" s="13">
        <v>1</v>
      </c>
      <c r="B133" s="46" t="s">
        <v>74</v>
      </c>
      <c r="C133" s="302">
        <f>SUM(C134:C137)</f>
        <v>3942</v>
      </c>
      <c r="D133" s="302">
        <f>SUM(D134:D137)</f>
        <v>329</v>
      </c>
      <c r="E133" s="302">
        <f>SUM(E134:E137)</f>
        <v>90</v>
      </c>
      <c r="F133" s="302">
        <f>E133/D133*100</f>
        <v>27.355623100303951</v>
      </c>
      <c r="G133" s="445">
        <f>SUM(G134:G137)</f>
        <v>12929.195239999999</v>
      </c>
      <c r="H133" s="445">
        <f>SUM(H134:H137)</f>
        <v>0</v>
      </c>
      <c r="I133" s="445">
        <f>SUM(I134:I137)</f>
        <v>0</v>
      </c>
      <c r="J133" s="445">
        <f>SUM(J134:J137)</f>
        <v>0</v>
      </c>
      <c r="K133" s="445">
        <f>SUM(K134:K137)</f>
        <v>0</v>
      </c>
      <c r="L133" s="445">
        <f t="shared" ref="L133:M133" si="152">SUM(L134:L137)</f>
        <v>0</v>
      </c>
      <c r="M133" s="445">
        <f t="shared" si="152"/>
        <v>0</v>
      </c>
      <c r="N133" s="445">
        <f t="shared" ref="N133:V133" si="153">SUM(N134:N137)</f>
        <v>0</v>
      </c>
      <c r="O133" s="445">
        <f t="shared" ref="O133:P133" si="154">SUM(O134:O137)</f>
        <v>0</v>
      </c>
      <c r="P133" s="445">
        <f t="shared" si="154"/>
        <v>0</v>
      </c>
      <c r="Q133" s="445">
        <f t="shared" ref="Q133" si="155">SUM(Q134:Q137)</f>
        <v>0</v>
      </c>
      <c r="R133" s="617">
        <f t="shared" si="153"/>
        <v>1077.4329366666666</v>
      </c>
      <c r="S133" s="445">
        <f t="shared" si="153"/>
        <v>315.08188000000001</v>
      </c>
      <c r="T133" s="445">
        <f t="shared" si="153"/>
        <v>-762.35105666666652</v>
      </c>
      <c r="U133" s="445">
        <f t="shared" si="153"/>
        <v>-32.810400000000001</v>
      </c>
      <c r="V133" s="445">
        <f t="shared" si="153"/>
        <v>282.27148000000005</v>
      </c>
      <c r="W133" s="445">
        <f t="shared" ref="W133:W143" si="156">S133/R133*100</f>
        <v>29.243757943282482</v>
      </c>
      <c r="X133" s="604"/>
    </row>
    <row r="134" spans="1:260" s="24" customFormat="1" ht="30" x14ac:dyDescent="0.25">
      <c r="A134" s="13">
        <v>1</v>
      </c>
      <c r="B134" s="45" t="s">
        <v>43</v>
      </c>
      <c r="C134" s="302">
        <v>2900</v>
      </c>
      <c r="D134" s="608">
        <f>ROUND(C134/12*$B$3,0)</f>
        <v>242</v>
      </c>
      <c r="E134" s="302">
        <v>83</v>
      </c>
      <c r="F134" s="302">
        <f>E134/D134*100</f>
        <v>34.29752066115703</v>
      </c>
      <c r="G134" s="494">
        <v>9947</v>
      </c>
      <c r="H134" s="494"/>
      <c r="I134" s="494"/>
      <c r="J134" s="494"/>
      <c r="K134" s="494"/>
      <c r="L134" s="494"/>
      <c r="M134" s="494"/>
      <c r="N134" s="494"/>
      <c r="O134" s="494"/>
      <c r="P134" s="494"/>
      <c r="Q134" s="494"/>
      <c r="R134" s="618">
        <f t="shared" ref="R134:R137" si="157">G134/12*$B$3</f>
        <v>828.91666666666663</v>
      </c>
      <c r="S134" s="445">
        <f t="shared" ref="S134:S142" si="158">V134-U134</f>
        <v>289.85783000000004</v>
      </c>
      <c r="T134" s="445">
        <f t="shared" si="89"/>
        <v>-539.05883666666659</v>
      </c>
      <c r="U134" s="445"/>
      <c r="V134" s="445">
        <v>289.85783000000004</v>
      </c>
      <c r="W134" s="445">
        <f t="shared" si="156"/>
        <v>34.968271438624718</v>
      </c>
      <c r="X134" s="604"/>
    </row>
    <row r="135" spans="1:260" s="24" customFormat="1" ht="30" x14ac:dyDescent="0.25">
      <c r="A135" s="13">
        <v>1</v>
      </c>
      <c r="B135" s="45" t="s">
        <v>44</v>
      </c>
      <c r="C135" s="302">
        <v>870</v>
      </c>
      <c r="D135" s="303">
        <f>ROUND(C135/12*$B$3,0)</f>
        <v>73</v>
      </c>
      <c r="E135" s="302">
        <v>5</v>
      </c>
      <c r="F135" s="302">
        <f>E135/D135*100</f>
        <v>6.8493150684931505</v>
      </c>
      <c r="G135" s="494">
        <v>1656.1320000000001</v>
      </c>
      <c r="H135" s="494"/>
      <c r="I135" s="494"/>
      <c r="J135" s="494"/>
      <c r="K135" s="494"/>
      <c r="L135" s="494"/>
      <c r="M135" s="494"/>
      <c r="N135" s="494"/>
      <c r="O135" s="494"/>
      <c r="P135" s="494"/>
      <c r="Q135" s="494"/>
      <c r="R135" s="618">
        <f t="shared" si="157"/>
        <v>138.011</v>
      </c>
      <c r="S135" s="445">
        <f t="shared" si="158"/>
        <v>9.8047099999999983</v>
      </c>
      <c r="T135" s="445">
        <f t="shared" si="89"/>
        <v>-128.20629</v>
      </c>
      <c r="U135" s="445"/>
      <c r="V135" s="445">
        <v>9.8047099999999983</v>
      </c>
      <c r="W135" s="445">
        <f t="shared" si="156"/>
        <v>7.1042960343740704</v>
      </c>
      <c r="X135" s="604"/>
    </row>
    <row r="136" spans="1:260" s="24" customFormat="1" ht="30" x14ac:dyDescent="0.25">
      <c r="A136" s="13">
        <v>1</v>
      </c>
      <c r="B136" s="45" t="s">
        <v>68</v>
      </c>
      <c r="C136" s="302">
        <v>15</v>
      </c>
      <c r="D136" s="303">
        <f>ROUND(C136/12*$B$3,0)</f>
        <v>1</v>
      </c>
      <c r="E136" s="302">
        <v>0</v>
      </c>
      <c r="F136" s="302">
        <f>E136/D136*100</f>
        <v>0</v>
      </c>
      <c r="G136" s="445">
        <v>115.64505</v>
      </c>
      <c r="H136" s="445"/>
      <c r="I136" s="445"/>
      <c r="J136" s="445"/>
      <c r="K136" s="445"/>
      <c r="L136" s="445"/>
      <c r="M136" s="445"/>
      <c r="N136" s="445"/>
      <c r="O136" s="445"/>
      <c r="P136" s="445"/>
      <c r="Q136" s="445"/>
      <c r="R136" s="618">
        <f t="shared" si="157"/>
        <v>9.6370874999999998</v>
      </c>
      <c r="S136" s="445">
        <f t="shared" si="158"/>
        <v>0</v>
      </c>
      <c r="T136" s="445">
        <f t="shared" si="89"/>
        <v>-9.6370874999999998</v>
      </c>
      <c r="U136" s="445">
        <v>-19.686240000000002</v>
      </c>
      <c r="V136" s="445">
        <v>-19.686240000000002</v>
      </c>
      <c r="W136" s="445">
        <f t="shared" si="156"/>
        <v>0</v>
      </c>
      <c r="X136" s="604"/>
    </row>
    <row r="137" spans="1:260" s="24" customFormat="1" ht="30" x14ac:dyDescent="0.25">
      <c r="A137" s="13">
        <v>1</v>
      </c>
      <c r="B137" s="45" t="s">
        <v>69</v>
      </c>
      <c r="C137" s="302">
        <v>157</v>
      </c>
      <c r="D137" s="303">
        <f>ROUND(C137/12*$B$3,0)</f>
        <v>13</v>
      </c>
      <c r="E137" s="302">
        <v>2</v>
      </c>
      <c r="F137" s="302">
        <f t="shared" ref="F137:F142" si="159">E137/D137*100</f>
        <v>15.384615384615385</v>
      </c>
      <c r="G137" s="445">
        <v>1210.4181899999999</v>
      </c>
      <c r="H137" s="445"/>
      <c r="I137" s="445"/>
      <c r="J137" s="445"/>
      <c r="K137" s="445"/>
      <c r="L137" s="445"/>
      <c r="M137" s="445"/>
      <c r="N137" s="445"/>
      <c r="O137" s="445"/>
      <c r="P137" s="445"/>
      <c r="Q137" s="445"/>
      <c r="R137" s="618">
        <f t="shared" si="157"/>
        <v>100.86818249999999</v>
      </c>
      <c r="S137" s="445">
        <f t="shared" si="158"/>
        <v>15.41934</v>
      </c>
      <c r="T137" s="445">
        <f t="shared" si="89"/>
        <v>-85.448842499999984</v>
      </c>
      <c r="U137" s="445">
        <v>-13.12416</v>
      </c>
      <c r="V137" s="445">
        <v>2.2951800000000002</v>
      </c>
      <c r="W137" s="445">
        <f t="shared" si="156"/>
        <v>15.286624203821658</v>
      </c>
      <c r="X137" s="604"/>
    </row>
    <row r="138" spans="1:260" s="24" customFormat="1" ht="30" x14ac:dyDescent="0.25">
      <c r="A138" s="13">
        <v>1</v>
      </c>
      <c r="B138" s="46" t="s">
        <v>66</v>
      </c>
      <c r="C138" s="302">
        <f>C139+C141+C142</f>
        <v>7361</v>
      </c>
      <c r="D138" s="302">
        <f t="shared" ref="D138:E138" si="160">D139+D141+D142</f>
        <v>613</v>
      </c>
      <c r="E138" s="302">
        <f t="shared" si="160"/>
        <v>757</v>
      </c>
      <c r="F138" s="302">
        <f t="shared" si="159"/>
        <v>123.49102773246329</v>
      </c>
      <c r="G138" s="446">
        <f t="shared" ref="G138:V138" si="161">G139+G141+G142</f>
        <v>19967.042369999999</v>
      </c>
      <c r="H138" s="446">
        <f t="shared" si="161"/>
        <v>0</v>
      </c>
      <c r="I138" s="446">
        <f t="shared" si="161"/>
        <v>0</v>
      </c>
      <c r="J138" s="446">
        <f t="shared" si="161"/>
        <v>0</v>
      </c>
      <c r="K138" s="446">
        <f t="shared" si="161"/>
        <v>0</v>
      </c>
      <c r="L138" s="446">
        <f t="shared" si="161"/>
        <v>0</v>
      </c>
      <c r="M138" s="446">
        <f t="shared" si="161"/>
        <v>0</v>
      </c>
      <c r="N138" s="446">
        <f t="shared" si="161"/>
        <v>0</v>
      </c>
      <c r="O138" s="446">
        <f t="shared" si="161"/>
        <v>0</v>
      </c>
      <c r="P138" s="446">
        <f t="shared" si="161"/>
        <v>0</v>
      </c>
      <c r="Q138" s="446">
        <f t="shared" si="161"/>
        <v>0</v>
      </c>
      <c r="R138" s="619">
        <f t="shared" si="161"/>
        <v>1663.9201974999999</v>
      </c>
      <c r="S138" s="446">
        <f t="shared" si="161"/>
        <v>1442.39807</v>
      </c>
      <c r="T138" s="446">
        <f t="shared" si="161"/>
        <v>-221.52212750000001</v>
      </c>
      <c r="U138" s="446">
        <f t="shared" si="161"/>
        <v>0</v>
      </c>
      <c r="V138" s="446">
        <f t="shared" si="161"/>
        <v>1442.39807</v>
      </c>
      <c r="W138" s="445">
        <f t="shared" si="156"/>
        <v>86.686733664701492</v>
      </c>
      <c r="X138" s="604"/>
    </row>
    <row r="139" spans="1:260" s="24" customFormat="1" ht="30" x14ac:dyDescent="0.25">
      <c r="A139" s="13">
        <v>1</v>
      </c>
      <c r="B139" s="45" t="s">
        <v>62</v>
      </c>
      <c r="C139" s="302">
        <v>1500</v>
      </c>
      <c r="D139" s="608">
        <f>ROUND(C139/12*$B$3,0)</f>
        <v>125</v>
      </c>
      <c r="E139" s="302">
        <v>388</v>
      </c>
      <c r="F139" s="302">
        <f t="shared" si="159"/>
        <v>310.40000000000003</v>
      </c>
      <c r="G139" s="445">
        <v>2121</v>
      </c>
      <c r="H139" s="445"/>
      <c r="I139" s="445"/>
      <c r="J139" s="445"/>
      <c r="K139" s="445"/>
      <c r="L139" s="445"/>
      <c r="M139" s="445"/>
      <c r="N139" s="445"/>
      <c r="O139" s="445"/>
      <c r="P139" s="445"/>
      <c r="Q139" s="445"/>
      <c r="R139" s="618">
        <f t="shared" ref="R139:R142" si="162">G139/12*$B$3</f>
        <v>176.75</v>
      </c>
      <c r="S139" s="445">
        <f t="shared" si="158"/>
        <v>521.69856000000004</v>
      </c>
      <c r="T139" s="445">
        <f t="shared" si="89"/>
        <v>344.94856000000004</v>
      </c>
      <c r="U139" s="445"/>
      <c r="V139" s="445">
        <v>521.69856000000004</v>
      </c>
      <c r="W139" s="445">
        <f t="shared" si="156"/>
        <v>295.16184441301277</v>
      </c>
      <c r="X139" s="604"/>
    </row>
    <row r="140" spans="1:260" s="24" customFormat="1" ht="30" customHeight="1" x14ac:dyDescent="0.25">
      <c r="A140" s="13"/>
      <c r="B140" s="625" t="s">
        <v>92</v>
      </c>
      <c r="C140" s="302"/>
      <c r="D140" s="608"/>
      <c r="E140" s="302"/>
      <c r="F140" s="302"/>
      <c r="G140" s="445"/>
      <c r="H140" s="445"/>
      <c r="I140" s="445"/>
      <c r="J140" s="445"/>
      <c r="K140" s="445"/>
      <c r="L140" s="445"/>
      <c r="M140" s="445"/>
      <c r="N140" s="445"/>
      <c r="O140" s="445"/>
      <c r="P140" s="445"/>
      <c r="Q140" s="445"/>
      <c r="R140" s="618">
        <f t="shared" si="162"/>
        <v>0</v>
      </c>
      <c r="S140" s="445"/>
      <c r="T140" s="445"/>
      <c r="U140" s="445"/>
      <c r="V140" s="445"/>
      <c r="W140" s="445"/>
      <c r="X140" s="604"/>
    </row>
    <row r="141" spans="1:260" s="24" customFormat="1" ht="60" x14ac:dyDescent="0.25">
      <c r="A141" s="13">
        <v>1</v>
      </c>
      <c r="B141" s="45" t="s">
        <v>73</v>
      </c>
      <c r="C141" s="302">
        <v>5141</v>
      </c>
      <c r="D141" s="303">
        <f t="shared" ref="D141:D142" si="163">ROUND(C141/12*$B$3,0)</f>
        <v>428</v>
      </c>
      <c r="E141" s="302">
        <v>256</v>
      </c>
      <c r="F141" s="302">
        <f t="shared" si="159"/>
        <v>59.813084112149525</v>
      </c>
      <c r="G141" s="445">
        <v>16733.800769999998</v>
      </c>
      <c r="H141" s="445"/>
      <c r="I141" s="445"/>
      <c r="J141" s="445"/>
      <c r="K141" s="445"/>
      <c r="L141" s="445"/>
      <c r="M141" s="445"/>
      <c r="N141" s="445"/>
      <c r="O141" s="445"/>
      <c r="P141" s="445"/>
      <c r="Q141" s="445"/>
      <c r="R141" s="618">
        <f t="shared" si="162"/>
        <v>1394.4833974999999</v>
      </c>
      <c r="S141" s="445">
        <f t="shared" si="158"/>
        <v>767.68260999999984</v>
      </c>
      <c r="T141" s="445">
        <f t="shared" ref="T141:T203" si="164">S141-R141</f>
        <v>-626.80078750000007</v>
      </c>
      <c r="U141" s="445">
        <v>0</v>
      </c>
      <c r="V141" s="445">
        <v>767.68260999999984</v>
      </c>
      <c r="W141" s="445">
        <f t="shared" si="156"/>
        <v>55.051398344095368</v>
      </c>
      <c r="X141" s="604"/>
    </row>
    <row r="142" spans="1:260" s="24" customFormat="1" ht="45.75" thickBot="1" x14ac:dyDescent="0.3">
      <c r="A142" s="13">
        <v>1</v>
      </c>
      <c r="B142" s="45" t="s">
        <v>63</v>
      </c>
      <c r="C142" s="302">
        <v>720</v>
      </c>
      <c r="D142" s="303">
        <f t="shared" si="163"/>
        <v>60</v>
      </c>
      <c r="E142" s="302">
        <v>113</v>
      </c>
      <c r="F142" s="302">
        <f t="shared" si="159"/>
        <v>188.33333333333334</v>
      </c>
      <c r="G142" s="445">
        <v>1112.2416000000001</v>
      </c>
      <c r="H142" s="445"/>
      <c r="I142" s="445"/>
      <c r="J142" s="445"/>
      <c r="K142" s="445"/>
      <c r="L142" s="445"/>
      <c r="M142" s="445"/>
      <c r="N142" s="445"/>
      <c r="O142" s="445"/>
      <c r="P142" s="445"/>
      <c r="Q142" s="445"/>
      <c r="R142" s="618">
        <f t="shared" si="162"/>
        <v>92.686800000000005</v>
      </c>
      <c r="S142" s="445">
        <f t="shared" si="158"/>
        <v>153.01690000000002</v>
      </c>
      <c r="T142" s="445">
        <f t="shared" si="164"/>
        <v>60.330100000000016</v>
      </c>
      <c r="U142" s="445">
        <v>0</v>
      </c>
      <c r="V142" s="445">
        <v>153.01690000000002</v>
      </c>
      <c r="W142" s="445">
        <f t="shared" si="156"/>
        <v>165.09028254292954</v>
      </c>
      <c r="X142" s="604"/>
    </row>
    <row r="143" spans="1:260" s="24" customFormat="1" ht="15.75" thickBot="1" x14ac:dyDescent="0.3">
      <c r="A143" s="13">
        <v>1</v>
      </c>
      <c r="B143" s="115" t="s">
        <v>3</v>
      </c>
      <c r="C143" s="436"/>
      <c r="D143" s="436"/>
      <c r="E143" s="436"/>
      <c r="F143" s="510"/>
      <c r="G143" s="511">
        <f>G138+G133</f>
        <v>32896.237609999996</v>
      </c>
      <c r="H143" s="511" t="e">
        <f>H138+H133+#REF!</f>
        <v>#REF!</v>
      </c>
      <c r="I143" s="511" t="e">
        <f>I138+I133+#REF!</f>
        <v>#REF!</v>
      </c>
      <c r="J143" s="511" t="e">
        <f>J138+J133+#REF!</f>
        <v>#REF!</v>
      </c>
      <c r="K143" s="511" t="e">
        <f>K138+K133+#REF!</f>
        <v>#REF!</v>
      </c>
      <c r="L143" s="511" t="e">
        <f>L138+L133+#REF!</f>
        <v>#REF!</v>
      </c>
      <c r="M143" s="511" t="e">
        <f>M138+M133+#REF!</f>
        <v>#REF!</v>
      </c>
      <c r="N143" s="511" t="e">
        <f>N138+N133+#REF!</f>
        <v>#REF!</v>
      </c>
      <c r="O143" s="511" t="e">
        <f>O138+O133+#REF!</f>
        <v>#REF!</v>
      </c>
      <c r="P143" s="511" t="e">
        <f>P138+P133+#REF!</f>
        <v>#REF!</v>
      </c>
      <c r="Q143" s="511" t="e">
        <f>Q138+Q133+#REF!</f>
        <v>#REF!</v>
      </c>
      <c r="R143" s="621">
        <f t="shared" ref="R143:V143" si="165">R138+R133</f>
        <v>2741.3531341666667</v>
      </c>
      <c r="S143" s="511">
        <f t="shared" si="165"/>
        <v>1757.4799499999999</v>
      </c>
      <c r="T143" s="511">
        <f t="shared" si="165"/>
        <v>-983.87318416666653</v>
      </c>
      <c r="U143" s="511">
        <f t="shared" si="165"/>
        <v>-32.810400000000001</v>
      </c>
      <c r="V143" s="511">
        <f t="shared" si="165"/>
        <v>1724.6695500000001</v>
      </c>
      <c r="W143" s="511">
        <f t="shared" si="156"/>
        <v>64.109943665986307</v>
      </c>
      <c r="X143" s="604"/>
    </row>
    <row r="144" spans="1:260" s="24" customFormat="1" ht="15.75" thickBot="1" x14ac:dyDescent="0.3">
      <c r="A144" s="13">
        <v>1</v>
      </c>
      <c r="C144" s="512"/>
      <c r="D144" s="512"/>
      <c r="E144" s="513"/>
      <c r="F144" s="514"/>
      <c r="G144" s="515"/>
      <c r="H144" s="515"/>
      <c r="I144" s="515"/>
      <c r="J144" s="515"/>
      <c r="K144" s="515"/>
      <c r="L144" s="515"/>
      <c r="M144" s="515"/>
      <c r="N144" s="515"/>
      <c r="O144" s="515"/>
      <c r="P144" s="515"/>
      <c r="Q144" s="515"/>
      <c r="R144" s="515"/>
      <c r="S144" s="516"/>
      <c r="T144" s="516">
        <f t="shared" si="164"/>
        <v>0</v>
      </c>
      <c r="U144" s="516"/>
      <c r="V144" s="516"/>
      <c r="W144" s="515"/>
      <c r="X144" s="604"/>
    </row>
    <row r="145" spans="1:24" ht="43.5" x14ac:dyDescent="0.25">
      <c r="A145" s="13">
        <v>1</v>
      </c>
      <c r="B145" s="175" t="s">
        <v>125</v>
      </c>
      <c r="C145" s="319"/>
      <c r="D145" s="319"/>
      <c r="E145" s="319"/>
      <c r="F145" s="319"/>
      <c r="G145" s="517"/>
      <c r="H145" s="517"/>
      <c r="I145" s="517"/>
      <c r="J145" s="517"/>
      <c r="K145" s="517"/>
      <c r="L145" s="517"/>
      <c r="M145" s="517"/>
      <c r="N145" s="517"/>
      <c r="O145" s="517"/>
      <c r="P145" s="517"/>
      <c r="Q145" s="517"/>
      <c r="R145" s="517"/>
      <c r="S145" s="517"/>
      <c r="T145" s="517">
        <f t="shared" si="164"/>
        <v>0</v>
      </c>
      <c r="U145" s="517"/>
      <c r="V145" s="517"/>
      <c r="W145" s="517"/>
      <c r="X145" s="604"/>
    </row>
    <row r="146" spans="1:24" s="24" customFormat="1" ht="30" x14ac:dyDescent="0.25">
      <c r="A146" s="13">
        <v>1</v>
      </c>
      <c r="B146" s="46" t="s">
        <v>74</v>
      </c>
      <c r="C146" s="302">
        <f>SUM(C147:C148)</f>
        <v>1560</v>
      </c>
      <c r="D146" s="302">
        <f>SUM(D147:D148)</f>
        <v>130</v>
      </c>
      <c r="E146" s="302">
        <f>SUM(E147:E148)</f>
        <v>28</v>
      </c>
      <c r="F146" s="302">
        <f t="shared" ref="F146:F150" si="166">E146/D146*100</f>
        <v>21.53846153846154</v>
      </c>
      <c r="G146" s="445">
        <f>SUM(G147:G148)</f>
        <v>4801.2960000000003</v>
      </c>
      <c r="H146" s="445">
        <f>SUM(H147:H148)</f>
        <v>0</v>
      </c>
      <c r="I146" s="445">
        <f>SUM(I147:I148)</f>
        <v>0</v>
      </c>
      <c r="J146" s="445">
        <f>SUM(J147:J148)</f>
        <v>0</v>
      </c>
      <c r="K146" s="445">
        <f>SUM(K147:K148)</f>
        <v>0</v>
      </c>
      <c r="L146" s="445">
        <f t="shared" ref="L146:M146" si="167">SUM(L147:L148)</f>
        <v>0</v>
      </c>
      <c r="M146" s="445">
        <f t="shared" si="167"/>
        <v>0</v>
      </c>
      <c r="N146" s="445">
        <f t="shared" ref="N146:V146" si="168">SUM(N147:N148)</f>
        <v>0</v>
      </c>
      <c r="O146" s="445">
        <f t="shared" ref="O146:P146" si="169">SUM(O147:O148)</f>
        <v>0</v>
      </c>
      <c r="P146" s="445">
        <f t="shared" si="169"/>
        <v>0</v>
      </c>
      <c r="Q146" s="445">
        <f t="shared" ref="Q146" si="170">SUM(Q147:Q148)</f>
        <v>0</v>
      </c>
      <c r="R146" s="617">
        <f t="shared" si="168"/>
        <v>400.108</v>
      </c>
      <c r="S146" s="445">
        <f t="shared" si="168"/>
        <v>67.011929999999992</v>
      </c>
      <c r="T146" s="445">
        <f t="shared" si="168"/>
        <v>-333.09607</v>
      </c>
      <c r="U146" s="445">
        <f t="shared" si="168"/>
        <v>-5.3875999999999999</v>
      </c>
      <c r="V146" s="445">
        <f t="shared" si="168"/>
        <v>61.62433</v>
      </c>
      <c r="W146" s="445">
        <f t="shared" ref="W146:W152" si="171">S146/R146*100</f>
        <v>16.748460415687763</v>
      </c>
      <c r="X146" s="604"/>
    </row>
    <row r="147" spans="1:24" s="24" customFormat="1" ht="30" x14ac:dyDescent="0.25">
      <c r="A147" s="13">
        <v>1</v>
      </c>
      <c r="B147" s="45" t="s">
        <v>43</v>
      </c>
      <c r="C147" s="302">
        <v>1200</v>
      </c>
      <c r="D147" s="608">
        <f>ROUND(C147/12*$B$3,0)</f>
        <v>100</v>
      </c>
      <c r="E147" s="302">
        <v>24</v>
      </c>
      <c r="F147" s="302">
        <f t="shared" si="166"/>
        <v>24</v>
      </c>
      <c r="G147" s="445">
        <v>4116</v>
      </c>
      <c r="H147" s="445"/>
      <c r="I147" s="445"/>
      <c r="J147" s="445"/>
      <c r="K147" s="445"/>
      <c r="L147" s="445"/>
      <c r="M147" s="445"/>
      <c r="N147" s="445"/>
      <c r="O147" s="445"/>
      <c r="P147" s="445"/>
      <c r="Q147" s="445"/>
      <c r="R147" s="618">
        <f t="shared" ref="R147:R148" si="172">G147/12*$B$3</f>
        <v>343</v>
      </c>
      <c r="S147" s="445">
        <f t="shared" ref="S147:S148" si="173">V147-U147</f>
        <v>59.467169999999996</v>
      </c>
      <c r="T147" s="445">
        <f t="shared" si="164"/>
        <v>-283.53282999999999</v>
      </c>
      <c r="U147" s="445">
        <v>-5.3875999999999999</v>
      </c>
      <c r="V147" s="445">
        <v>54.079569999999997</v>
      </c>
      <c r="W147" s="445">
        <f t="shared" si="171"/>
        <v>17.337367346938777</v>
      </c>
      <c r="X147" s="604"/>
    </row>
    <row r="148" spans="1:24" s="24" customFormat="1" ht="30" x14ac:dyDescent="0.25">
      <c r="A148" s="13">
        <v>1</v>
      </c>
      <c r="B148" s="45" t="s">
        <v>44</v>
      </c>
      <c r="C148" s="302">
        <v>360</v>
      </c>
      <c r="D148" s="303">
        <f>ROUND(C148/12*$B$3,0)</f>
        <v>30</v>
      </c>
      <c r="E148" s="302">
        <v>4</v>
      </c>
      <c r="F148" s="302">
        <f t="shared" si="166"/>
        <v>13.333333333333334</v>
      </c>
      <c r="G148" s="445">
        <v>685.29600000000005</v>
      </c>
      <c r="H148" s="445"/>
      <c r="I148" s="445"/>
      <c r="J148" s="445"/>
      <c r="K148" s="445"/>
      <c r="L148" s="445"/>
      <c r="M148" s="445"/>
      <c r="N148" s="445"/>
      <c r="O148" s="445"/>
      <c r="P148" s="445"/>
      <c r="Q148" s="445"/>
      <c r="R148" s="618">
        <f t="shared" si="172"/>
        <v>57.108000000000004</v>
      </c>
      <c r="S148" s="445">
        <f t="shared" si="173"/>
        <v>7.5447600000000001</v>
      </c>
      <c r="T148" s="445">
        <f t="shared" si="164"/>
        <v>-49.563240000000008</v>
      </c>
      <c r="U148" s="445">
        <v>0</v>
      </c>
      <c r="V148" s="445">
        <v>7.5447600000000001</v>
      </c>
      <c r="W148" s="445">
        <f t="shared" si="171"/>
        <v>13.211388947257827</v>
      </c>
      <c r="X148" s="604"/>
    </row>
    <row r="149" spans="1:24" s="24" customFormat="1" ht="30" x14ac:dyDescent="0.25">
      <c r="A149" s="13">
        <v>1</v>
      </c>
      <c r="B149" s="46" t="s">
        <v>66</v>
      </c>
      <c r="C149" s="302">
        <f>SUM(C150)</f>
        <v>450</v>
      </c>
      <c r="D149" s="302">
        <f t="shared" ref="D149:V149" si="174">SUM(D150)</f>
        <v>38</v>
      </c>
      <c r="E149" s="302">
        <f t="shared" si="174"/>
        <v>130</v>
      </c>
      <c r="F149" s="302">
        <f t="shared" si="166"/>
        <v>342.10526315789474</v>
      </c>
      <c r="G149" s="446">
        <f t="shared" ref="G149:M149" si="175">SUM(G150)</f>
        <v>636.29999999999995</v>
      </c>
      <c r="H149" s="446">
        <f t="shared" si="175"/>
        <v>0</v>
      </c>
      <c r="I149" s="446">
        <f t="shared" si="175"/>
        <v>0</v>
      </c>
      <c r="J149" s="446">
        <f t="shared" si="175"/>
        <v>0</v>
      </c>
      <c r="K149" s="446">
        <f t="shared" si="175"/>
        <v>0</v>
      </c>
      <c r="L149" s="446">
        <f t="shared" si="175"/>
        <v>0</v>
      </c>
      <c r="M149" s="446">
        <f t="shared" si="175"/>
        <v>0</v>
      </c>
      <c r="N149" s="446">
        <f t="shared" si="174"/>
        <v>0</v>
      </c>
      <c r="O149" s="446">
        <f t="shared" si="174"/>
        <v>0</v>
      </c>
      <c r="P149" s="446">
        <f t="shared" si="174"/>
        <v>0</v>
      </c>
      <c r="Q149" s="446">
        <f t="shared" si="174"/>
        <v>0</v>
      </c>
      <c r="R149" s="619">
        <f t="shared" si="174"/>
        <v>53.024999999999999</v>
      </c>
      <c r="S149" s="446">
        <f t="shared" si="174"/>
        <v>167.56054</v>
      </c>
      <c r="T149" s="446">
        <f t="shared" si="174"/>
        <v>114.53554</v>
      </c>
      <c r="U149" s="446">
        <f t="shared" si="174"/>
        <v>0</v>
      </c>
      <c r="V149" s="446">
        <f t="shared" si="174"/>
        <v>167.56054</v>
      </c>
      <c r="W149" s="445">
        <f t="shared" si="171"/>
        <v>316.00290429042906</v>
      </c>
      <c r="X149" s="604"/>
    </row>
    <row r="150" spans="1:24" s="24" customFormat="1" ht="30" x14ac:dyDescent="0.25">
      <c r="A150" s="13">
        <v>1</v>
      </c>
      <c r="B150" s="45" t="s">
        <v>62</v>
      </c>
      <c r="C150" s="302">
        <v>450</v>
      </c>
      <c r="D150" s="608">
        <f>ROUND(C150/12*$B$3,0)</f>
        <v>38</v>
      </c>
      <c r="E150" s="302">
        <v>130</v>
      </c>
      <c r="F150" s="302">
        <f t="shared" si="166"/>
        <v>342.10526315789474</v>
      </c>
      <c r="G150" s="445">
        <v>636.29999999999995</v>
      </c>
      <c r="H150" s="445"/>
      <c r="I150" s="445"/>
      <c r="J150" s="445"/>
      <c r="K150" s="445"/>
      <c r="L150" s="445"/>
      <c r="M150" s="445"/>
      <c r="N150" s="445"/>
      <c r="O150" s="445"/>
      <c r="P150" s="445"/>
      <c r="Q150" s="445"/>
      <c r="R150" s="618">
        <f t="shared" ref="R150:R151" si="176">G150/12*$B$3</f>
        <v>53.024999999999999</v>
      </c>
      <c r="S150" s="445">
        <f t="shared" ref="S150" si="177">V150-U150</f>
        <v>167.56054</v>
      </c>
      <c r="T150" s="445">
        <f t="shared" si="164"/>
        <v>114.53554</v>
      </c>
      <c r="U150" s="445"/>
      <c r="V150" s="445">
        <v>167.56054</v>
      </c>
      <c r="W150" s="445">
        <f t="shared" si="171"/>
        <v>316.00290429042906</v>
      </c>
      <c r="X150" s="604"/>
    </row>
    <row r="151" spans="1:24" s="24" customFormat="1" ht="29.25" customHeight="1" thickBot="1" x14ac:dyDescent="0.3">
      <c r="A151" s="13"/>
      <c r="B151" s="625" t="s">
        <v>92</v>
      </c>
      <c r="C151" s="304"/>
      <c r="D151" s="610"/>
      <c r="E151" s="304"/>
      <c r="F151" s="304"/>
      <c r="G151" s="456"/>
      <c r="H151" s="456"/>
      <c r="I151" s="456"/>
      <c r="J151" s="456"/>
      <c r="K151" s="456"/>
      <c r="L151" s="456"/>
      <c r="M151" s="456"/>
      <c r="N151" s="456"/>
      <c r="O151" s="456"/>
      <c r="P151" s="456"/>
      <c r="Q151" s="456"/>
      <c r="R151" s="620">
        <f t="shared" si="176"/>
        <v>0</v>
      </c>
      <c r="S151" s="445"/>
      <c r="T151" s="456"/>
      <c r="U151" s="456"/>
      <c r="V151" s="456"/>
      <c r="W151" s="456"/>
      <c r="X151" s="604"/>
    </row>
    <row r="152" spans="1:24" s="24" customFormat="1" ht="15.75" thickBot="1" x14ac:dyDescent="0.3">
      <c r="A152" s="13">
        <v>1</v>
      </c>
      <c r="B152" s="115" t="s">
        <v>3</v>
      </c>
      <c r="C152" s="349"/>
      <c r="D152" s="349"/>
      <c r="E152" s="349"/>
      <c r="F152" s="350"/>
      <c r="G152" s="498">
        <f>G146+G149</f>
        <v>5437.5960000000005</v>
      </c>
      <c r="H152" s="498" t="e">
        <f>H146+H149+#REF!</f>
        <v>#REF!</v>
      </c>
      <c r="I152" s="498" t="e">
        <f>I146+I149+#REF!</f>
        <v>#REF!</v>
      </c>
      <c r="J152" s="498" t="e">
        <f>J146+J149+#REF!</f>
        <v>#REF!</v>
      </c>
      <c r="K152" s="498" t="e">
        <f>K146+K149+#REF!</f>
        <v>#REF!</v>
      </c>
      <c r="L152" s="498" t="e">
        <f>L146+L149+#REF!</f>
        <v>#REF!</v>
      </c>
      <c r="M152" s="498" t="e">
        <f>M146+M149+#REF!</f>
        <v>#REF!</v>
      </c>
      <c r="N152" s="498" t="e">
        <f>N146+N149+#REF!</f>
        <v>#REF!</v>
      </c>
      <c r="O152" s="498" t="e">
        <f>O146+O149+#REF!</f>
        <v>#REF!</v>
      </c>
      <c r="P152" s="498" t="e">
        <f>P146+P149+#REF!</f>
        <v>#REF!</v>
      </c>
      <c r="Q152" s="498" t="e">
        <f>Q146+Q149+#REF!</f>
        <v>#REF!</v>
      </c>
      <c r="R152" s="622">
        <f t="shared" ref="R152:V152" si="178">R146+R149</f>
        <v>453.13299999999998</v>
      </c>
      <c r="S152" s="498">
        <f t="shared" si="178"/>
        <v>234.57247000000001</v>
      </c>
      <c r="T152" s="498">
        <f t="shared" si="178"/>
        <v>-218.56053</v>
      </c>
      <c r="U152" s="498">
        <f t="shared" si="178"/>
        <v>-5.3875999999999999</v>
      </c>
      <c r="V152" s="498">
        <f t="shared" si="178"/>
        <v>229.18486999999999</v>
      </c>
      <c r="W152" s="465">
        <f t="shared" si="171"/>
        <v>51.766803565399123</v>
      </c>
      <c r="X152" s="604"/>
    </row>
    <row r="153" spans="1:24" x14ac:dyDescent="0.25">
      <c r="A153" s="13">
        <v>1</v>
      </c>
      <c r="B153" s="137" t="s">
        <v>49</v>
      </c>
      <c r="C153" s="518"/>
      <c r="D153" s="518"/>
      <c r="E153" s="518"/>
      <c r="F153" s="518"/>
      <c r="G153" s="519"/>
      <c r="H153" s="519"/>
      <c r="I153" s="519"/>
      <c r="J153" s="519"/>
      <c r="K153" s="519"/>
      <c r="L153" s="519"/>
      <c r="M153" s="519"/>
      <c r="N153" s="519"/>
      <c r="O153" s="519"/>
      <c r="P153" s="519"/>
      <c r="Q153" s="519"/>
      <c r="R153" s="519"/>
      <c r="S153" s="519"/>
      <c r="T153" s="519">
        <f t="shared" si="164"/>
        <v>0</v>
      </c>
      <c r="U153" s="519"/>
      <c r="V153" s="519"/>
      <c r="W153" s="519"/>
      <c r="X153" s="604"/>
    </row>
    <row r="154" spans="1:24" ht="30" x14ac:dyDescent="0.25">
      <c r="A154" s="13">
        <v>1</v>
      </c>
      <c r="B154" s="138" t="s">
        <v>74</v>
      </c>
      <c r="C154" s="520">
        <f t="shared" ref="C154:E156" si="179">C146+C133</f>
        <v>5502</v>
      </c>
      <c r="D154" s="520">
        <f t="shared" si="179"/>
        <v>459</v>
      </c>
      <c r="E154" s="520">
        <f t="shared" si="179"/>
        <v>118</v>
      </c>
      <c r="F154" s="520">
        <f>E154/D154*100</f>
        <v>25.708061002178649</v>
      </c>
      <c r="G154" s="521">
        <f t="shared" ref="G154:V154" si="180">SUM(G146,G133)</f>
        <v>17730.491239999999</v>
      </c>
      <c r="H154" s="521">
        <f t="shared" si="180"/>
        <v>0</v>
      </c>
      <c r="I154" s="521">
        <f t="shared" si="180"/>
        <v>0</v>
      </c>
      <c r="J154" s="521">
        <f t="shared" si="180"/>
        <v>0</v>
      </c>
      <c r="K154" s="521">
        <f t="shared" si="180"/>
        <v>0</v>
      </c>
      <c r="L154" s="521">
        <f t="shared" si="180"/>
        <v>0</v>
      </c>
      <c r="M154" s="521">
        <f t="shared" si="180"/>
        <v>0</v>
      </c>
      <c r="N154" s="521">
        <f t="shared" si="180"/>
        <v>0</v>
      </c>
      <c r="O154" s="521">
        <f t="shared" si="180"/>
        <v>0</v>
      </c>
      <c r="P154" s="521">
        <f t="shared" si="180"/>
        <v>0</v>
      </c>
      <c r="Q154" s="521">
        <f t="shared" si="180"/>
        <v>0</v>
      </c>
      <c r="R154" s="521">
        <f t="shared" si="180"/>
        <v>1477.5409366666665</v>
      </c>
      <c r="S154" s="521">
        <f t="shared" si="180"/>
        <v>382.09381000000002</v>
      </c>
      <c r="T154" s="521">
        <f t="shared" si="180"/>
        <v>-1095.4471266666665</v>
      </c>
      <c r="U154" s="521">
        <f t="shared" si="180"/>
        <v>-38.198</v>
      </c>
      <c r="V154" s="521">
        <f t="shared" si="180"/>
        <v>343.89581000000004</v>
      </c>
      <c r="W154" s="521">
        <f>S154/R154*100</f>
        <v>25.860116665329354</v>
      </c>
      <c r="X154" s="604"/>
    </row>
    <row r="155" spans="1:24" ht="30" x14ac:dyDescent="0.25">
      <c r="A155" s="13">
        <v>1</v>
      </c>
      <c r="B155" s="139" t="s">
        <v>43</v>
      </c>
      <c r="C155" s="520">
        <f t="shared" si="179"/>
        <v>4100</v>
      </c>
      <c r="D155" s="520">
        <f t="shared" si="179"/>
        <v>342</v>
      </c>
      <c r="E155" s="520">
        <f t="shared" si="179"/>
        <v>107</v>
      </c>
      <c r="F155" s="520">
        <f>E155/D155*100</f>
        <v>31.28654970760234</v>
      </c>
      <c r="G155" s="521">
        <f t="shared" ref="G155:V155" si="181">SUM(G147,G134)</f>
        <v>14063</v>
      </c>
      <c r="H155" s="521">
        <f t="shared" si="181"/>
        <v>0</v>
      </c>
      <c r="I155" s="521">
        <f t="shared" si="181"/>
        <v>0</v>
      </c>
      <c r="J155" s="521">
        <f t="shared" si="181"/>
        <v>0</v>
      </c>
      <c r="K155" s="521">
        <f t="shared" si="181"/>
        <v>0</v>
      </c>
      <c r="L155" s="521">
        <f t="shared" si="181"/>
        <v>0</v>
      </c>
      <c r="M155" s="521">
        <f t="shared" si="181"/>
        <v>0</v>
      </c>
      <c r="N155" s="521">
        <f t="shared" si="181"/>
        <v>0</v>
      </c>
      <c r="O155" s="521">
        <f t="shared" si="181"/>
        <v>0</v>
      </c>
      <c r="P155" s="521">
        <f t="shared" si="181"/>
        <v>0</v>
      </c>
      <c r="Q155" s="521">
        <f t="shared" si="181"/>
        <v>0</v>
      </c>
      <c r="R155" s="521">
        <f t="shared" si="181"/>
        <v>1171.9166666666665</v>
      </c>
      <c r="S155" s="521">
        <f t="shared" si="181"/>
        <v>349.32500000000005</v>
      </c>
      <c r="T155" s="521">
        <f t="shared" si="181"/>
        <v>-822.59166666666658</v>
      </c>
      <c r="U155" s="521">
        <f t="shared" si="181"/>
        <v>-5.3875999999999999</v>
      </c>
      <c r="V155" s="521">
        <f t="shared" si="181"/>
        <v>343.93740000000003</v>
      </c>
      <c r="W155" s="521">
        <f t="shared" ref="W155:W164" si="182">S155/R155*100</f>
        <v>29.808006826423956</v>
      </c>
      <c r="X155" s="604"/>
    </row>
    <row r="156" spans="1:24" ht="30" x14ac:dyDescent="0.25">
      <c r="A156" s="13">
        <v>1</v>
      </c>
      <c r="B156" s="139" t="s">
        <v>44</v>
      </c>
      <c r="C156" s="520">
        <f t="shared" si="179"/>
        <v>1230</v>
      </c>
      <c r="D156" s="520">
        <f t="shared" si="179"/>
        <v>103</v>
      </c>
      <c r="E156" s="520">
        <f t="shared" si="179"/>
        <v>9</v>
      </c>
      <c r="F156" s="520">
        <f>E156/D156*100</f>
        <v>8.7378640776699026</v>
      </c>
      <c r="G156" s="521">
        <f t="shared" ref="G156:V156" si="183">SUM(G148,G135)</f>
        <v>2341.4279999999999</v>
      </c>
      <c r="H156" s="521">
        <f t="shared" si="183"/>
        <v>0</v>
      </c>
      <c r="I156" s="521">
        <f t="shared" si="183"/>
        <v>0</v>
      </c>
      <c r="J156" s="521">
        <f t="shared" si="183"/>
        <v>0</v>
      </c>
      <c r="K156" s="521">
        <f t="shared" si="183"/>
        <v>0</v>
      </c>
      <c r="L156" s="521">
        <f t="shared" si="183"/>
        <v>0</v>
      </c>
      <c r="M156" s="521">
        <f t="shared" si="183"/>
        <v>0</v>
      </c>
      <c r="N156" s="521">
        <f t="shared" si="183"/>
        <v>0</v>
      </c>
      <c r="O156" s="521">
        <f t="shared" si="183"/>
        <v>0</v>
      </c>
      <c r="P156" s="521">
        <f t="shared" si="183"/>
        <v>0</v>
      </c>
      <c r="Q156" s="521">
        <f t="shared" si="183"/>
        <v>0</v>
      </c>
      <c r="R156" s="521">
        <f t="shared" si="183"/>
        <v>195.119</v>
      </c>
      <c r="S156" s="521">
        <f t="shared" si="183"/>
        <v>17.349469999999997</v>
      </c>
      <c r="T156" s="521">
        <f t="shared" si="183"/>
        <v>-177.76953</v>
      </c>
      <c r="U156" s="521">
        <f t="shared" si="183"/>
        <v>0</v>
      </c>
      <c r="V156" s="521">
        <f t="shared" si="183"/>
        <v>17.349469999999997</v>
      </c>
      <c r="W156" s="521">
        <f t="shared" si="182"/>
        <v>8.8917378625351695</v>
      </c>
      <c r="X156" s="604"/>
    </row>
    <row r="157" spans="1:24" ht="30" x14ac:dyDescent="0.25">
      <c r="A157" s="13">
        <v>1</v>
      </c>
      <c r="B157" s="139" t="s">
        <v>68</v>
      </c>
      <c r="C157" s="520">
        <f t="shared" ref="C157:E158" si="184">C136</f>
        <v>15</v>
      </c>
      <c r="D157" s="520">
        <f t="shared" si="184"/>
        <v>1</v>
      </c>
      <c r="E157" s="520">
        <f t="shared" si="184"/>
        <v>0</v>
      </c>
      <c r="F157" s="520">
        <f>E157/D157*100</f>
        <v>0</v>
      </c>
      <c r="G157" s="521">
        <f t="shared" ref="G157:V157" si="185">G136</f>
        <v>115.64505</v>
      </c>
      <c r="H157" s="521">
        <f t="shared" si="185"/>
        <v>0</v>
      </c>
      <c r="I157" s="521">
        <f t="shared" si="185"/>
        <v>0</v>
      </c>
      <c r="J157" s="521">
        <f t="shared" si="185"/>
        <v>0</v>
      </c>
      <c r="K157" s="521">
        <f t="shared" si="185"/>
        <v>0</v>
      </c>
      <c r="L157" s="521">
        <f t="shared" si="185"/>
        <v>0</v>
      </c>
      <c r="M157" s="521">
        <f t="shared" si="185"/>
        <v>0</v>
      </c>
      <c r="N157" s="521">
        <f t="shared" si="185"/>
        <v>0</v>
      </c>
      <c r="O157" s="521">
        <f t="shared" si="185"/>
        <v>0</v>
      </c>
      <c r="P157" s="521">
        <f t="shared" si="185"/>
        <v>0</v>
      </c>
      <c r="Q157" s="521">
        <f t="shared" si="185"/>
        <v>0</v>
      </c>
      <c r="R157" s="521">
        <f t="shared" si="185"/>
        <v>9.6370874999999998</v>
      </c>
      <c r="S157" s="521">
        <f t="shared" si="185"/>
        <v>0</v>
      </c>
      <c r="T157" s="521">
        <f t="shared" si="185"/>
        <v>-9.6370874999999998</v>
      </c>
      <c r="U157" s="521">
        <f t="shared" si="185"/>
        <v>-19.686240000000002</v>
      </c>
      <c r="V157" s="521">
        <f t="shared" si="185"/>
        <v>-19.686240000000002</v>
      </c>
      <c r="W157" s="521">
        <f t="shared" si="182"/>
        <v>0</v>
      </c>
      <c r="X157" s="604"/>
    </row>
    <row r="158" spans="1:24" ht="30" x14ac:dyDescent="0.25">
      <c r="A158" s="13">
        <v>1</v>
      </c>
      <c r="B158" s="139" t="s">
        <v>69</v>
      </c>
      <c r="C158" s="520">
        <f t="shared" si="184"/>
        <v>157</v>
      </c>
      <c r="D158" s="520">
        <f t="shared" si="184"/>
        <v>13</v>
      </c>
      <c r="E158" s="520">
        <f t="shared" si="184"/>
        <v>2</v>
      </c>
      <c r="F158" s="520">
        <f>E158/D158*100</f>
        <v>15.384615384615385</v>
      </c>
      <c r="G158" s="521">
        <f t="shared" ref="G158:V158" si="186">G137</f>
        <v>1210.4181899999999</v>
      </c>
      <c r="H158" s="521">
        <f t="shared" si="186"/>
        <v>0</v>
      </c>
      <c r="I158" s="521">
        <f t="shared" si="186"/>
        <v>0</v>
      </c>
      <c r="J158" s="521">
        <f t="shared" si="186"/>
        <v>0</v>
      </c>
      <c r="K158" s="521">
        <f t="shared" si="186"/>
        <v>0</v>
      </c>
      <c r="L158" s="521">
        <f t="shared" si="186"/>
        <v>0</v>
      </c>
      <c r="M158" s="521">
        <f t="shared" si="186"/>
        <v>0</v>
      </c>
      <c r="N158" s="521">
        <f t="shared" si="186"/>
        <v>0</v>
      </c>
      <c r="O158" s="521">
        <f t="shared" si="186"/>
        <v>0</v>
      </c>
      <c r="P158" s="521">
        <f t="shared" si="186"/>
        <v>0</v>
      </c>
      <c r="Q158" s="521">
        <f t="shared" si="186"/>
        <v>0</v>
      </c>
      <c r="R158" s="521">
        <f t="shared" si="186"/>
        <v>100.86818249999999</v>
      </c>
      <c r="S158" s="521">
        <f t="shared" si="186"/>
        <v>15.41934</v>
      </c>
      <c r="T158" s="521">
        <f t="shared" si="186"/>
        <v>-85.448842499999984</v>
      </c>
      <c r="U158" s="521">
        <f t="shared" si="186"/>
        <v>-13.12416</v>
      </c>
      <c r="V158" s="521">
        <f t="shared" si="186"/>
        <v>2.2951800000000002</v>
      </c>
      <c r="W158" s="521">
        <f t="shared" si="182"/>
        <v>15.286624203821658</v>
      </c>
      <c r="X158" s="604"/>
    </row>
    <row r="159" spans="1:24" ht="30" x14ac:dyDescent="0.25">
      <c r="A159" s="13">
        <v>1</v>
      </c>
      <c r="B159" s="138" t="s">
        <v>66</v>
      </c>
      <c r="C159" s="520">
        <f t="shared" ref="C159:V159" si="187">SUM(C149,C138)</f>
        <v>7811</v>
      </c>
      <c r="D159" s="520">
        <f t="shared" si="187"/>
        <v>651</v>
      </c>
      <c r="E159" s="520">
        <f t="shared" si="187"/>
        <v>887</v>
      </c>
      <c r="F159" s="520">
        <f t="shared" si="187"/>
        <v>465.59629089035803</v>
      </c>
      <c r="G159" s="521">
        <f t="shared" si="187"/>
        <v>20603.342369999998</v>
      </c>
      <c r="H159" s="521">
        <f t="shared" si="187"/>
        <v>0</v>
      </c>
      <c r="I159" s="521">
        <f t="shared" si="187"/>
        <v>0</v>
      </c>
      <c r="J159" s="521">
        <f t="shared" si="187"/>
        <v>0</v>
      </c>
      <c r="K159" s="521">
        <f t="shared" si="187"/>
        <v>0</v>
      </c>
      <c r="L159" s="521">
        <f t="shared" si="187"/>
        <v>0</v>
      </c>
      <c r="M159" s="521">
        <f t="shared" si="187"/>
        <v>0</v>
      </c>
      <c r="N159" s="521">
        <f t="shared" si="187"/>
        <v>0</v>
      </c>
      <c r="O159" s="521">
        <f t="shared" si="187"/>
        <v>0</v>
      </c>
      <c r="P159" s="521">
        <f t="shared" si="187"/>
        <v>0</v>
      </c>
      <c r="Q159" s="521">
        <f t="shared" si="187"/>
        <v>0</v>
      </c>
      <c r="R159" s="521">
        <f t="shared" si="187"/>
        <v>1716.9451974999999</v>
      </c>
      <c r="S159" s="521">
        <f t="shared" si="187"/>
        <v>1609.9586099999999</v>
      </c>
      <c r="T159" s="521">
        <f t="shared" si="187"/>
        <v>-106.98658750000001</v>
      </c>
      <c r="U159" s="521">
        <f t="shared" si="187"/>
        <v>0</v>
      </c>
      <c r="V159" s="521">
        <f t="shared" si="187"/>
        <v>1609.9586099999999</v>
      </c>
      <c r="W159" s="521">
        <f t="shared" si="182"/>
        <v>93.768782623010878</v>
      </c>
      <c r="X159" s="604"/>
    </row>
    <row r="160" spans="1:24" ht="30" x14ac:dyDescent="0.25">
      <c r="A160" s="13">
        <v>1</v>
      </c>
      <c r="B160" s="139" t="s">
        <v>62</v>
      </c>
      <c r="C160" s="520">
        <f t="shared" ref="C160:V160" si="188">SUM(C150,C139)</f>
        <v>1950</v>
      </c>
      <c r="D160" s="520">
        <f t="shared" si="188"/>
        <v>163</v>
      </c>
      <c r="E160" s="520">
        <f t="shared" si="188"/>
        <v>518</v>
      </c>
      <c r="F160" s="520">
        <f t="shared" si="188"/>
        <v>652.50526315789477</v>
      </c>
      <c r="G160" s="521">
        <f t="shared" si="188"/>
        <v>2757.3</v>
      </c>
      <c r="H160" s="521">
        <f t="shared" si="188"/>
        <v>0</v>
      </c>
      <c r="I160" s="521">
        <f t="shared" si="188"/>
        <v>0</v>
      </c>
      <c r="J160" s="521">
        <f t="shared" si="188"/>
        <v>0</v>
      </c>
      <c r="K160" s="521">
        <f t="shared" si="188"/>
        <v>0</v>
      </c>
      <c r="L160" s="521">
        <f t="shared" si="188"/>
        <v>0</v>
      </c>
      <c r="M160" s="521">
        <f t="shared" si="188"/>
        <v>0</v>
      </c>
      <c r="N160" s="521">
        <f t="shared" si="188"/>
        <v>0</v>
      </c>
      <c r="O160" s="521">
        <f t="shared" si="188"/>
        <v>0</v>
      </c>
      <c r="P160" s="521">
        <f t="shared" si="188"/>
        <v>0</v>
      </c>
      <c r="Q160" s="521">
        <f t="shared" si="188"/>
        <v>0</v>
      </c>
      <c r="R160" s="521">
        <f t="shared" si="188"/>
        <v>229.77500000000001</v>
      </c>
      <c r="S160" s="521">
        <f t="shared" si="188"/>
        <v>689.25909999999999</v>
      </c>
      <c r="T160" s="521">
        <f t="shared" si="188"/>
        <v>459.48410000000001</v>
      </c>
      <c r="U160" s="521">
        <f t="shared" si="188"/>
        <v>0</v>
      </c>
      <c r="V160" s="521">
        <f t="shared" si="188"/>
        <v>689.25909999999999</v>
      </c>
      <c r="W160" s="521">
        <f t="shared" si="182"/>
        <v>299.97131976933957</v>
      </c>
      <c r="X160" s="604"/>
    </row>
    <row r="161" spans="1:24" ht="45" x14ac:dyDescent="0.25">
      <c r="A161" s="13"/>
      <c r="B161" s="139" t="s">
        <v>92</v>
      </c>
      <c r="C161" s="520">
        <f t="shared" ref="C161:W161" si="189">C151+C140</f>
        <v>0</v>
      </c>
      <c r="D161" s="520">
        <f t="shared" si="189"/>
        <v>0</v>
      </c>
      <c r="E161" s="520">
        <f t="shared" si="189"/>
        <v>0</v>
      </c>
      <c r="F161" s="520">
        <f t="shared" si="189"/>
        <v>0</v>
      </c>
      <c r="G161" s="520">
        <f t="shared" si="189"/>
        <v>0</v>
      </c>
      <c r="H161" s="520">
        <f t="shared" si="189"/>
        <v>0</v>
      </c>
      <c r="I161" s="520">
        <f t="shared" si="189"/>
        <v>0</v>
      </c>
      <c r="J161" s="520">
        <f t="shared" si="189"/>
        <v>0</v>
      </c>
      <c r="K161" s="520">
        <f t="shared" si="189"/>
        <v>0</v>
      </c>
      <c r="L161" s="520">
        <f t="shared" si="189"/>
        <v>0</v>
      </c>
      <c r="M161" s="520">
        <f t="shared" si="189"/>
        <v>0</v>
      </c>
      <c r="N161" s="520">
        <f t="shared" si="189"/>
        <v>0</v>
      </c>
      <c r="O161" s="520">
        <f t="shared" si="189"/>
        <v>0</v>
      </c>
      <c r="P161" s="520">
        <f t="shared" si="189"/>
        <v>0</v>
      </c>
      <c r="Q161" s="520">
        <f t="shared" si="189"/>
        <v>0</v>
      </c>
      <c r="R161" s="520">
        <f t="shared" si="189"/>
        <v>0</v>
      </c>
      <c r="S161" s="520">
        <f t="shared" si="189"/>
        <v>0</v>
      </c>
      <c r="T161" s="520">
        <f t="shared" si="189"/>
        <v>0</v>
      </c>
      <c r="U161" s="520">
        <f t="shared" si="189"/>
        <v>0</v>
      </c>
      <c r="V161" s="520">
        <f t="shared" si="189"/>
        <v>0</v>
      </c>
      <c r="W161" s="520">
        <f t="shared" si="189"/>
        <v>0</v>
      </c>
      <c r="X161" s="604"/>
    </row>
    <row r="162" spans="1:24" ht="60" x14ac:dyDescent="0.25">
      <c r="A162" s="13">
        <v>1</v>
      </c>
      <c r="B162" s="139" t="s">
        <v>45</v>
      </c>
      <c r="C162" s="520">
        <f t="shared" ref="C162:V162" si="190">C141</f>
        <v>5141</v>
      </c>
      <c r="D162" s="520">
        <f t="shared" si="190"/>
        <v>428</v>
      </c>
      <c r="E162" s="520">
        <f t="shared" si="190"/>
        <v>256</v>
      </c>
      <c r="F162" s="520">
        <f t="shared" si="190"/>
        <v>59.813084112149525</v>
      </c>
      <c r="G162" s="521">
        <f t="shared" si="190"/>
        <v>16733.800769999998</v>
      </c>
      <c r="H162" s="521">
        <f t="shared" si="190"/>
        <v>0</v>
      </c>
      <c r="I162" s="521">
        <f t="shared" si="190"/>
        <v>0</v>
      </c>
      <c r="J162" s="521">
        <f t="shared" si="190"/>
        <v>0</v>
      </c>
      <c r="K162" s="521">
        <f t="shared" si="190"/>
        <v>0</v>
      </c>
      <c r="L162" s="521">
        <f t="shared" si="190"/>
        <v>0</v>
      </c>
      <c r="M162" s="521">
        <f t="shared" si="190"/>
        <v>0</v>
      </c>
      <c r="N162" s="521">
        <f t="shared" si="190"/>
        <v>0</v>
      </c>
      <c r="O162" s="521">
        <f t="shared" si="190"/>
        <v>0</v>
      </c>
      <c r="P162" s="521">
        <f t="shared" si="190"/>
        <v>0</v>
      </c>
      <c r="Q162" s="521">
        <f t="shared" si="190"/>
        <v>0</v>
      </c>
      <c r="R162" s="521">
        <f t="shared" si="190"/>
        <v>1394.4833974999999</v>
      </c>
      <c r="S162" s="521">
        <f t="shared" si="190"/>
        <v>767.68260999999984</v>
      </c>
      <c r="T162" s="521">
        <f t="shared" si="190"/>
        <v>-626.80078750000007</v>
      </c>
      <c r="U162" s="521">
        <f t="shared" si="190"/>
        <v>0</v>
      </c>
      <c r="V162" s="521">
        <f t="shared" si="190"/>
        <v>767.68260999999984</v>
      </c>
      <c r="W162" s="521">
        <f t="shared" si="182"/>
        <v>55.051398344095368</v>
      </c>
      <c r="X162" s="604"/>
    </row>
    <row r="163" spans="1:24" ht="45" x14ac:dyDescent="0.25">
      <c r="A163" s="13">
        <v>1</v>
      </c>
      <c r="B163" s="139" t="s">
        <v>63</v>
      </c>
      <c r="C163" s="520">
        <f t="shared" ref="C163:V163" si="191">C142</f>
        <v>720</v>
      </c>
      <c r="D163" s="520">
        <f t="shared" si="191"/>
        <v>60</v>
      </c>
      <c r="E163" s="520">
        <f t="shared" si="191"/>
        <v>113</v>
      </c>
      <c r="F163" s="520">
        <f t="shared" si="191"/>
        <v>188.33333333333334</v>
      </c>
      <c r="G163" s="521">
        <f t="shared" si="191"/>
        <v>1112.2416000000001</v>
      </c>
      <c r="H163" s="521">
        <f t="shared" si="191"/>
        <v>0</v>
      </c>
      <c r="I163" s="521">
        <f t="shared" si="191"/>
        <v>0</v>
      </c>
      <c r="J163" s="521">
        <f t="shared" si="191"/>
        <v>0</v>
      </c>
      <c r="K163" s="521">
        <f t="shared" si="191"/>
        <v>0</v>
      </c>
      <c r="L163" s="521">
        <f t="shared" si="191"/>
        <v>0</v>
      </c>
      <c r="M163" s="521">
        <f t="shared" si="191"/>
        <v>0</v>
      </c>
      <c r="N163" s="521">
        <f t="shared" si="191"/>
        <v>0</v>
      </c>
      <c r="O163" s="521">
        <f t="shared" si="191"/>
        <v>0</v>
      </c>
      <c r="P163" s="521">
        <f t="shared" si="191"/>
        <v>0</v>
      </c>
      <c r="Q163" s="521">
        <f t="shared" si="191"/>
        <v>0</v>
      </c>
      <c r="R163" s="521">
        <f t="shared" si="191"/>
        <v>92.686800000000005</v>
      </c>
      <c r="S163" s="521">
        <f t="shared" si="191"/>
        <v>153.01690000000002</v>
      </c>
      <c r="T163" s="521">
        <f t="shared" si="191"/>
        <v>60.330100000000016</v>
      </c>
      <c r="U163" s="521">
        <f t="shared" si="191"/>
        <v>0</v>
      </c>
      <c r="V163" s="521">
        <f t="shared" si="191"/>
        <v>153.01690000000002</v>
      </c>
      <c r="W163" s="521">
        <f t="shared" si="182"/>
        <v>165.09028254292954</v>
      </c>
      <c r="X163" s="604"/>
    </row>
    <row r="164" spans="1:24" x14ac:dyDescent="0.25">
      <c r="A164" s="13">
        <v>1</v>
      </c>
      <c r="B164" s="173" t="s">
        <v>60</v>
      </c>
      <c r="C164" s="522">
        <f t="shared" ref="C164:V164" si="192">SUM(C152,C143)</f>
        <v>0</v>
      </c>
      <c r="D164" s="522">
        <f t="shared" si="192"/>
        <v>0</v>
      </c>
      <c r="E164" s="522">
        <f t="shared" si="192"/>
        <v>0</v>
      </c>
      <c r="F164" s="522">
        <f t="shared" si="192"/>
        <v>0</v>
      </c>
      <c r="G164" s="523">
        <f t="shared" si="192"/>
        <v>38333.833609999994</v>
      </c>
      <c r="H164" s="523" t="e">
        <f t="shared" si="192"/>
        <v>#REF!</v>
      </c>
      <c r="I164" s="523" t="e">
        <f t="shared" si="192"/>
        <v>#REF!</v>
      </c>
      <c r="J164" s="523" t="e">
        <f t="shared" si="192"/>
        <v>#REF!</v>
      </c>
      <c r="K164" s="523" t="e">
        <f t="shared" si="192"/>
        <v>#REF!</v>
      </c>
      <c r="L164" s="523" t="e">
        <f t="shared" si="192"/>
        <v>#REF!</v>
      </c>
      <c r="M164" s="523" t="e">
        <f t="shared" si="192"/>
        <v>#REF!</v>
      </c>
      <c r="N164" s="523" t="e">
        <f t="shared" si="192"/>
        <v>#REF!</v>
      </c>
      <c r="O164" s="523" t="e">
        <f t="shared" si="192"/>
        <v>#REF!</v>
      </c>
      <c r="P164" s="523" t="e">
        <f t="shared" si="192"/>
        <v>#REF!</v>
      </c>
      <c r="Q164" s="523" t="e">
        <f t="shared" si="192"/>
        <v>#REF!</v>
      </c>
      <c r="R164" s="523">
        <f t="shared" si="192"/>
        <v>3194.4861341666665</v>
      </c>
      <c r="S164" s="523">
        <f t="shared" si="192"/>
        <v>1992.05242</v>
      </c>
      <c r="T164" s="523">
        <f t="shared" si="192"/>
        <v>-1202.4337141666665</v>
      </c>
      <c r="U164" s="523">
        <f t="shared" si="192"/>
        <v>-38.198</v>
      </c>
      <c r="V164" s="523">
        <f t="shared" si="192"/>
        <v>1953.8544200000001</v>
      </c>
      <c r="W164" s="523">
        <f t="shared" si="182"/>
        <v>62.35908801399944</v>
      </c>
      <c r="X164" s="604"/>
    </row>
    <row r="165" spans="1:24" ht="15.75" thickBot="1" x14ac:dyDescent="0.3">
      <c r="A165" s="13">
        <v>1</v>
      </c>
      <c r="B165" s="136" t="s">
        <v>6</v>
      </c>
      <c r="C165" s="524"/>
      <c r="D165" s="524"/>
      <c r="E165" s="525"/>
      <c r="F165" s="524"/>
      <c r="G165" s="526"/>
      <c r="H165" s="526"/>
      <c r="I165" s="526"/>
      <c r="J165" s="526"/>
      <c r="K165" s="526"/>
      <c r="L165" s="526"/>
      <c r="M165" s="526"/>
      <c r="N165" s="526"/>
      <c r="O165" s="526"/>
      <c r="P165" s="526"/>
      <c r="Q165" s="526"/>
      <c r="R165" s="526"/>
      <c r="S165" s="527"/>
      <c r="T165" s="527">
        <f t="shared" si="164"/>
        <v>0</v>
      </c>
      <c r="U165" s="527"/>
      <c r="V165" s="527"/>
      <c r="W165" s="526"/>
      <c r="X165" s="604"/>
    </row>
    <row r="166" spans="1:24" ht="29.25" customHeight="1" x14ac:dyDescent="0.25">
      <c r="A166" s="13">
        <v>1</v>
      </c>
      <c r="B166" s="82" t="s">
        <v>126</v>
      </c>
      <c r="C166" s="528"/>
      <c r="D166" s="445"/>
      <c r="E166" s="445"/>
      <c r="F166" s="528"/>
      <c r="G166" s="445"/>
      <c r="H166" s="445"/>
      <c r="I166" s="445"/>
      <c r="J166" s="445"/>
      <c r="K166" s="445"/>
      <c r="L166" s="445"/>
      <c r="M166" s="445"/>
      <c r="N166" s="445"/>
      <c r="O166" s="445"/>
      <c r="P166" s="445"/>
      <c r="Q166" s="445"/>
      <c r="R166" s="445"/>
      <c r="S166" s="445"/>
      <c r="T166" s="445"/>
      <c r="U166" s="445"/>
      <c r="V166" s="445"/>
      <c r="W166" s="445"/>
      <c r="X166" s="604"/>
    </row>
    <row r="167" spans="1:24" s="24" customFormat="1" ht="30" x14ac:dyDescent="0.25">
      <c r="A167" s="13">
        <v>1</v>
      </c>
      <c r="B167" s="46" t="s">
        <v>74</v>
      </c>
      <c r="C167" s="302">
        <f>SUM(C168:C171)</f>
        <v>3010</v>
      </c>
      <c r="D167" s="302">
        <f>SUM(D168:D171)</f>
        <v>251</v>
      </c>
      <c r="E167" s="302">
        <f>SUM(E168:E171)</f>
        <v>143</v>
      </c>
      <c r="F167" s="302">
        <f>E167/D167*100</f>
        <v>56.972111553784863</v>
      </c>
      <c r="G167" s="445">
        <f>SUM(G168:G171)</f>
        <v>9958.826500000001</v>
      </c>
      <c r="H167" s="445">
        <f>SUM(H168:H171)</f>
        <v>0</v>
      </c>
      <c r="I167" s="445">
        <f>SUM(I168:I171)</f>
        <v>0</v>
      </c>
      <c r="J167" s="445">
        <f>SUM(J168:J171)</f>
        <v>0</v>
      </c>
      <c r="K167" s="445">
        <f>SUM(K168:K171)</f>
        <v>0</v>
      </c>
      <c r="L167" s="445">
        <f t="shared" ref="L167:M167" si="193">SUM(L168:L171)</f>
        <v>0</v>
      </c>
      <c r="M167" s="445">
        <f t="shared" si="193"/>
        <v>0</v>
      </c>
      <c r="N167" s="445">
        <f t="shared" ref="N167:V167" si="194">SUM(N168:N171)</f>
        <v>0</v>
      </c>
      <c r="O167" s="445">
        <f t="shared" ref="O167:P167" si="195">SUM(O168:O171)</f>
        <v>0</v>
      </c>
      <c r="P167" s="445">
        <f t="shared" si="195"/>
        <v>0</v>
      </c>
      <c r="Q167" s="445">
        <f t="shared" ref="Q167" si="196">SUM(Q168:Q171)</f>
        <v>0</v>
      </c>
      <c r="R167" s="617">
        <f t="shared" si="194"/>
        <v>829.90220833333342</v>
      </c>
      <c r="S167" s="445">
        <f t="shared" si="194"/>
        <v>437.47245999999996</v>
      </c>
      <c r="T167" s="445">
        <f t="shared" si="194"/>
        <v>-392.42974833333335</v>
      </c>
      <c r="U167" s="445">
        <f t="shared" si="194"/>
        <v>0</v>
      </c>
      <c r="V167" s="445">
        <f t="shared" si="194"/>
        <v>437.47245999999996</v>
      </c>
      <c r="W167" s="445">
        <f t="shared" ref="W167:W177" si="197">S167/R167*100</f>
        <v>52.713736101336828</v>
      </c>
      <c r="X167" s="604"/>
    </row>
    <row r="168" spans="1:24" s="24" customFormat="1" ht="30" x14ac:dyDescent="0.25">
      <c r="A168" s="13">
        <v>1</v>
      </c>
      <c r="B168" s="45" t="s">
        <v>43</v>
      </c>
      <c r="C168" s="302">
        <v>2200</v>
      </c>
      <c r="D168" s="608">
        <f>ROUND(C168/12*$B$3,0)</f>
        <v>183</v>
      </c>
      <c r="E168" s="302">
        <v>114</v>
      </c>
      <c r="F168" s="302">
        <f>E168/D168*100</f>
        <v>62.295081967213115</v>
      </c>
      <c r="G168" s="445">
        <v>7546</v>
      </c>
      <c r="H168" s="445"/>
      <c r="I168" s="445"/>
      <c r="J168" s="445"/>
      <c r="K168" s="445"/>
      <c r="L168" s="445"/>
      <c r="M168" s="445"/>
      <c r="N168" s="445"/>
      <c r="O168" s="445"/>
      <c r="P168" s="445"/>
      <c r="Q168" s="445"/>
      <c r="R168" s="618">
        <f t="shared" ref="R168:R176" si="198">G168/12*$B$3</f>
        <v>628.83333333333337</v>
      </c>
      <c r="S168" s="445">
        <f t="shared" ref="S168:S176" si="199">V168-U168</f>
        <v>381.21628999999996</v>
      </c>
      <c r="T168" s="445">
        <f t="shared" si="164"/>
        <v>-247.61704333333341</v>
      </c>
      <c r="U168" s="445"/>
      <c r="V168" s="445">
        <v>381.21628999999996</v>
      </c>
      <c r="W168" s="445">
        <f t="shared" si="197"/>
        <v>60.622786641929494</v>
      </c>
      <c r="X168" s="604"/>
    </row>
    <row r="169" spans="1:24" s="24" customFormat="1" ht="30" x14ac:dyDescent="0.25">
      <c r="A169" s="13">
        <v>1</v>
      </c>
      <c r="B169" s="45" t="s">
        <v>44</v>
      </c>
      <c r="C169" s="302">
        <v>660</v>
      </c>
      <c r="D169" s="303">
        <f t="shared" ref="D169:D176" si="200">ROUND(C169/12*$B$3,0)</f>
        <v>55</v>
      </c>
      <c r="E169" s="302">
        <v>29</v>
      </c>
      <c r="F169" s="302">
        <f>E169/D169*100</f>
        <v>52.72727272727272</v>
      </c>
      <c r="G169" s="445">
        <v>1256.376</v>
      </c>
      <c r="H169" s="445"/>
      <c r="I169" s="445"/>
      <c r="J169" s="445"/>
      <c r="K169" s="445"/>
      <c r="L169" s="445"/>
      <c r="M169" s="445"/>
      <c r="N169" s="445"/>
      <c r="O169" s="445"/>
      <c r="P169" s="445"/>
      <c r="Q169" s="445"/>
      <c r="R169" s="618">
        <f t="shared" si="198"/>
        <v>104.69799999999999</v>
      </c>
      <c r="S169" s="445">
        <f t="shared" si="199"/>
        <v>56.256169999999997</v>
      </c>
      <c r="T169" s="445">
        <f t="shared" si="164"/>
        <v>-48.441829999999996</v>
      </c>
      <c r="U169" s="445"/>
      <c r="V169" s="445">
        <v>56.256169999999997</v>
      </c>
      <c r="W169" s="445">
        <f t="shared" si="197"/>
        <v>53.731847790788748</v>
      </c>
      <c r="X169" s="604"/>
    </row>
    <row r="170" spans="1:24" s="24" customFormat="1" ht="30" x14ac:dyDescent="0.25">
      <c r="A170" s="13">
        <v>1</v>
      </c>
      <c r="B170" s="45" t="s">
        <v>68</v>
      </c>
      <c r="C170" s="302">
        <v>20</v>
      </c>
      <c r="D170" s="303">
        <f t="shared" si="200"/>
        <v>2</v>
      </c>
      <c r="E170" s="302"/>
      <c r="F170" s="302">
        <f>E170/D170*100</f>
        <v>0</v>
      </c>
      <c r="G170" s="445">
        <v>154.1934</v>
      </c>
      <c r="H170" s="445"/>
      <c r="I170" s="445"/>
      <c r="J170" s="445"/>
      <c r="K170" s="445"/>
      <c r="L170" s="445"/>
      <c r="M170" s="445"/>
      <c r="N170" s="445"/>
      <c r="O170" s="445"/>
      <c r="P170" s="445"/>
      <c r="Q170" s="445"/>
      <c r="R170" s="618">
        <f t="shared" si="198"/>
        <v>12.849449999999999</v>
      </c>
      <c r="S170" s="445">
        <f t="shared" si="199"/>
        <v>0</v>
      </c>
      <c r="T170" s="445">
        <f t="shared" si="164"/>
        <v>-12.849449999999999</v>
      </c>
      <c r="U170" s="445"/>
      <c r="V170" s="445"/>
      <c r="W170" s="445">
        <f t="shared" si="197"/>
        <v>0</v>
      </c>
      <c r="X170" s="604"/>
    </row>
    <row r="171" spans="1:24" s="24" customFormat="1" ht="30" x14ac:dyDescent="0.25">
      <c r="A171" s="13">
        <v>1</v>
      </c>
      <c r="B171" s="45" t="s">
        <v>69</v>
      </c>
      <c r="C171" s="302">
        <v>130</v>
      </c>
      <c r="D171" s="303">
        <f t="shared" si="200"/>
        <v>11</v>
      </c>
      <c r="E171" s="302"/>
      <c r="F171" s="302">
        <f>E171/D171*100</f>
        <v>0</v>
      </c>
      <c r="G171" s="445">
        <v>1002.2570999999999</v>
      </c>
      <c r="H171" s="445"/>
      <c r="I171" s="445"/>
      <c r="J171" s="445"/>
      <c r="K171" s="445"/>
      <c r="L171" s="445"/>
      <c r="M171" s="445"/>
      <c r="N171" s="445"/>
      <c r="O171" s="445"/>
      <c r="P171" s="445"/>
      <c r="Q171" s="445"/>
      <c r="R171" s="618">
        <f t="shared" si="198"/>
        <v>83.521424999999994</v>
      </c>
      <c r="S171" s="445">
        <f t="shared" si="199"/>
        <v>0</v>
      </c>
      <c r="T171" s="445">
        <f t="shared" si="164"/>
        <v>-83.521424999999994</v>
      </c>
      <c r="U171" s="445"/>
      <c r="V171" s="445"/>
      <c r="W171" s="445">
        <f>S171/R171*100</f>
        <v>0</v>
      </c>
      <c r="X171" s="604"/>
    </row>
    <row r="172" spans="1:24" s="24" customFormat="1" ht="30" x14ac:dyDescent="0.25">
      <c r="A172" s="13">
        <v>1</v>
      </c>
      <c r="B172" s="46" t="s">
        <v>66</v>
      </c>
      <c r="C172" s="302">
        <f>C173+C175+C176</f>
        <v>5000</v>
      </c>
      <c r="D172" s="302">
        <f t="shared" ref="D172:E172" si="201">D173+D175+D176</f>
        <v>417</v>
      </c>
      <c r="E172" s="302">
        <f t="shared" si="201"/>
        <v>60</v>
      </c>
      <c r="F172" s="302">
        <f t="shared" ref="F172:F176" si="202">E172/D172*100</f>
        <v>14.388489208633093</v>
      </c>
      <c r="G172" s="446">
        <f t="shared" ref="G172" si="203">G173+G175+G176</f>
        <v>13578.785</v>
      </c>
      <c r="H172" s="446">
        <f t="shared" ref="H172" si="204">H173+H175+H176</f>
        <v>0</v>
      </c>
      <c r="I172" s="446">
        <f t="shared" ref="I172" si="205">I173+I175+I176</f>
        <v>0</v>
      </c>
      <c r="J172" s="446">
        <f t="shared" ref="J172" si="206">J173+J175+J176</f>
        <v>0</v>
      </c>
      <c r="K172" s="446">
        <f t="shared" ref="K172" si="207">K173+K175+K176</f>
        <v>0</v>
      </c>
      <c r="L172" s="446">
        <f t="shared" ref="L172" si="208">L173+L175+L176</f>
        <v>0</v>
      </c>
      <c r="M172" s="446">
        <f t="shared" ref="M172" si="209">M173+M175+M176</f>
        <v>0</v>
      </c>
      <c r="N172" s="446">
        <f t="shared" ref="N172" si="210">N173+N175+N176</f>
        <v>0</v>
      </c>
      <c r="O172" s="446">
        <f t="shared" ref="O172" si="211">O173+O175+O176</f>
        <v>0</v>
      </c>
      <c r="P172" s="446">
        <f t="shared" ref="P172" si="212">P173+P175+P176</f>
        <v>0</v>
      </c>
      <c r="Q172" s="446">
        <f t="shared" ref="Q172" si="213">Q173+Q175+Q176</f>
        <v>0</v>
      </c>
      <c r="R172" s="619">
        <f t="shared" ref="R172" si="214">R173+R175+R176</f>
        <v>1131.5654166666666</v>
      </c>
      <c r="S172" s="446">
        <f t="shared" ref="S172" si="215">S173+S175+S176</f>
        <v>82.376490000000004</v>
      </c>
      <c r="T172" s="446">
        <f t="shared" ref="T172" si="216">T173+T175+T176</f>
        <v>-1049.1889266666667</v>
      </c>
      <c r="U172" s="446">
        <f t="shared" ref="U172" si="217">U173+U175+U176</f>
        <v>0</v>
      </c>
      <c r="V172" s="446">
        <f t="shared" ref="V172" si="218">V173+V175+V176</f>
        <v>82.376490000000004</v>
      </c>
      <c r="W172" s="445">
        <f t="shared" si="197"/>
        <v>7.2798698852658772</v>
      </c>
      <c r="X172" s="604"/>
    </row>
    <row r="173" spans="1:24" s="24" customFormat="1" ht="30" x14ac:dyDescent="0.25">
      <c r="A173" s="13">
        <v>1</v>
      </c>
      <c r="B173" s="45" t="s">
        <v>62</v>
      </c>
      <c r="C173" s="302">
        <v>1000</v>
      </c>
      <c r="D173" s="608">
        <f>ROUND(C173/12*$B$3,0)</f>
        <v>83</v>
      </c>
      <c r="E173" s="302">
        <v>34</v>
      </c>
      <c r="F173" s="302">
        <f t="shared" si="202"/>
        <v>40.963855421686745</v>
      </c>
      <c r="G173" s="445">
        <v>1414</v>
      </c>
      <c r="H173" s="445"/>
      <c r="I173" s="445"/>
      <c r="J173" s="445"/>
      <c r="K173" s="445"/>
      <c r="L173" s="445"/>
      <c r="M173" s="445"/>
      <c r="N173" s="445"/>
      <c r="O173" s="445"/>
      <c r="P173" s="445"/>
      <c r="Q173" s="445"/>
      <c r="R173" s="618">
        <f t="shared" si="198"/>
        <v>117.83333333333333</v>
      </c>
      <c r="S173" s="445">
        <f t="shared" si="199"/>
        <v>47.889849999999996</v>
      </c>
      <c r="T173" s="445">
        <f t="shared" si="164"/>
        <v>-69.943483333333333</v>
      </c>
      <c r="U173" s="445"/>
      <c r="V173" s="445">
        <v>47.889849999999996</v>
      </c>
      <c r="W173" s="445">
        <f t="shared" si="197"/>
        <v>40.642022630834511</v>
      </c>
      <c r="X173" s="604"/>
    </row>
    <row r="174" spans="1:24" s="24" customFormat="1" ht="30.75" customHeight="1" x14ac:dyDescent="0.25">
      <c r="A174" s="13"/>
      <c r="B174" s="625" t="s">
        <v>92</v>
      </c>
      <c r="C174" s="302"/>
      <c r="D174" s="608"/>
      <c r="E174" s="302"/>
      <c r="F174" s="302"/>
      <c r="G174" s="445"/>
      <c r="H174" s="445"/>
      <c r="I174" s="445"/>
      <c r="J174" s="445"/>
      <c r="K174" s="445"/>
      <c r="L174" s="445"/>
      <c r="M174" s="445"/>
      <c r="N174" s="445"/>
      <c r="O174" s="445"/>
      <c r="P174" s="445"/>
      <c r="Q174" s="445"/>
      <c r="R174" s="618">
        <f t="shared" si="198"/>
        <v>0</v>
      </c>
      <c r="S174" s="445"/>
      <c r="T174" s="445"/>
      <c r="U174" s="445"/>
      <c r="V174" s="445"/>
      <c r="W174" s="445"/>
      <c r="X174" s="604"/>
    </row>
    <row r="175" spans="1:24" s="24" customFormat="1" ht="60" x14ac:dyDescent="0.25">
      <c r="A175" s="13">
        <v>1</v>
      </c>
      <c r="B175" s="45" t="s">
        <v>73</v>
      </c>
      <c r="C175" s="302">
        <v>3500</v>
      </c>
      <c r="D175" s="303">
        <f t="shared" si="200"/>
        <v>292</v>
      </c>
      <c r="E175" s="302">
        <v>5</v>
      </c>
      <c r="F175" s="302">
        <f t="shared" si="202"/>
        <v>1.7123287671232876</v>
      </c>
      <c r="G175" s="445">
        <v>11392.395</v>
      </c>
      <c r="H175" s="445"/>
      <c r="I175" s="445"/>
      <c r="J175" s="445"/>
      <c r="K175" s="445"/>
      <c r="L175" s="445"/>
      <c r="M175" s="445"/>
      <c r="N175" s="445"/>
      <c r="O175" s="445"/>
      <c r="P175" s="445"/>
      <c r="Q175" s="445"/>
      <c r="R175" s="618">
        <f t="shared" si="198"/>
        <v>949.36625000000004</v>
      </c>
      <c r="S175" s="445">
        <f t="shared" si="199"/>
        <v>8.38931</v>
      </c>
      <c r="T175" s="445">
        <f t="shared" si="164"/>
        <v>-940.97694000000001</v>
      </c>
      <c r="U175" s="445"/>
      <c r="V175" s="445">
        <v>8.38931</v>
      </c>
      <c r="W175" s="445">
        <f t="shared" si="197"/>
        <v>0.88367476724604443</v>
      </c>
      <c r="X175" s="604"/>
    </row>
    <row r="176" spans="1:24" s="24" customFormat="1" ht="45.75" thickBot="1" x14ac:dyDescent="0.3">
      <c r="A176" s="13">
        <v>1</v>
      </c>
      <c r="B176" s="45" t="s">
        <v>63</v>
      </c>
      <c r="C176" s="302">
        <v>500</v>
      </c>
      <c r="D176" s="303">
        <f t="shared" si="200"/>
        <v>42</v>
      </c>
      <c r="E176" s="302">
        <v>21</v>
      </c>
      <c r="F176" s="302">
        <f t="shared" si="202"/>
        <v>50</v>
      </c>
      <c r="G176" s="445">
        <v>772.39</v>
      </c>
      <c r="H176" s="445"/>
      <c r="I176" s="445"/>
      <c r="J176" s="445"/>
      <c r="K176" s="445"/>
      <c r="L176" s="445"/>
      <c r="M176" s="445"/>
      <c r="N176" s="445"/>
      <c r="O176" s="445"/>
      <c r="P176" s="445"/>
      <c r="Q176" s="445"/>
      <c r="R176" s="618">
        <f t="shared" si="198"/>
        <v>64.365833333333327</v>
      </c>
      <c r="S176" s="445">
        <f t="shared" si="199"/>
        <v>26.097330000000003</v>
      </c>
      <c r="T176" s="445">
        <f t="shared" si="164"/>
        <v>-38.268503333333328</v>
      </c>
      <c r="U176" s="445"/>
      <c r="V176" s="445">
        <v>26.097330000000003</v>
      </c>
      <c r="W176" s="445">
        <f t="shared" si="197"/>
        <v>40.545315190512568</v>
      </c>
      <c r="X176" s="604"/>
    </row>
    <row r="177" spans="1:260" s="8" customFormat="1" ht="15.75" thickBot="1" x14ac:dyDescent="0.3">
      <c r="A177" s="13">
        <v>1</v>
      </c>
      <c r="B177" s="73" t="s">
        <v>3</v>
      </c>
      <c r="C177" s="349"/>
      <c r="D177" s="349"/>
      <c r="E177" s="349"/>
      <c r="F177" s="349"/>
      <c r="G177" s="465">
        <f>G172+G167</f>
        <v>23537.611499999999</v>
      </c>
      <c r="H177" s="465" t="e">
        <f>H172+H167+#REF!</f>
        <v>#REF!</v>
      </c>
      <c r="I177" s="465" t="e">
        <f>I172+I167+#REF!</f>
        <v>#REF!</v>
      </c>
      <c r="J177" s="465" t="e">
        <f>J172+J167+#REF!</f>
        <v>#REF!</v>
      </c>
      <c r="K177" s="465" t="e">
        <f>K172+K167+#REF!</f>
        <v>#REF!</v>
      </c>
      <c r="L177" s="465" t="e">
        <f>L172+L167+#REF!</f>
        <v>#REF!</v>
      </c>
      <c r="M177" s="465" t="e">
        <f>M172+M167+#REF!</f>
        <v>#REF!</v>
      </c>
      <c r="N177" s="465" t="e">
        <f>N172+N167+#REF!</f>
        <v>#REF!</v>
      </c>
      <c r="O177" s="465" t="e">
        <f>O172+O167+#REF!</f>
        <v>#REF!</v>
      </c>
      <c r="P177" s="465" t="e">
        <f>P172+P167+#REF!</f>
        <v>#REF!</v>
      </c>
      <c r="Q177" s="465" t="e">
        <f>Q172+Q167+#REF!</f>
        <v>#REF!</v>
      </c>
      <c r="R177" s="465">
        <f t="shared" ref="R177:V177" si="219">R172+R167</f>
        <v>1961.467625</v>
      </c>
      <c r="S177" s="465">
        <f t="shared" si="219"/>
        <v>519.84894999999995</v>
      </c>
      <c r="T177" s="465">
        <f t="shared" si="219"/>
        <v>-1441.6186750000002</v>
      </c>
      <c r="U177" s="465">
        <f t="shared" si="219"/>
        <v>0</v>
      </c>
      <c r="V177" s="465">
        <f t="shared" si="219"/>
        <v>519.84894999999995</v>
      </c>
      <c r="W177" s="465">
        <f t="shared" si="197"/>
        <v>26.503060431599014</v>
      </c>
      <c r="X177" s="604"/>
    </row>
    <row r="178" spans="1:260" x14ac:dyDescent="0.25">
      <c r="A178" s="13">
        <v>1</v>
      </c>
      <c r="B178" s="146" t="s">
        <v>50</v>
      </c>
      <c r="C178" s="529"/>
      <c r="D178" s="529"/>
      <c r="E178" s="529"/>
      <c r="F178" s="529"/>
      <c r="G178" s="530"/>
      <c r="H178" s="530"/>
      <c r="I178" s="530"/>
      <c r="J178" s="530"/>
      <c r="K178" s="530"/>
      <c r="L178" s="530"/>
      <c r="M178" s="530"/>
      <c r="N178" s="530"/>
      <c r="O178" s="530"/>
      <c r="P178" s="530"/>
      <c r="Q178" s="530"/>
      <c r="R178" s="530"/>
      <c r="S178" s="530"/>
      <c r="T178" s="530">
        <f t="shared" si="164"/>
        <v>0</v>
      </c>
      <c r="U178" s="530"/>
      <c r="V178" s="530"/>
      <c r="W178" s="530"/>
      <c r="X178" s="604"/>
    </row>
    <row r="179" spans="1:260" s="6" customFormat="1" ht="30" x14ac:dyDescent="0.25">
      <c r="A179" s="13">
        <v>1</v>
      </c>
      <c r="B179" s="117" t="s">
        <v>74</v>
      </c>
      <c r="C179" s="531">
        <f t="shared" ref="C179:W179" si="220">C167</f>
        <v>3010</v>
      </c>
      <c r="D179" s="531">
        <f t="shared" si="220"/>
        <v>251</v>
      </c>
      <c r="E179" s="531">
        <f t="shared" si="220"/>
        <v>143</v>
      </c>
      <c r="F179" s="531">
        <f t="shared" si="220"/>
        <v>56.972111553784863</v>
      </c>
      <c r="G179" s="532">
        <f t="shared" si="220"/>
        <v>9958.826500000001</v>
      </c>
      <c r="H179" s="532">
        <f t="shared" si="220"/>
        <v>0</v>
      </c>
      <c r="I179" s="532">
        <f t="shared" si="220"/>
        <v>0</v>
      </c>
      <c r="J179" s="532">
        <f t="shared" si="220"/>
        <v>0</v>
      </c>
      <c r="K179" s="532">
        <f t="shared" si="220"/>
        <v>0</v>
      </c>
      <c r="L179" s="532">
        <f t="shared" si="220"/>
        <v>0</v>
      </c>
      <c r="M179" s="532">
        <f t="shared" si="220"/>
        <v>0</v>
      </c>
      <c r="N179" s="532">
        <f t="shared" si="220"/>
        <v>0</v>
      </c>
      <c r="O179" s="532">
        <f t="shared" si="220"/>
        <v>0</v>
      </c>
      <c r="P179" s="532">
        <f t="shared" si="220"/>
        <v>0</v>
      </c>
      <c r="Q179" s="532">
        <f t="shared" si="220"/>
        <v>0</v>
      </c>
      <c r="R179" s="532">
        <f t="shared" si="220"/>
        <v>829.90220833333342</v>
      </c>
      <c r="S179" s="532">
        <f t="shared" si="220"/>
        <v>437.47245999999996</v>
      </c>
      <c r="T179" s="532">
        <f t="shared" si="220"/>
        <v>-392.42974833333335</v>
      </c>
      <c r="U179" s="532">
        <f t="shared" si="220"/>
        <v>0</v>
      </c>
      <c r="V179" s="532">
        <f t="shared" si="220"/>
        <v>437.47245999999996</v>
      </c>
      <c r="W179" s="532">
        <f t="shared" si="220"/>
        <v>52.713736101336828</v>
      </c>
      <c r="X179" s="604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  <c r="IU179" s="8"/>
      <c r="IV179" s="8"/>
      <c r="IW179" s="8"/>
      <c r="IX179" s="8"/>
      <c r="IY179" s="8"/>
      <c r="IZ179" s="8"/>
    </row>
    <row r="180" spans="1:260" s="6" customFormat="1" ht="30" x14ac:dyDescent="0.25">
      <c r="A180" s="13">
        <v>1</v>
      </c>
      <c r="B180" s="116" t="s">
        <v>43</v>
      </c>
      <c r="C180" s="531">
        <f t="shared" ref="C180:W180" si="221">C168</f>
        <v>2200</v>
      </c>
      <c r="D180" s="531">
        <f t="shared" si="221"/>
        <v>183</v>
      </c>
      <c r="E180" s="531">
        <f t="shared" si="221"/>
        <v>114</v>
      </c>
      <c r="F180" s="531">
        <f t="shared" si="221"/>
        <v>62.295081967213115</v>
      </c>
      <c r="G180" s="532">
        <f t="shared" si="221"/>
        <v>7546</v>
      </c>
      <c r="H180" s="532">
        <f t="shared" si="221"/>
        <v>0</v>
      </c>
      <c r="I180" s="532">
        <f t="shared" si="221"/>
        <v>0</v>
      </c>
      <c r="J180" s="532">
        <f t="shared" si="221"/>
        <v>0</v>
      </c>
      <c r="K180" s="532">
        <f t="shared" si="221"/>
        <v>0</v>
      </c>
      <c r="L180" s="532">
        <f t="shared" si="221"/>
        <v>0</v>
      </c>
      <c r="M180" s="532">
        <f t="shared" si="221"/>
        <v>0</v>
      </c>
      <c r="N180" s="532">
        <f t="shared" si="221"/>
        <v>0</v>
      </c>
      <c r="O180" s="532">
        <f t="shared" si="221"/>
        <v>0</v>
      </c>
      <c r="P180" s="532">
        <f t="shared" si="221"/>
        <v>0</v>
      </c>
      <c r="Q180" s="532">
        <f t="shared" si="221"/>
        <v>0</v>
      </c>
      <c r="R180" s="532">
        <f t="shared" si="221"/>
        <v>628.83333333333337</v>
      </c>
      <c r="S180" s="532">
        <f t="shared" si="221"/>
        <v>381.21628999999996</v>
      </c>
      <c r="T180" s="532">
        <f t="shared" si="221"/>
        <v>-247.61704333333341</v>
      </c>
      <c r="U180" s="532">
        <f t="shared" si="221"/>
        <v>0</v>
      </c>
      <c r="V180" s="532">
        <f t="shared" si="221"/>
        <v>381.21628999999996</v>
      </c>
      <c r="W180" s="532">
        <f t="shared" si="221"/>
        <v>60.622786641929494</v>
      </c>
      <c r="X180" s="604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  <c r="IU180" s="8"/>
      <c r="IV180" s="8"/>
      <c r="IW180" s="8"/>
      <c r="IX180" s="8"/>
      <c r="IY180" s="8"/>
      <c r="IZ180" s="8"/>
    </row>
    <row r="181" spans="1:260" s="6" customFormat="1" ht="30" x14ac:dyDescent="0.25">
      <c r="A181" s="13">
        <v>1</v>
      </c>
      <c r="B181" s="116" t="s">
        <v>44</v>
      </c>
      <c r="C181" s="531">
        <f t="shared" ref="C181:W181" si="222">C169</f>
        <v>660</v>
      </c>
      <c r="D181" s="531">
        <f t="shared" si="222"/>
        <v>55</v>
      </c>
      <c r="E181" s="531">
        <f t="shared" si="222"/>
        <v>29</v>
      </c>
      <c r="F181" s="531">
        <f t="shared" si="222"/>
        <v>52.72727272727272</v>
      </c>
      <c r="G181" s="532">
        <f t="shared" si="222"/>
        <v>1256.376</v>
      </c>
      <c r="H181" s="532">
        <f t="shared" si="222"/>
        <v>0</v>
      </c>
      <c r="I181" s="532">
        <f t="shared" si="222"/>
        <v>0</v>
      </c>
      <c r="J181" s="532">
        <f t="shared" si="222"/>
        <v>0</v>
      </c>
      <c r="K181" s="532">
        <f t="shared" si="222"/>
        <v>0</v>
      </c>
      <c r="L181" s="532">
        <f t="shared" si="222"/>
        <v>0</v>
      </c>
      <c r="M181" s="532">
        <f t="shared" si="222"/>
        <v>0</v>
      </c>
      <c r="N181" s="532">
        <f t="shared" si="222"/>
        <v>0</v>
      </c>
      <c r="O181" s="532">
        <f t="shared" si="222"/>
        <v>0</v>
      </c>
      <c r="P181" s="532">
        <f t="shared" si="222"/>
        <v>0</v>
      </c>
      <c r="Q181" s="532">
        <f t="shared" si="222"/>
        <v>0</v>
      </c>
      <c r="R181" s="532">
        <f t="shared" si="222"/>
        <v>104.69799999999999</v>
      </c>
      <c r="S181" s="532">
        <f t="shared" si="222"/>
        <v>56.256169999999997</v>
      </c>
      <c r="T181" s="532">
        <f t="shared" si="222"/>
        <v>-48.441829999999996</v>
      </c>
      <c r="U181" s="532">
        <f t="shared" si="222"/>
        <v>0</v>
      </c>
      <c r="V181" s="532">
        <f t="shared" si="222"/>
        <v>56.256169999999997</v>
      </c>
      <c r="W181" s="532">
        <f t="shared" si="222"/>
        <v>53.731847790788748</v>
      </c>
      <c r="X181" s="604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  <c r="IU181" s="8"/>
      <c r="IV181" s="8"/>
      <c r="IW181" s="8"/>
      <c r="IX181" s="8"/>
      <c r="IY181" s="8"/>
      <c r="IZ181" s="8"/>
    </row>
    <row r="182" spans="1:260" s="6" customFormat="1" ht="30" x14ac:dyDescent="0.25">
      <c r="A182" s="13">
        <v>1</v>
      </c>
      <c r="B182" s="116" t="s">
        <v>68</v>
      </c>
      <c r="C182" s="531">
        <f t="shared" ref="C182:W182" si="223">C170</f>
        <v>20</v>
      </c>
      <c r="D182" s="531">
        <f t="shared" si="223"/>
        <v>2</v>
      </c>
      <c r="E182" s="531">
        <f t="shared" si="223"/>
        <v>0</v>
      </c>
      <c r="F182" s="531">
        <f t="shared" si="223"/>
        <v>0</v>
      </c>
      <c r="G182" s="532">
        <f t="shared" si="223"/>
        <v>154.1934</v>
      </c>
      <c r="H182" s="532">
        <f t="shared" si="223"/>
        <v>0</v>
      </c>
      <c r="I182" s="532">
        <f t="shared" si="223"/>
        <v>0</v>
      </c>
      <c r="J182" s="532">
        <f t="shared" si="223"/>
        <v>0</v>
      </c>
      <c r="K182" s="532">
        <f t="shared" si="223"/>
        <v>0</v>
      </c>
      <c r="L182" s="532">
        <f t="shared" si="223"/>
        <v>0</v>
      </c>
      <c r="M182" s="532">
        <f t="shared" si="223"/>
        <v>0</v>
      </c>
      <c r="N182" s="532">
        <f t="shared" si="223"/>
        <v>0</v>
      </c>
      <c r="O182" s="532">
        <f t="shared" si="223"/>
        <v>0</v>
      </c>
      <c r="P182" s="532">
        <f t="shared" si="223"/>
        <v>0</v>
      </c>
      <c r="Q182" s="532">
        <f t="shared" si="223"/>
        <v>0</v>
      </c>
      <c r="R182" s="532">
        <f t="shared" si="223"/>
        <v>12.849449999999999</v>
      </c>
      <c r="S182" s="532">
        <f t="shared" si="223"/>
        <v>0</v>
      </c>
      <c r="T182" s="532">
        <f t="shared" si="223"/>
        <v>-12.849449999999999</v>
      </c>
      <c r="U182" s="532">
        <f t="shared" si="223"/>
        <v>0</v>
      </c>
      <c r="V182" s="532">
        <f t="shared" si="223"/>
        <v>0</v>
      </c>
      <c r="W182" s="532">
        <f t="shared" si="223"/>
        <v>0</v>
      </c>
      <c r="X182" s="604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  <c r="IU182" s="8"/>
      <c r="IV182" s="8"/>
      <c r="IW182" s="8"/>
      <c r="IX182" s="8"/>
      <c r="IY182" s="8"/>
      <c r="IZ182" s="8"/>
    </row>
    <row r="183" spans="1:260" s="6" customFormat="1" ht="30" x14ac:dyDescent="0.25">
      <c r="A183" s="13">
        <v>1</v>
      </c>
      <c r="B183" s="116" t="s">
        <v>69</v>
      </c>
      <c r="C183" s="531">
        <f t="shared" ref="C183:W183" si="224">C171</f>
        <v>130</v>
      </c>
      <c r="D183" s="531">
        <f t="shared" si="224"/>
        <v>11</v>
      </c>
      <c r="E183" s="531">
        <f t="shared" si="224"/>
        <v>0</v>
      </c>
      <c r="F183" s="531">
        <f t="shared" si="224"/>
        <v>0</v>
      </c>
      <c r="G183" s="532">
        <f t="shared" si="224"/>
        <v>1002.2570999999999</v>
      </c>
      <c r="H183" s="532">
        <f t="shared" si="224"/>
        <v>0</v>
      </c>
      <c r="I183" s="532">
        <f t="shared" si="224"/>
        <v>0</v>
      </c>
      <c r="J183" s="532">
        <f t="shared" si="224"/>
        <v>0</v>
      </c>
      <c r="K183" s="532">
        <f t="shared" si="224"/>
        <v>0</v>
      </c>
      <c r="L183" s="532">
        <f t="shared" si="224"/>
        <v>0</v>
      </c>
      <c r="M183" s="532">
        <f t="shared" si="224"/>
        <v>0</v>
      </c>
      <c r="N183" s="532">
        <f t="shared" si="224"/>
        <v>0</v>
      </c>
      <c r="O183" s="532">
        <f t="shared" si="224"/>
        <v>0</v>
      </c>
      <c r="P183" s="532">
        <f t="shared" si="224"/>
        <v>0</v>
      </c>
      <c r="Q183" s="532">
        <f t="shared" si="224"/>
        <v>0</v>
      </c>
      <c r="R183" s="532">
        <f t="shared" si="224"/>
        <v>83.521424999999994</v>
      </c>
      <c r="S183" s="532">
        <f t="shared" si="224"/>
        <v>0</v>
      </c>
      <c r="T183" s="532">
        <f t="shared" si="224"/>
        <v>-83.521424999999994</v>
      </c>
      <c r="U183" s="532">
        <f t="shared" si="224"/>
        <v>0</v>
      </c>
      <c r="V183" s="532">
        <f t="shared" si="224"/>
        <v>0</v>
      </c>
      <c r="W183" s="532">
        <f t="shared" si="224"/>
        <v>0</v>
      </c>
      <c r="X183" s="604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  <c r="IU183" s="8"/>
      <c r="IV183" s="8"/>
      <c r="IW183" s="8"/>
      <c r="IX183" s="8"/>
      <c r="IY183" s="8"/>
      <c r="IZ183" s="8"/>
    </row>
    <row r="184" spans="1:260" s="6" customFormat="1" ht="30" x14ac:dyDescent="0.25">
      <c r="A184" s="13">
        <v>1</v>
      </c>
      <c r="B184" s="117" t="s">
        <v>66</v>
      </c>
      <c r="C184" s="531">
        <f t="shared" ref="C184:W184" si="225">C172</f>
        <v>5000</v>
      </c>
      <c r="D184" s="531">
        <f t="shared" si="225"/>
        <v>417</v>
      </c>
      <c r="E184" s="531">
        <f t="shared" si="225"/>
        <v>60</v>
      </c>
      <c r="F184" s="531">
        <f t="shared" si="225"/>
        <v>14.388489208633093</v>
      </c>
      <c r="G184" s="532">
        <f t="shared" si="225"/>
        <v>13578.785</v>
      </c>
      <c r="H184" s="532">
        <f t="shared" si="225"/>
        <v>0</v>
      </c>
      <c r="I184" s="532">
        <f t="shared" si="225"/>
        <v>0</v>
      </c>
      <c r="J184" s="532">
        <f t="shared" si="225"/>
        <v>0</v>
      </c>
      <c r="K184" s="532">
        <f t="shared" si="225"/>
        <v>0</v>
      </c>
      <c r="L184" s="532">
        <f t="shared" si="225"/>
        <v>0</v>
      </c>
      <c r="M184" s="532">
        <f t="shared" si="225"/>
        <v>0</v>
      </c>
      <c r="N184" s="532">
        <f t="shared" si="225"/>
        <v>0</v>
      </c>
      <c r="O184" s="532">
        <f t="shared" si="225"/>
        <v>0</v>
      </c>
      <c r="P184" s="532">
        <f t="shared" si="225"/>
        <v>0</v>
      </c>
      <c r="Q184" s="532">
        <f t="shared" si="225"/>
        <v>0</v>
      </c>
      <c r="R184" s="532">
        <f t="shared" si="225"/>
        <v>1131.5654166666666</v>
      </c>
      <c r="S184" s="532">
        <f t="shared" si="225"/>
        <v>82.376490000000004</v>
      </c>
      <c r="T184" s="532">
        <f t="shared" si="225"/>
        <v>-1049.1889266666667</v>
      </c>
      <c r="U184" s="532">
        <f t="shared" si="225"/>
        <v>0</v>
      </c>
      <c r="V184" s="532">
        <f t="shared" si="225"/>
        <v>82.376490000000004</v>
      </c>
      <c r="W184" s="532">
        <f t="shared" si="225"/>
        <v>7.2798698852658772</v>
      </c>
      <c r="X184" s="604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  <c r="IU184" s="8"/>
      <c r="IV184" s="8"/>
      <c r="IW184" s="8"/>
      <c r="IX184" s="8"/>
      <c r="IY184" s="8"/>
      <c r="IZ184" s="8"/>
    </row>
    <row r="185" spans="1:260" s="6" customFormat="1" ht="30" x14ac:dyDescent="0.25">
      <c r="A185" s="13">
        <v>1</v>
      </c>
      <c r="B185" s="116" t="s">
        <v>62</v>
      </c>
      <c r="C185" s="531">
        <f t="shared" ref="C185:W185" si="226">C173</f>
        <v>1000</v>
      </c>
      <c r="D185" s="531">
        <f t="shared" si="226"/>
        <v>83</v>
      </c>
      <c r="E185" s="531">
        <f t="shared" si="226"/>
        <v>34</v>
      </c>
      <c r="F185" s="531">
        <f t="shared" si="226"/>
        <v>40.963855421686745</v>
      </c>
      <c r="G185" s="532">
        <f t="shared" si="226"/>
        <v>1414</v>
      </c>
      <c r="H185" s="532">
        <f t="shared" si="226"/>
        <v>0</v>
      </c>
      <c r="I185" s="532">
        <f t="shared" si="226"/>
        <v>0</v>
      </c>
      <c r="J185" s="532">
        <f t="shared" si="226"/>
        <v>0</v>
      </c>
      <c r="K185" s="532">
        <f t="shared" si="226"/>
        <v>0</v>
      </c>
      <c r="L185" s="532">
        <f t="shared" si="226"/>
        <v>0</v>
      </c>
      <c r="M185" s="532">
        <f t="shared" si="226"/>
        <v>0</v>
      </c>
      <c r="N185" s="532">
        <f t="shared" si="226"/>
        <v>0</v>
      </c>
      <c r="O185" s="532">
        <f t="shared" si="226"/>
        <v>0</v>
      </c>
      <c r="P185" s="532">
        <f t="shared" si="226"/>
        <v>0</v>
      </c>
      <c r="Q185" s="532">
        <f t="shared" si="226"/>
        <v>0</v>
      </c>
      <c r="R185" s="532">
        <f t="shared" si="226"/>
        <v>117.83333333333333</v>
      </c>
      <c r="S185" s="532">
        <f t="shared" si="226"/>
        <v>47.889849999999996</v>
      </c>
      <c r="T185" s="532">
        <f t="shared" si="226"/>
        <v>-69.943483333333333</v>
      </c>
      <c r="U185" s="532">
        <f t="shared" si="226"/>
        <v>0</v>
      </c>
      <c r="V185" s="532">
        <f t="shared" si="226"/>
        <v>47.889849999999996</v>
      </c>
      <c r="W185" s="532">
        <f t="shared" si="226"/>
        <v>40.642022630834511</v>
      </c>
      <c r="X185" s="604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  <c r="IU185" s="8"/>
      <c r="IV185" s="8"/>
      <c r="IW185" s="8"/>
      <c r="IX185" s="8"/>
      <c r="IY185" s="8"/>
      <c r="IZ185" s="8"/>
    </row>
    <row r="186" spans="1:260" s="6" customFormat="1" ht="45" x14ac:dyDescent="0.25">
      <c r="A186" s="13"/>
      <c r="B186" s="116" t="s">
        <v>92</v>
      </c>
      <c r="C186" s="531">
        <f t="shared" ref="C186:W186" si="227">C174</f>
        <v>0</v>
      </c>
      <c r="D186" s="531">
        <f t="shared" si="227"/>
        <v>0</v>
      </c>
      <c r="E186" s="531">
        <f t="shared" si="227"/>
        <v>0</v>
      </c>
      <c r="F186" s="531">
        <f t="shared" si="227"/>
        <v>0</v>
      </c>
      <c r="G186" s="531">
        <f t="shared" si="227"/>
        <v>0</v>
      </c>
      <c r="H186" s="531">
        <f t="shared" si="227"/>
        <v>0</v>
      </c>
      <c r="I186" s="531">
        <f t="shared" si="227"/>
        <v>0</v>
      </c>
      <c r="J186" s="531">
        <f t="shared" si="227"/>
        <v>0</v>
      </c>
      <c r="K186" s="531">
        <f t="shared" si="227"/>
        <v>0</v>
      </c>
      <c r="L186" s="531">
        <f t="shared" si="227"/>
        <v>0</v>
      </c>
      <c r="M186" s="531">
        <f t="shared" si="227"/>
        <v>0</v>
      </c>
      <c r="N186" s="531">
        <f t="shared" si="227"/>
        <v>0</v>
      </c>
      <c r="O186" s="531">
        <f t="shared" si="227"/>
        <v>0</v>
      </c>
      <c r="P186" s="531">
        <f t="shared" si="227"/>
        <v>0</v>
      </c>
      <c r="Q186" s="531">
        <f t="shared" si="227"/>
        <v>0</v>
      </c>
      <c r="R186" s="531">
        <f t="shared" si="227"/>
        <v>0</v>
      </c>
      <c r="S186" s="531">
        <f t="shared" si="227"/>
        <v>0</v>
      </c>
      <c r="T186" s="531">
        <f t="shared" si="227"/>
        <v>0</v>
      </c>
      <c r="U186" s="531">
        <f t="shared" si="227"/>
        <v>0</v>
      </c>
      <c r="V186" s="531">
        <f t="shared" si="227"/>
        <v>0</v>
      </c>
      <c r="W186" s="531">
        <f t="shared" si="227"/>
        <v>0</v>
      </c>
      <c r="X186" s="604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  <c r="IU186" s="8"/>
      <c r="IV186" s="8"/>
      <c r="IW186" s="8"/>
      <c r="IX186" s="8"/>
      <c r="IY186" s="8"/>
      <c r="IZ186" s="8"/>
    </row>
    <row r="187" spans="1:260" s="6" customFormat="1" ht="60" x14ac:dyDescent="0.25">
      <c r="A187" s="13">
        <v>1</v>
      </c>
      <c r="B187" s="116" t="s">
        <v>45</v>
      </c>
      <c r="C187" s="531">
        <f t="shared" ref="C187:W187" si="228">C175</f>
        <v>3500</v>
      </c>
      <c r="D187" s="531">
        <f t="shared" si="228"/>
        <v>292</v>
      </c>
      <c r="E187" s="531">
        <f t="shared" si="228"/>
        <v>5</v>
      </c>
      <c r="F187" s="531">
        <f t="shared" si="228"/>
        <v>1.7123287671232876</v>
      </c>
      <c r="G187" s="532">
        <f t="shared" si="228"/>
        <v>11392.395</v>
      </c>
      <c r="H187" s="532">
        <f t="shared" si="228"/>
        <v>0</v>
      </c>
      <c r="I187" s="532">
        <f t="shared" si="228"/>
        <v>0</v>
      </c>
      <c r="J187" s="532">
        <f t="shared" si="228"/>
        <v>0</v>
      </c>
      <c r="K187" s="532">
        <f t="shared" si="228"/>
        <v>0</v>
      </c>
      <c r="L187" s="532">
        <f t="shared" si="228"/>
        <v>0</v>
      </c>
      <c r="M187" s="532">
        <f t="shared" si="228"/>
        <v>0</v>
      </c>
      <c r="N187" s="532">
        <f t="shared" si="228"/>
        <v>0</v>
      </c>
      <c r="O187" s="532">
        <f t="shared" si="228"/>
        <v>0</v>
      </c>
      <c r="P187" s="532">
        <f t="shared" si="228"/>
        <v>0</v>
      </c>
      <c r="Q187" s="532">
        <f t="shared" si="228"/>
        <v>0</v>
      </c>
      <c r="R187" s="532">
        <f t="shared" si="228"/>
        <v>949.36625000000004</v>
      </c>
      <c r="S187" s="532">
        <f t="shared" si="228"/>
        <v>8.38931</v>
      </c>
      <c r="T187" s="532">
        <f t="shared" si="228"/>
        <v>-940.97694000000001</v>
      </c>
      <c r="U187" s="532">
        <f t="shared" si="228"/>
        <v>0</v>
      </c>
      <c r="V187" s="532">
        <f t="shared" si="228"/>
        <v>8.38931</v>
      </c>
      <c r="W187" s="532">
        <f t="shared" si="228"/>
        <v>0.88367476724604443</v>
      </c>
      <c r="X187" s="604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  <c r="IU187" s="8"/>
      <c r="IV187" s="8"/>
      <c r="IW187" s="8"/>
      <c r="IX187" s="8"/>
      <c r="IY187" s="8"/>
      <c r="IZ187" s="8"/>
    </row>
    <row r="188" spans="1:260" s="6" customFormat="1" ht="45" x14ac:dyDescent="0.25">
      <c r="A188" s="13">
        <v>1</v>
      </c>
      <c r="B188" s="116" t="s">
        <v>63</v>
      </c>
      <c r="C188" s="531">
        <f t="shared" ref="C188:W188" si="229">C176</f>
        <v>500</v>
      </c>
      <c r="D188" s="531">
        <f t="shared" si="229"/>
        <v>42</v>
      </c>
      <c r="E188" s="531">
        <f t="shared" si="229"/>
        <v>21</v>
      </c>
      <c r="F188" s="531">
        <f t="shared" si="229"/>
        <v>50</v>
      </c>
      <c r="G188" s="532">
        <f t="shared" si="229"/>
        <v>772.39</v>
      </c>
      <c r="H188" s="532">
        <f t="shared" si="229"/>
        <v>0</v>
      </c>
      <c r="I188" s="532">
        <f t="shared" si="229"/>
        <v>0</v>
      </c>
      <c r="J188" s="532">
        <f t="shared" si="229"/>
        <v>0</v>
      </c>
      <c r="K188" s="532">
        <f t="shared" si="229"/>
        <v>0</v>
      </c>
      <c r="L188" s="532">
        <f t="shared" si="229"/>
        <v>0</v>
      </c>
      <c r="M188" s="532">
        <f t="shared" si="229"/>
        <v>0</v>
      </c>
      <c r="N188" s="532">
        <f t="shared" si="229"/>
        <v>0</v>
      </c>
      <c r="O188" s="532">
        <f t="shared" si="229"/>
        <v>0</v>
      </c>
      <c r="P188" s="532">
        <f t="shared" si="229"/>
        <v>0</v>
      </c>
      <c r="Q188" s="532">
        <f t="shared" si="229"/>
        <v>0</v>
      </c>
      <c r="R188" s="532">
        <f t="shared" si="229"/>
        <v>64.365833333333327</v>
      </c>
      <c r="S188" s="532">
        <f t="shared" si="229"/>
        <v>26.097330000000003</v>
      </c>
      <c r="T188" s="532">
        <f t="shared" si="229"/>
        <v>-38.268503333333328</v>
      </c>
      <c r="U188" s="532">
        <f t="shared" si="229"/>
        <v>0</v>
      </c>
      <c r="V188" s="532">
        <f t="shared" si="229"/>
        <v>26.097330000000003</v>
      </c>
      <c r="W188" s="532">
        <f t="shared" si="229"/>
        <v>40.545315190512568</v>
      </c>
      <c r="X188" s="604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  <c r="IU188" s="8"/>
      <c r="IV188" s="8"/>
      <c r="IW188" s="8"/>
      <c r="IX188" s="8"/>
      <c r="IY188" s="8"/>
      <c r="IZ188" s="8"/>
    </row>
    <row r="189" spans="1:260" ht="15.75" thickBot="1" x14ac:dyDescent="0.3">
      <c r="A189" s="13">
        <v>1</v>
      </c>
      <c r="B189" s="203" t="s">
        <v>61</v>
      </c>
      <c r="C189" s="533">
        <f t="shared" ref="C189:W189" si="230">C177</f>
        <v>0</v>
      </c>
      <c r="D189" s="533">
        <f t="shared" si="230"/>
        <v>0</v>
      </c>
      <c r="E189" s="533">
        <f t="shared" si="230"/>
        <v>0</v>
      </c>
      <c r="F189" s="533">
        <f t="shared" si="230"/>
        <v>0</v>
      </c>
      <c r="G189" s="534">
        <f t="shared" si="230"/>
        <v>23537.611499999999</v>
      </c>
      <c r="H189" s="534" t="e">
        <f t="shared" si="230"/>
        <v>#REF!</v>
      </c>
      <c r="I189" s="534" t="e">
        <f t="shared" si="230"/>
        <v>#REF!</v>
      </c>
      <c r="J189" s="534" t="e">
        <f t="shared" si="230"/>
        <v>#REF!</v>
      </c>
      <c r="K189" s="534" t="e">
        <f t="shared" si="230"/>
        <v>#REF!</v>
      </c>
      <c r="L189" s="534" t="e">
        <f t="shared" si="230"/>
        <v>#REF!</v>
      </c>
      <c r="M189" s="534" t="e">
        <f t="shared" si="230"/>
        <v>#REF!</v>
      </c>
      <c r="N189" s="534" t="e">
        <f t="shared" si="230"/>
        <v>#REF!</v>
      </c>
      <c r="O189" s="534" t="e">
        <f t="shared" si="230"/>
        <v>#REF!</v>
      </c>
      <c r="P189" s="534" t="e">
        <f t="shared" si="230"/>
        <v>#REF!</v>
      </c>
      <c r="Q189" s="534" t="e">
        <f t="shared" si="230"/>
        <v>#REF!</v>
      </c>
      <c r="R189" s="534">
        <f t="shared" si="230"/>
        <v>1961.467625</v>
      </c>
      <c r="S189" s="534">
        <f t="shared" si="230"/>
        <v>519.84894999999995</v>
      </c>
      <c r="T189" s="534">
        <f t="shared" si="230"/>
        <v>-1441.6186750000002</v>
      </c>
      <c r="U189" s="534">
        <f t="shared" si="230"/>
        <v>0</v>
      </c>
      <c r="V189" s="534">
        <f t="shared" si="230"/>
        <v>519.84894999999995</v>
      </c>
      <c r="W189" s="534">
        <f t="shared" si="230"/>
        <v>26.503060431599014</v>
      </c>
      <c r="X189" s="604"/>
    </row>
    <row r="190" spans="1:260" ht="15.75" thickBot="1" x14ac:dyDescent="0.3">
      <c r="A190" s="13">
        <v>1</v>
      </c>
      <c r="B190" s="56" t="s">
        <v>7</v>
      </c>
      <c r="C190" s="535"/>
      <c r="D190" s="535"/>
      <c r="E190" s="536"/>
      <c r="F190" s="535"/>
      <c r="G190" s="537"/>
      <c r="H190" s="537"/>
      <c r="I190" s="537"/>
      <c r="J190" s="537"/>
      <c r="K190" s="537"/>
      <c r="L190" s="537"/>
      <c r="M190" s="537"/>
      <c r="N190" s="537"/>
      <c r="O190" s="537"/>
      <c r="P190" s="537"/>
      <c r="Q190" s="537"/>
      <c r="R190" s="537"/>
      <c r="S190" s="538"/>
      <c r="T190" s="538">
        <f t="shared" si="164"/>
        <v>0</v>
      </c>
      <c r="U190" s="538"/>
      <c r="V190" s="538"/>
      <c r="W190" s="537"/>
      <c r="X190" s="604"/>
    </row>
    <row r="191" spans="1:260" ht="29.25" x14ac:dyDescent="0.25">
      <c r="A191" s="13">
        <v>1</v>
      </c>
      <c r="B191" s="80" t="s">
        <v>127</v>
      </c>
      <c r="C191" s="493"/>
      <c r="D191" s="493"/>
      <c r="E191" s="406"/>
      <c r="F191" s="493"/>
      <c r="G191" s="494"/>
      <c r="H191" s="494"/>
      <c r="I191" s="494"/>
      <c r="J191" s="494"/>
      <c r="K191" s="494"/>
      <c r="L191" s="494"/>
      <c r="M191" s="494"/>
      <c r="N191" s="494"/>
      <c r="O191" s="494"/>
      <c r="P191" s="494"/>
      <c r="Q191" s="494"/>
      <c r="R191" s="494"/>
      <c r="S191" s="445"/>
      <c r="T191" s="445">
        <f t="shared" si="164"/>
        <v>0</v>
      </c>
      <c r="U191" s="445"/>
      <c r="V191" s="445"/>
      <c r="W191" s="494"/>
      <c r="X191" s="604"/>
    </row>
    <row r="192" spans="1:260" s="24" customFormat="1" ht="30" x14ac:dyDescent="0.25">
      <c r="A192" s="13">
        <v>1</v>
      </c>
      <c r="B192" s="46" t="s">
        <v>74</v>
      </c>
      <c r="C192" s="302">
        <f>SUM(C193:C196)</f>
        <v>6770</v>
      </c>
      <c r="D192" s="302">
        <f>SUM(D193:D196)</f>
        <v>565</v>
      </c>
      <c r="E192" s="302">
        <f>SUM(E193:E196)</f>
        <v>340</v>
      </c>
      <c r="F192" s="302">
        <f>E192/D192*100</f>
        <v>60.176991150442483</v>
      </c>
      <c r="G192" s="445">
        <f>SUM(G193:G196)</f>
        <v>22087.010900000001</v>
      </c>
      <c r="H192" s="445">
        <f>SUM(H193:H196)</f>
        <v>0</v>
      </c>
      <c r="I192" s="445">
        <f>SUM(I193:I196)</f>
        <v>0</v>
      </c>
      <c r="J192" s="445">
        <f>SUM(J193:J196)</f>
        <v>0</v>
      </c>
      <c r="K192" s="445">
        <f>SUM(K193:K196)</f>
        <v>0</v>
      </c>
      <c r="L192" s="445">
        <f t="shared" ref="L192:M192" si="231">SUM(L193:L196)</f>
        <v>0</v>
      </c>
      <c r="M192" s="445">
        <f t="shared" si="231"/>
        <v>0</v>
      </c>
      <c r="N192" s="445">
        <f t="shared" ref="N192:V192" si="232">SUM(N193:N196)</f>
        <v>0</v>
      </c>
      <c r="O192" s="445">
        <f t="shared" ref="O192:P192" si="233">SUM(O193:O196)</f>
        <v>0</v>
      </c>
      <c r="P192" s="445">
        <f t="shared" si="233"/>
        <v>0</v>
      </c>
      <c r="Q192" s="445">
        <f t="shared" ref="Q192" si="234">SUM(Q193:Q196)</f>
        <v>0</v>
      </c>
      <c r="R192" s="617">
        <f t="shared" si="232"/>
        <v>1840.5842416666667</v>
      </c>
      <c r="S192" s="445">
        <f t="shared" si="232"/>
        <v>1303.7829499999998</v>
      </c>
      <c r="T192" s="445">
        <f t="shared" si="232"/>
        <v>-536.801291666667</v>
      </c>
      <c r="U192" s="445">
        <f t="shared" si="232"/>
        <v>-18.446750000000002</v>
      </c>
      <c r="V192" s="445">
        <f t="shared" si="232"/>
        <v>1285.3361999999997</v>
      </c>
      <c r="W192" s="445">
        <f>S192/R192*100</f>
        <v>70.835277217162954</v>
      </c>
      <c r="X192" s="604"/>
    </row>
    <row r="193" spans="1:24" s="24" customFormat="1" ht="30" x14ac:dyDescent="0.25">
      <c r="A193" s="13">
        <v>1</v>
      </c>
      <c r="B193" s="45" t="s">
        <v>43</v>
      </c>
      <c r="C193" s="302">
        <v>5000</v>
      </c>
      <c r="D193" s="608">
        <f>ROUND(C193/12*$B$3,0)</f>
        <v>417</v>
      </c>
      <c r="E193" s="302">
        <v>224</v>
      </c>
      <c r="F193" s="302">
        <f>E193/D193*100</f>
        <v>53.717026378896882</v>
      </c>
      <c r="G193" s="494">
        <v>17150</v>
      </c>
      <c r="H193" s="494"/>
      <c r="I193" s="494"/>
      <c r="J193" s="494"/>
      <c r="K193" s="494"/>
      <c r="L193" s="494"/>
      <c r="M193" s="494"/>
      <c r="N193" s="494"/>
      <c r="O193" s="494"/>
      <c r="P193" s="494"/>
      <c r="Q193" s="494"/>
      <c r="R193" s="618">
        <f t="shared" ref="R193:R201" si="235">G193/12*$B$3</f>
        <v>1429.1666666666667</v>
      </c>
      <c r="S193" s="445">
        <f t="shared" ref="S193:S196" si="236">V193-U193</f>
        <v>684.22658999999987</v>
      </c>
      <c r="T193" s="445">
        <f t="shared" si="164"/>
        <v>-744.94007666666687</v>
      </c>
      <c r="U193" s="445">
        <v>-18.231310000000001</v>
      </c>
      <c r="V193" s="445">
        <v>665.99527999999987</v>
      </c>
      <c r="W193" s="445">
        <f t="shared" ref="W193:W202" si="237">S193/R193*100</f>
        <v>47.875913002915439</v>
      </c>
      <c r="X193" s="604"/>
    </row>
    <row r="194" spans="1:24" s="24" customFormat="1" ht="30" x14ac:dyDescent="0.25">
      <c r="A194" s="13">
        <v>1</v>
      </c>
      <c r="B194" s="45" t="s">
        <v>44</v>
      </c>
      <c r="C194" s="302">
        <v>1500</v>
      </c>
      <c r="D194" s="303">
        <f t="shared" ref="D194:D201" si="238">ROUND(C194/12*$B$3,0)</f>
        <v>125</v>
      </c>
      <c r="E194" s="302">
        <v>47</v>
      </c>
      <c r="F194" s="302">
        <f>E194/D194*100</f>
        <v>37.6</v>
      </c>
      <c r="G194" s="445">
        <v>2855.4</v>
      </c>
      <c r="H194" s="445"/>
      <c r="I194" s="445"/>
      <c r="J194" s="445"/>
      <c r="K194" s="445"/>
      <c r="L194" s="445"/>
      <c r="M194" s="445"/>
      <c r="N194" s="445"/>
      <c r="O194" s="445"/>
      <c r="P194" s="445"/>
      <c r="Q194" s="445"/>
      <c r="R194" s="618">
        <f t="shared" si="235"/>
        <v>237.95000000000002</v>
      </c>
      <c r="S194" s="445">
        <f t="shared" si="236"/>
        <v>87.589129999999983</v>
      </c>
      <c r="T194" s="445">
        <f t="shared" si="164"/>
        <v>-150.36087000000003</v>
      </c>
      <c r="U194" s="445">
        <v>-0.21543999999999999</v>
      </c>
      <c r="V194" s="445">
        <v>87.373689999999982</v>
      </c>
      <c r="W194" s="445">
        <f t="shared" si="237"/>
        <v>36.809888632065551</v>
      </c>
      <c r="X194" s="604"/>
    </row>
    <row r="195" spans="1:24" s="24" customFormat="1" ht="30" x14ac:dyDescent="0.25">
      <c r="A195" s="13">
        <v>1</v>
      </c>
      <c r="B195" s="45" t="s">
        <v>68</v>
      </c>
      <c r="C195" s="302">
        <v>42</v>
      </c>
      <c r="D195" s="303">
        <f t="shared" si="238"/>
        <v>4</v>
      </c>
      <c r="E195" s="302"/>
      <c r="F195" s="302">
        <f>E195/D195*100</f>
        <v>0</v>
      </c>
      <c r="G195" s="445">
        <v>323.80614000000003</v>
      </c>
      <c r="H195" s="445"/>
      <c r="I195" s="445"/>
      <c r="J195" s="445"/>
      <c r="K195" s="445"/>
      <c r="L195" s="445"/>
      <c r="M195" s="445"/>
      <c r="N195" s="445"/>
      <c r="O195" s="445"/>
      <c r="P195" s="445"/>
      <c r="Q195" s="445"/>
      <c r="R195" s="618">
        <f t="shared" si="235"/>
        <v>26.983845000000002</v>
      </c>
      <c r="S195" s="445">
        <f t="shared" si="236"/>
        <v>0</v>
      </c>
      <c r="T195" s="445">
        <f t="shared" si="164"/>
        <v>-26.983845000000002</v>
      </c>
      <c r="U195" s="445"/>
      <c r="V195" s="445"/>
      <c r="W195" s="445">
        <f t="shared" si="237"/>
        <v>0</v>
      </c>
      <c r="X195" s="604"/>
    </row>
    <row r="196" spans="1:24" s="24" customFormat="1" ht="30" x14ac:dyDescent="0.25">
      <c r="A196" s="13">
        <v>1</v>
      </c>
      <c r="B196" s="45" t="s">
        <v>69</v>
      </c>
      <c r="C196" s="302">
        <v>228</v>
      </c>
      <c r="D196" s="303">
        <f t="shared" si="238"/>
        <v>19</v>
      </c>
      <c r="E196" s="302">
        <v>69</v>
      </c>
      <c r="F196" s="302">
        <f t="shared" ref="F196:F201" si="239">E196/D196*100</f>
        <v>363.15789473684214</v>
      </c>
      <c r="G196" s="445">
        <v>1757.80476</v>
      </c>
      <c r="H196" s="445"/>
      <c r="I196" s="445"/>
      <c r="J196" s="445"/>
      <c r="K196" s="445"/>
      <c r="L196" s="445"/>
      <c r="M196" s="445"/>
      <c r="N196" s="445"/>
      <c r="O196" s="445"/>
      <c r="P196" s="445"/>
      <c r="Q196" s="445"/>
      <c r="R196" s="618">
        <f t="shared" si="235"/>
        <v>146.48373000000001</v>
      </c>
      <c r="S196" s="445">
        <f t="shared" si="236"/>
        <v>531.96722999999997</v>
      </c>
      <c r="T196" s="445">
        <f t="shared" si="164"/>
        <v>385.48349999999994</v>
      </c>
      <c r="U196" s="445"/>
      <c r="V196" s="445">
        <v>531.96722999999997</v>
      </c>
      <c r="W196" s="445">
        <f t="shared" si="237"/>
        <v>363.15789473684208</v>
      </c>
      <c r="X196" s="604"/>
    </row>
    <row r="197" spans="1:24" s="24" customFormat="1" ht="30" x14ac:dyDescent="0.25">
      <c r="A197" s="13">
        <v>1</v>
      </c>
      <c r="B197" s="46" t="s">
        <v>66</v>
      </c>
      <c r="C197" s="302">
        <f>C198+C200+C201</f>
        <v>7515</v>
      </c>
      <c r="D197" s="302">
        <f t="shared" ref="D197:E197" si="240">D198+D200+D201</f>
        <v>626</v>
      </c>
      <c r="E197" s="302">
        <f t="shared" si="240"/>
        <v>326</v>
      </c>
      <c r="F197" s="302">
        <f t="shared" si="239"/>
        <v>52.076677316293932</v>
      </c>
      <c r="G197" s="446">
        <f t="shared" ref="G197:V197" si="241">G198+G200+G201</f>
        <v>19911.489699999998</v>
      </c>
      <c r="H197" s="446">
        <f t="shared" si="241"/>
        <v>0</v>
      </c>
      <c r="I197" s="446">
        <f t="shared" si="241"/>
        <v>0</v>
      </c>
      <c r="J197" s="446">
        <f t="shared" si="241"/>
        <v>0</v>
      </c>
      <c r="K197" s="446">
        <f t="shared" si="241"/>
        <v>0</v>
      </c>
      <c r="L197" s="446">
        <f t="shared" si="241"/>
        <v>0</v>
      </c>
      <c r="M197" s="446">
        <f t="shared" si="241"/>
        <v>0</v>
      </c>
      <c r="N197" s="446">
        <f t="shared" si="241"/>
        <v>0</v>
      </c>
      <c r="O197" s="446">
        <f t="shared" si="241"/>
        <v>0</v>
      </c>
      <c r="P197" s="446">
        <f t="shared" si="241"/>
        <v>0</v>
      </c>
      <c r="Q197" s="446">
        <f t="shared" si="241"/>
        <v>0</v>
      </c>
      <c r="R197" s="619">
        <f t="shared" si="241"/>
        <v>1659.2908083333334</v>
      </c>
      <c r="S197" s="446">
        <f t="shared" si="241"/>
        <v>600.23473999999987</v>
      </c>
      <c r="T197" s="446">
        <f t="shared" si="241"/>
        <v>-1059.0560683333333</v>
      </c>
      <c r="U197" s="446">
        <f t="shared" si="241"/>
        <v>0</v>
      </c>
      <c r="V197" s="446">
        <f t="shared" si="241"/>
        <v>600.23473999999987</v>
      </c>
      <c r="W197" s="445">
        <f t="shared" si="237"/>
        <v>36.174173748536745</v>
      </c>
      <c r="X197" s="604"/>
    </row>
    <row r="198" spans="1:24" s="24" customFormat="1" ht="30" x14ac:dyDescent="0.25">
      <c r="A198" s="13">
        <v>1</v>
      </c>
      <c r="B198" s="45" t="s">
        <v>62</v>
      </c>
      <c r="C198" s="302">
        <v>1900</v>
      </c>
      <c r="D198" s="608">
        <f>ROUND(C198/12*$B$3,0)</f>
        <v>158</v>
      </c>
      <c r="E198" s="302">
        <f>125+E199</f>
        <v>211</v>
      </c>
      <c r="F198" s="302">
        <f t="shared" si="239"/>
        <v>133.54430379746836</v>
      </c>
      <c r="G198" s="445">
        <v>2686.6</v>
      </c>
      <c r="H198" s="445"/>
      <c r="I198" s="445"/>
      <c r="J198" s="445"/>
      <c r="K198" s="445"/>
      <c r="L198" s="445"/>
      <c r="M198" s="445"/>
      <c r="N198" s="445"/>
      <c r="O198" s="445"/>
      <c r="P198" s="445"/>
      <c r="Q198" s="445"/>
      <c r="R198" s="618">
        <f t="shared" si="235"/>
        <v>223.88333333333333</v>
      </c>
      <c r="S198" s="445">
        <f t="shared" ref="S198:S201" si="242">V198-U198</f>
        <v>312.3528</v>
      </c>
      <c r="T198" s="445">
        <f t="shared" si="164"/>
        <v>88.469466666666676</v>
      </c>
      <c r="U198" s="445"/>
      <c r="V198" s="445">
        <f>184.91894+V199</f>
        <v>312.3528</v>
      </c>
      <c r="W198" s="445">
        <f t="shared" si="237"/>
        <v>139.51587880592569</v>
      </c>
      <c r="X198" s="604"/>
    </row>
    <row r="199" spans="1:24" s="24" customFormat="1" ht="34.5" customHeight="1" x14ac:dyDescent="0.25">
      <c r="A199" s="13"/>
      <c r="B199" s="625" t="s">
        <v>92</v>
      </c>
      <c r="C199" s="302"/>
      <c r="D199" s="608"/>
      <c r="E199" s="302">
        <v>86</v>
      </c>
      <c r="F199" s="302"/>
      <c r="G199" s="445"/>
      <c r="H199" s="445"/>
      <c r="I199" s="445"/>
      <c r="J199" s="445"/>
      <c r="K199" s="445"/>
      <c r="L199" s="445"/>
      <c r="M199" s="445"/>
      <c r="N199" s="445"/>
      <c r="O199" s="445"/>
      <c r="P199" s="445"/>
      <c r="Q199" s="445"/>
      <c r="R199" s="618">
        <f t="shared" si="235"/>
        <v>0</v>
      </c>
      <c r="S199" s="445"/>
      <c r="T199" s="445"/>
      <c r="U199" s="445"/>
      <c r="V199" s="445">
        <v>127.43386</v>
      </c>
      <c r="W199" s="445"/>
      <c r="X199" s="604"/>
    </row>
    <row r="200" spans="1:24" s="24" customFormat="1" ht="60" x14ac:dyDescent="0.25">
      <c r="A200" s="13">
        <v>1</v>
      </c>
      <c r="B200" s="45" t="s">
        <v>73</v>
      </c>
      <c r="C200" s="302">
        <v>5000</v>
      </c>
      <c r="D200" s="303">
        <f t="shared" si="238"/>
        <v>417</v>
      </c>
      <c r="E200" s="302">
        <v>72</v>
      </c>
      <c r="F200" s="302">
        <f t="shared" si="239"/>
        <v>17.266187050359711</v>
      </c>
      <c r="G200" s="445">
        <v>16274.849999999999</v>
      </c>
      <c r="H200" s="445"/>
      <c r="I200" s="445"/>
      <c r="J200" s="445"/>
      <c r="K200" s="445"/>
      <c r="L200" s="445"/>
      <c r="M200" s="445"/>
      <c r="N200" s="445"/>
      <c r="O200" s="445"/>
      <c r="P200" s="445"/>
      <c r="Q200" s="445"/>
      <c r="R200" s="618">
        <f t="shared" si="235"/>
        <v>1356.2375</v>
      </c>
      <c r="S200" s="445">
        <f t="shared" si="242"/>
        <v>217.05730999999994</v>
      </c>
      <c r="T200" s="445">
        <f t="shared" si="164"/>
        <v>-1139.18019</v>
      </c>
      <c r="U200" s="445"/>
      <c r="V200" s="445">
        <v>217.05730999999994</v>
      </c>
      <c r="W200" s="445">
        <f t="shared" si="237"/>
        <v>16.004373127862927</v>
      </c>
      <c r="X200" s="604"/>
    </row>
    <row r="201" spans="1:24" s="24" customFormat="1" ht="45" x14ac:dyDescent="0.25">
      <c r="A201" s="13">
        <v>1</v>
      </c>
      <c r="B201" s="45" t="s">
        <v>63</v>
      </c>
      <c r="C201" s="302">
        <v>615</v>
      </c>
      <c r="D201" s="303">
        <f t="shared" si="238"/>
        <v>51</v>
      </c>
      <c r="E201" s="302">
        <v>43</v>
      </c>
      <c r="F201" s="302">
        <f t="shared" si="239"/>
        <v>84.313725490196077</v>
      </c>
      <c r="G201" s="445">
        <v>950.03969999999993</v>
      </c>
      <c r="H201" s="445"/>
      <c r="I201" s="445"/>
      <c r="J201" s="445"/>
      <c r="K201" s="445"/>
      <c r="L201" s="445"/>
      <c r="M201" s="445"/>
      <c r="N201" s="445"/>
      <c r="O201" s="445"/>
      <c r="P201" s="445"/>
      <c r="Q201" s="445"/>
      <c r="R201" s="618">
        <f t="shared" si="235"/>
        <v>79.169974999999994</v>
      </c>
      <c r="S201" s="445">
        <f t="shared" si="242"/>
        <v>70.824629999999999</v>
      </c>
      <c r="T201" s="445">
        <f t="shared" si="164"/>
        <v>-8.3453449999999947</v>
      </c>
      <c r="U201" s="445"/>
      <c r="V201" s="445">
        <v>70.824629999999999</v>
      </c>
      <c r="W201" s="445">
        <f t="shared" si="237"/>
        <v>89.458952083791871</v>
      </c>
      <c r="X201" s="604"/>
    </row>
    <row r="202" spans="1:24" s="24" customFormat="1" ht="15.75" thickBot="1" x14ac:dyDescent="0.3">
      <c r="A202" s="13">
        <v>1</v>
      </c>
      <c r="B202" s="7" t="s">
        <v>3</v>
      </c>
      <c r="C202" s="436"/>
      <c r="D202" s="436"/>
      <c r="E202" s="436"/>
      <c r="F202" s="436"/>
      <c r="G202" s="511">
        <f>G197+G192</f>
        <v>41998.500599999999</v>
      </c>
      <c r="H202" s="511" t="e">
        <f>H197+H192+#REF!</f>
        <v>#REF!</v>
      </c>
      <c r="I202" s="511" t="e">
        <f>I197+I192+#REF!</f>
        <v>#REF!</v>
      </c>
      <c r="J202" s="511" t="e">
        <f>J197+J192+#REF!</f>
        <v>#REF!</v>
      </c>
      <c r="K202" s="511" t="e">
        <f>K197+K192+#REF!</f>
        <v>#REF!</v>
      </c>
      <c r="L202" s="511" t="e">
        <f>L197+L192+#REF!</f>
        <v>#REF!</v>
      </c>
      <c r="M202" s="511" t="e">
        <f>M197+M192+#REF!</f>
        <v>#REF!</v>
      </c>
      <c r="N202" s="511" t="e">
        <f>N197+N192+#REF!</f>
        <v>#REF!</v>
      </c>
      <c r="O202" s="511" t="e">
        <f>O197+O192+#REF!</f>
        <v>#REF!</v>
      </c>
      <c r="P202" s="511" t="e">
        <f>P197+P192+#REF!</f>
        <v>#REF!</v>
      </c>
      <c r="Q202" s="511" t="e">
        <f>Q197+Q192+#REF!</f>
        <v>#REF!</v>
      </c>
      <c r="R202" s="511">
        <f t="shared" ref="R202:V202" si="243">R197+R192</f>
        <v>3499.8750500000001</v>
      </c>
      <c r="S202" s="511">
        <f t="shared" si="243"/>
        <v>1904.0176899999997</v>
      </c>
      <c r="T202" s="511">
        <f t="shared" si="243"/>
        <v>-1595.8573600000004</v>
      </c>
      <c r="U202" s="511">
        <f t="shared" si="243"/>
        <v>-18.446750000000002</v>
      </c>
      <c r="V202" s="511">
        <f t="shared" si="243"/>
        <v>1885.5709399999996</v>
      </c>
      <c r="W202" s="511">
        <f t="shared" si="237"/>
        <v>54.402447595950598</v>
      </c>
      <c r="X202" s="604"/>
    </row>
    <row r="203" spans="1:24" ht="29.25" x14ac:dyDescent="0.25">
      <c r="A203" s="13">
        <v>1</v>
      </c>
      <c r="B203" s="148" t="s">
        <v>51</v>
      </c>
      <c r="C203" s="539"/>
      <c r="D203" s="539"/>
      <c r="E203" s="539"/>
      <c r="F203" s="539"/>
      <c r="G203" s="540"/>
      <c r="H203" s="540"/>
      <c r="I203" s="540"/>
      <c r="J203" s="540"/>
      <c r="K203" s="540"/>
      <c r="L203" s="540"/>
      <c r="M203" s="540"/>
      <c r="N203" s="540"/>
      <c r="O203" s="540"/>
      <c r="P203" s="540"/>
      <c r="Q203" s="540"/>
      <c r="R203" s="540"/>
      <c r="S203" s="540"/>
      <c r="T203" s="540">
        <f t="shared" si="164"/>
        <v>0</v>
      </c>
      <c r="U203" s="540"/>
      <c r="V203" s="540"/>
      <c r="W203" s="540"/>
      <c r="X203" s="604"/>
    </row>
    <row r="204" spans="1:24" ht="30" x14ac:dyDescent="0.25">
      <c r="A204" s="13">
        <v>1</v>
      </c>
      <c r="B204" s="147" t="s">
        <v>74</v>
      </c>
      <c r="C204" s="541">
        <f t="shared" ref="C204:W204" si="244">C192</f>
        <v>6770</v>
      </c>
      <c r="D204" s="541">
        <f t="shared" si="244"/>
        <v>565</v>
      </c>
      <c r="E204" s="541">
        <f t="shared" si="244"/>
        <v>340</v>
      </c>
      <c r="F204" s="541">
        <f t="shared" si="244"/>
        <v>60.176991150442483</v>
      </c>
      <c r="G204" s="542">
        <f t="shared" si="244"/>
        <v>22087.010900000001</v>
      </c>
      <c r="H204" s="542">
        <f t="shared" si="244"/>
        <v>0</v>
      </c>
      <c r="I204" s="542">
        <f t="shared" si="244"/>
        <v>0</v>
      </c>
      <c r="J204" s="542">
        <f t="shared" si="244"/>
        <v>0</v>
      </c>
      <c r="K204" s="542">
        <f t="shared" si="244"/>
        <v>0</v>
      </c>
      <c r="L204" s="542">
        <f t="shared" si="244"/>
        <v>0</v>
      </c>
      <c r="M204" s="542">
        <f t="shared" si="244"/>
        <v>0</v>
      </c>
      <c r="N204" s="542">
        <f t="shared" si="244"/>
        <v>0</v>
      </c>
      <c r="O204" s="542">
        <f t="shared" si="244"/>
        <v>0</v>
      </c>
      <c r="P204" s="542">
        <f t="shared" si="244"/>
        <v>0</v>
      </c>
      <c r="Q204" s="542">
        <f t="shared" si="244"/>
        <v>0</v>
      </c>
      <c r="R204" s="542">
        <f t="shared" si="244"/>
        <v>1840.5842416666667</v>
      </c>
      <c r="S204" s="542">
        <f t="shared" si="244"/>
        <v>1303.7829499999998</v>
      </c>
      <c r="T204" s="542">
        <f t="shared" si="244"/>
        <v>-536.801291666667</v>
      </c>
      <c r="U204" s="542">
        <f t="shared" si="244"/>
        <v>-18.446750000000002</v>
      </c>
      <c r="V204" s="542">
        <f t="shared" si="244"/>
        <v>1285.3361999999997</v>
      </c>
      <c r="W204" s="542">
        <f t="shared" si="244"/>
        <v>70.835277217162954</v>
      </c>
      <c r="X204" s="604"/>
    </row>
    <row r="205" spans="1:24" ht="30" x14ac:dyDescent="0.25">
      <c r="A205" s="13">
        <v>1</v>
      </c>
      <c r="B205" s="83" t="s">
        <v>43</v>
      </c>
      <c r="C205" s="541">
        <f t="shared" ref="C205:W205" si="245">C193</f>
        <v>5000</v>
      </c>
      <c r="D205" s="541">
        <f t="shared" si="245"/>
        <v>417</v>
      </c>
      <c r="E205" s="541">
        <f t="shared" si="245"/>
        <v>224</v>
      </c>
      <c r="F205" s="541">
        <f t="shared" si="245"/>
        <v>53.717026378896882</v>
      </c>
      <c r="G205" s="542">
        <f t="shared" si="245"/>
        <v>17150</v>
      </c>
      <c r="H205" s="542">
        <f t="shared" si="245"/>
        <v>0</v>
      </c>
      <c r="I205" s="542">
        <f t="shared" si="245"/>
        <v>0</v>
      </c>
      <c r="J205" s="542">
        <f t="shared" si="245"/>
        <v>0</v>
      </c>
      <c r="K205" s="542">
        <f t="shared" si="245"/>
        <v>0</v>
      </c>
      <c r="L205" s="542">
        <f t="shared" si="245"/>
        <v>0</v>
      </c>
      <c r="M205" s="542">
        <f t="shared" si="245"/>
        <v>0</v>
      </c>
      <c r="N205" s="542">
        <f t="shared" si="245"/>
        <v>0</v>
      </c>
      <c r="O205" s="542">
        <f t="shared" si="245"/>
        <v>0</v>
      </c>
      <c r="P205" s="542">
        <f t="shared" si="245"/>
        <v>0</v>
      </c>
      <c r="Q205" s="542">
        <f t="shared" si="245"/>
        <v>0</v>
      </c>
      <c r="R205" s="542">
        <f t="shared" si="245"/>
        <v>1429.1666666666667</v>
      </c>
      <c r="S205" s="542">
        <f t="shared" si="245"/>
        <v>684.22658999999987</v>
      </c>
      <c r="T205" s="542">
        <f t="shared" si="245"/>
        <v>-744.94007666666687</v>
      </c>
      <c r="U205" s="542">
        <f t="shared" si="245"/>
        <v>-18.231310000000001</v>
      </c>
      <c r="V205" s="542">
        <f t="shared" si="245"/>
        <v>665.99527999999987</v>
      </c>
      <c r="W205" s="542">
        <f t="shared" si="245"/>
        <v>47.875913002915439</v>
      </c>
      <c r="X205" s="604"/>
    </row>
    <row r="206" spans="1:24" ht="30" x14ac:dyDescent="0.25">
      <c r="A206" s="13">
        <v>1</v>
      </c>
      <c r="B206" s="83" t="s">
        <v>44</v>
      </c>
      <c r="C206" s="541">
        <f t="shared" ref="C206:W206" si="246">C194</f>
        <v>1500</v>
      </c>
      <c r="D206" s="541">
        <f t="shared" si="246"/>
        <v>125</v>
      </c>
      <c r="E206" s="541">
        <f t="shared" si="246"/>
        <v>47</v>
      </c>
      <c r="F206" s="541">
        <f t="shared" si="246"/>
        <v>37.6</v>
      </c>
      <c r="G206" s="542">
        <f t="shared" si="246"/>
        <v>2855.4</v>
      </c>
      <c r="H206" s="542">
        <f t="shared" si="246"/>
        <v>0</v>
      </c>
      <c r="I206" s="542">
        <f t="shared" si="246"/>
        <v>0</v>
      </c>
      <c r="J206" s="542">
        <f t="shared" si="246"/>
        <v>0</v>
      </c>
      <c r="K206" s="542">
        <f t="shared" si="246"/>
        <v>0</v>
      </c>
      <c r="L206" s="542">
        <f t="shared" si="246"/>
        <v>0</v>
      </c>
      <c r="M206" s="542">
        <f t="shared" si="246"/>
        <v>0</v>
      </c>
      <c r="N206" s="542">
        <f t="shared" si="246"/>
        <v>0</v>
      </c>
      <c r="O206" s="542">
        <f t="shared" si="246"/>
        <v>0</v>
      </c>
      <c r="P206" s="542">
        <f t="shared" si="246"/>
        <v>0</v>
      </c>
      <c r="Q206" s="542">
        <f t="shared" si="246"/>
        <v>0</v>
      </c>
      <c r="R206" s="542">
        <f t="shared" si="246"/>
        <v>237.95000000000002</v>
      </c>
      <c r="S206" s="542">
        <f t="shared" si="246"/>
        <v>87.589129999999983</v>
      </c>
      <c r="T206" s="542">
        <f t="shared" si="246"/>
        <v>-150.36087000000003</v>
      </c>
      <c r="U206" s="542">
        <f t="shared" si="246"/>
        <v>-0.21543999999999999</v>
      </c>
      <c r="V206" s="542">
        <f t="shared" si="246"/>
        <v>87.373689999999982</v>
      </c>
      <c r="W206" s="542">
        <f t="shared" si="246"/>
        <v>36.809888632065551</v>
      </c>
      <c r="X206" s="604"/>
    </row>
    <row r="207" spans="1:24" ht="30" x14ac:dyDescent="0.25">
      <c r="A207" s="13">
        <v>1</v>
      </c>
      <c r="B207" s="83" t="s">
        <v>68</v>
      </c>
      <c r="C207" s="541">
        <f t="shared" ref="C207:W207" si="247">C195</f>
        <v>42</v>
      </c>
      <c r="D207" s="541">
        <f t="shared" si="247"/>
        <v>4</v>
      </c>
      <c r="E207" s="541">
        <f t="shared" si="247"/>
        <v>0</v>
      </c>
      <c r="F207" s="541">
        <f t="shared" si="247"/>
        <v>0</v>
      </c>
      <c r="G207" s="542">
        <f t="shared" si="247"/>
        <v>323.80614000000003</v>
      </c>
      <c r="H207" s="542">
        <f t="shared" si="247"/>
        <v>0</v>
      </c>
      <c r="I207" s="542">
        <f t="shared" si="247"/>
        <v>0</v>
      </c>
      <c r="J207" s="542">
        <f t="shared" si="247"/>
        <v>0</v>
      </c>
      <c r="K207" s="542">
        <f t="shared" si="247"/>
        <v>0</v>
      </c>
      <c r="L207" s="542">
        <f t="shared" si="247"/>
        <v>0</v>
      </c>
      <c r="M207" s="542">
        <f t="shared" si="247"/>
        <v>0</v>
      </c>
      <c r="N207" s="542">
        <f t="shared" si="247"/>
        <v>0</v>
      </c>
      <c r="O207" s="542">
        <f t="shared" si="247"/>
        <v>0</v>
      </c>
      <c r="P207" s="542">
        <f t="shared" si="247"/>
        <v>0</v>
      </c>
      <c r="Q207" s="542">
        <f t="shared" si="247"/>
        <v>0</v>
      </c>
      <c r="R207" s="542">
        <f t="shared" si="247"/>
        <v>26.983845000000002</v>
      </c>
      <c r="S207" s="542">
        <f t="shared" si="247"/>
        <v>0</v>
      </c>
      <c r="T207" s="542">
        <f t="shared" si="247"/>
        <v>-26.983845000000002</v>
      </c>
      <c r="U207" s="542">
        <f t="shared" si="247"/>
        <v>0</v>
      </c>
      <c r="V207" s="542">
        <f t="shared" si="247"/>
        <v>0</v>
      </c>
      <c r="W207" s="542">
        <f t="shared" si="247"/>
        <v>0</v>
      </c>
      <c r="X207" s="604"/>
    </row>
    <row r="208" spans="1:24" ht="30" x14ac:dyDescent="0.25">
      <c r="A208" s="13">
        <v>1</v>
      </c>
      <c r="B208" s="83" t="s">
        <v>69</v>
      </c>
      <c r="C208" s="541">
        <f t="shared" ref="C208:W208" si="248">C196</f>
        <v>228</v>
      </c>
      <c r="D208" s="541">
        <f t="shared" si="248"/>
        <v>19</v>
      </c>
      <c r="E208" s="541">
        <f t="shared" si="248"/>
        <v>69</v>
      </c>
      <c r="F208" s="541">
        <f t="shared" si="248"/>
        <v>363.15789473684214</v>
      </c>
      <c r="G208" s="542">
        <f t="shared" si="248"/>
        <v>1757.80476</v>
      </c>
      <c r="H208" s="542">
        <f t="shared" si="248"/>
        <v>0</v>
      </c>
      <c r="I208" s="542">
        <f t="shared" si="248"/>
        <v>0</v>
      </c>
      <c r="J208" s="542">
        <f t="shared" si="248"/>
        <v>0</v>
      </c>
      <c r="K208" s="542">
        <f t="shared" si="248"/>
        <v>0</v>
      </c>
      <c r="L208" s="542">
        <f t="shared" si="248"/>
        <v>0</v>
      </c>
      <c r="M208" s="542">
        <f t="shared" si="248"/>
        <v>0</v>
      </c>
      <c r="N208" s="542">
        <f t="shared" si="248"/>
        <v>0</v>
      </c>
      <c r="O208" s="542">
        <f t="shared" si="248"/>
        <v>0</v>
      </c>
      <c r="P208" s="542">
        <f t="shared" si="248"/>
        <v>0</v>
      </c>
      <c r="Q208" s="542">
        <f t="shared" si="248"/>
        <v>0</v>
      </c>
      <c r="R208" s="542">
        <f t="shared" si="248"/>
        <v>146.48373000000001</v>
      </c>
      <c r="S208" s="542">
        <f t="shared" si="248"/>
        <v>531.96722999999997</v>
      </c>
      <c r="T208" s="542">
        <f t="shared" si="248"/>
        <v>385.48349999999994</v>
      </c>
      <c r="U208" s="542">
        <f t="shared" si="248"/>
        <v>0</v>
      </c>
      <c r="V208" s="542">
        <f t="shared" si="248"/>
        <v>531.96722999999997</v>
      </c>
      <c r="W208" s="542">
        <f t="shared" si="248"/>
        <v>363.15789473684208</v>
      </c>
      <c r="X208" s="604"/>
    </row>
    <row r="209" spans="1:24" ht="30" x14ac:dyDescent="0.25">
      <c r="A209" s="13">
        <v>1</v>
      </c>
      <c r="B209" s="147" t="s">
        <v>66</v>
      </c>
      <c r="C209" s="541">
        <f t="shared" ref="C209:W209" si="249">C197</f>
        <v>7515</v>
      </c>
      <c r="D209" s="541">
        <f t="shared" si="249"/>
        <v>626</v>
      </c>
      <c r="E209" s="541">
        <f t="shared" si="249"/>
        <v>326</v>
      </c>
      <c r="F209" s="541">
        <f t="shared" si="249"/>
        <v>52.076677316293932</v>
      </c>
      <c r="G209" s="542">
        <f t="shared" si="249"/>
        <v>19911.489699999998</v>
      </c>
      <c r="H209" s="542">
        <f t="shared" si="249"/>
        <v>0</v>
      </c>
      <c r="I209" s="542">
        <f t="shared" si="249"/>
        <v>0</v>
      </c>
      <c r="J209" s="542">
        <f t="shared" si="249"/>
        <v>0</v>
      </c>
      <c r="K209" s="542">
        <f t="shared" si="249"/>
        <v>0</v>
      </c>
      <c r="L209" s="542">
        <f t="shared" si="249"/>
        <v>0</v>
      </c>
      <c r="M209" s="542">
        <f t="shared" si="249"/>
        <v>0</v>
      </c>
      <c r="N209" s="542">
        <f t="shared" si="249"/>
        <v>0</v>
      </c>
      <c r="O209" s="542">
        <f t="shared" si="249"/>
        <v>0</v>
      </c>
      <c r="P209" s="542">
        <f t="shared" si="249"/>
        <v>0</v>
      </c>
      <c r="Q209" s="542">
        <f t="shared" si="249"/>
        <v>0</v>
      </c>
      <c r="R209" s="542">
        <f t="shared" si="249"/>
        <v>1659.2908083333334</v>
      </c>
      <c r="S209" s="542">
        <f t="shared" si="249"/>
        <v>600.23473999999987</v>
      </c>
      <c r="T209" s="542">
        <f t="shared" si="249"/>
        <v>-1059.0560683333333</v>
      </c>
      <c r="U209" s="542">
        <f t="shared" si="249"/>
        <v>0</v>
      </c>
      <c r="V209" s="542">
        <f t="shared" si="249"/>
        <v>600.23473999999987</v>
      </c>
      <c r="W209" s="542">
        <f t="shared" si="249"/>
        <v>36.174173748536745</v>
      </c>
      <c r="X209" s="604"/>
    </row>
    <row r="210" spans="1:24" ht="30" x14ac:dyDescent="0.25">
      <c r="A210" s="13">
        <v>1</v>
      </c>
      <c r="B210" s="83" t="s">
        <v>62</v>
      </c>
      <c r="C210" s="541">
        <f t="shared" ref="C210:W210" si="250">C198</f>
        <v>1900</v>
      </c>
      <c r="D210" s="541">
        <f t="shared" si="250"/>
        <v>158</v>
      </c>
      <c r="E210" s="541">
        <f t="shared" si="250"/>
        <v>211</v>
      </c>
      <c r="F210" s="541">
        <f t="shared" si="250"/>
        <v>133.54430379746836</v>
      </c>
      <c r="G210" s="542">
        <f t="shared" si="250"/>
        <v>2686.6</v>
      </c>
      <c r="H210" s="542">
        <f t="shared" si="250"/>
        <v>0</v>
      </c>
      <c r="I210" s="542">
        <f t="shared" si="250"/>
        <v>0</v>
      </c>
      <c r="J210" s="542">
        <f t="shared" si="250"/>
        <v>0</v>
      </c>
      <c r="K210" s="542">
        <f t="shared" si="250"/>
        <v>0</v>
      </c>
      <c r="L210" s="542">
        <f t="shared" si="250"/>
        <v>0</v>
      </c>
      <c r="M210" s="542">
        <f t="shared" si="250"/>
        <v>0</v>
      </c>
      <c r="N210" s="542">
        <f t="shared" si="250"/>
        <v>0</v>
      </c>
      <c r="O210" s="542">
        <f t="shared" si="250"/>
        <v>0</v>
      </c>
      <c r="P210" s="542">
        <f t="shared" si="250"/>
        <v>0</v>
      </c>
      <c r="Q210" s="542">
        <f t="shared" si="250"/>
        <v>0</v>
      </c>
      <c r="R210" s="542">
        <f t="shared" si="250"/>
        <v>223.88333333333333</v>
      </c>
      <c r="S210" s="542">
        <f t="shared" si="250"/>
        <v>312.3528</v>
      </c>
      <c r="T210" s="542">
        <f t="shared" si="250"/>
        <v>88.469466666666676</v>
      </c>
      <c r="U210" s="542">
        <f t="shared" si="250"/>
        <v>0</v>
      </c>
      <c r="V210" s="542">
        <f t="shared" si="250"/>
        <v>312.3528</v>
      </c>
      <c r="W210" s="542">
        <f t="shared" si="250"/>
        <v>139.51587880592569</v>
      </c>
      <c r="X210" s="604"/>
    </row>
    <row r="211" spans="1:24" ht="45" x14ac:dyDescent="0.25">
      <c r="A211" s="13"/>
      <c r="B211" s="625" t="s">
        <v>92</v>
      </c>
      <c r="C211" s="541">
        <f t="shared" ref="C211:W211" si="251">C199</f>
        <v>0</v>
      </c>
      <c r="D211" s="541">
        <f t="shared" si="251"/>
        <v>0</v>
      </c>
      <c r="E211" s="541">
        <f t="shared" si="251"/>
        <v>86</v>
      </c>
      <c r="F211" s="541">
        <f t="shared" si="251"/>
        <v>0</v>
      </c>
      <c r="G211" s="541">
        <f t="shared" si="251"/>
        <v>0</v>
      </c>
      <c r="H211" s="541">
        <f t="shared" si="251"/>
        <v>0</v>
      </c>
      <c r="I211" s="541">
        <f t="shared" si="251"/>
        <v>0</v>
      </c>
      <c r="J211" s="541">
        <f t="shared" si="251"/>
        <v>0</v>
      </c>
      <c r="K211" s="541">
        <f t="shared" si="251"/>
        <v>0</v>
      </c>
      <c r="L211" s="541">
        <f t="shared" si="251"/>
        <v>0</v>
      </c>
      <c r="M211" s="541">
        <f t="shared" si="251"/>
        <v>0</v>
      </c>
      <c r="N211" s="541">
        <f t="shared" si="251"/>
        <v>0</v>
      </c>
      <c r="O211" s="541">
        <f t="shared" si="251"/>
        <v>0</v>
      </c>
      <c r="P211" s="541">
        <f t="shared" si="251"/>
        <v>0</v>
      </c>
      <c r="Q211" s="541">
        <f t="shared" si="251"/>
        <v>0</v>
      </c>
      <c r="R211" s="541">
        <f t="shared" si="251"/>
        <v>0</v>
      </c>
      <c r="S211" s="541">
        <f t="shared" si="251"/>
        <v>0</v>
      </c>
      <c r="T211" s="541">
        <f t="shared" si="251"/>
        <v>0</v>
      </c>
      <c r="U211" s="541">
        <f t="shared" si="251"/>
        <v>0</v>
      </c>
      <c r="V211" s="541">
        <f t="shared" si="251"/>
        <v>127.43386</v>
      </c>
      <c r="W211" s="541">
        <f t="shared" si="251"/>
        <v>0</v>
      </c>
      <c r="X211" s="604"/>
    </row>
    <row r="212" spans="1:24" ht="60" x14ac:dyDescent="0.25">
      <c r="A212" s="13">
        <v>1</v>
      </c>
      <c r="B212" s="83" t="s">
        <v>45</v>
      </c>
      <c r="C212" s="541">
        <f t="shared" ref="C212:W212" si="252">C200</f>
        <v>5000</v>
      </c>
      <c r="D212" s="541">
        <f t="shared" si="252"/>
        <v>417</v>
      </c>
      <c r="E212" s="541">
        <f t="shared" si="252"/>
        <v>72</v>
      </c>
      <c r="F212" s="541">
        <f t="shared" si="252"/>
        <v>17.266187050359711</v>
      </c>
      <c r="G212" s="542">
        <f t="shared" si="252"/>
        <v>16274.849999999999</v>
      </c>
      <c r="H212" s="542">
        <f t="shared" si="252"/>
        <v>0</v>
      </c>
      <c r="I212" s="542">
        <f t="shared" si="252"/>
        <v>0</v>
      </c>
      <c r="J212" s="542">
        <f t="shared" si="252"/>
        <v>0</v>
      </c>
      <c r="K212" s="542">
        <f t="shared" si="252"/>
        <v>0</v>
      </c>
      <c r="L212" s="542">
        <f t="shared" si="252"/>
        <v>0</v>
      </c>
      <c r="M212" s="542">
        <f t="shared" si="252"/>
        <v>0</v>
      </c>
      <c r="N212" s="542">
        <f t="shared" si="252"/>
        <v>0</v>
      </c>
      <c r="O212" s="542">
        <f t="shared" si="252"/>
        <v>0</v>
      </c>
      <c r="P212" s="542">
        <f t="shared" si="252"/>
        <v>0</v>
      </c>
      <c r="Q212" s="542">
        <f t="shared" si="252"/>
        <v>0</v>
      </c>
      <c r="R212" s="542">
        <f t="shared" si="252"/>
        <v>1356.2375</v>
      </c>
      <c r="S212" s="542">
        <f t="shared" si="252"/>
        <v>217.05730999999994</v>
      </c>
      <c r="T212" s="542">
        <f t="shared" si="252"/>
        <v>-1139.18019</v>
      </c>
      <c r="U212" s="542">
        <f t="shared" si="252"/>
        <v>0</v>
      </c>
      <c r="V212" s="542">
        <f t="shared" si="252"/>
        <v>217.05730999999994</v>
      </c>
      <c r="W212" s="542">
        <f t="shared" si="252"/>
        <v>16.004373127862927</v>
      </c>
      <c r="X212" s="604"/>
    </row>
    <row r="213" spans="1:24" ht="45" x14ac:dyDescent="0.25">
      <c r="A213" s="13">
        <v>1</v>
      </c>
      <c r="B213" s="83" t="s">
        <v>63</v>
      </c>
      <c r="C213" s="541">
        <f t="shared" ref="C213:W213" si="253">C201</f>
        <v>615</v>
      </c>
      <c r="D213" s="541">
        <f t="shared" si="253"/>
        <v>51</v>
      </c>
      <c r="E213" s="541">
        <f t="shared" si="253"/>
        <v>43</v>
      </c>
      <c r="F213" s="541">
        <f t="shared" si="253"/>
        <v>84.313725490196077</v>
      </c>
      <c r="G213" s="542">
        <f t="shared" si="253"/>
        <v>950.03969999999993</v>
      </c>
      <c r="H213" s="542">
        <f t="shared" si="253"/>
        <v>0</v>
      </c>
      <c r="I213" s="542">
        <f t="shared" si="253"/>
        <v>0</v>
      </c>
      <c r="J213" s="542">
        <f t="shared" si="253"/>
        <v>0</v>
      </c>
      <c r="K213" s="542">
        <f t="shared" si="253"/>
        <v>0</v>
      </c>
      <c r="L213" s="542">
        <f t="shared" si="253"/>
        <v>0</v>
      </c>
      <c r="M213" s="542">
        <f t="shared" si="253"/>
        <v>0</v>
      </c>
      <c r="N213" s="542">
        <f t="shared" si="253"/>
        <v>0</v>
      </c>
      <c r="O213" s="542">
        <f t="shared" si="253"/>
        <v>0</v>
      </c>
      <c r="P213" s="542">
        <f t="shared" si="253"/>
        <v>0</v>
      </c>
      <c r="Q213" s="542">
        <f t="shared" si="253"/>
        <v>0</v>
      </c>
      <c r="R213" s="542">
        <f t="shared" si="253"/>
        <v>79.169974999999994</v>
      </c>
      <c r="S213" s="542">
        <f t="shared" si="253"/>
        <v>70.824629999999999</v>
      </c>
      <c r="T213" s="542">
        <f t="shared" si="253"/>
        <v>-8.3453449999999947</v>
      </c>
      <c r="U213" s="542">
        <f t="shared" si="253"/>
        <v>0</v>
      </c>
      <c r="V213" s="542">
        <f t="shared" si="253"/>
        <v>70.824629999999999</v>
      </c>
      <c r="W213" s="542">
        <f t="shared" si="253"/>
        <v>89.458952083791871</v>
      </c>
      <c r="X213" s="604"/>
    </row>
    <row r="214" spans="1:24" ht="15.75" thickBot="1" x14ac:dyDescent="0.3">
      <c r="A214" s="13">
        <v>1</v>
      </c>
      <c r="B214" s="630" t="s">
        <v>4</v>
      </c>
      <c r="C214" s="631">
        <f t="shared" ref="C214:W214" si="254">C202</f>
        <v>0</v>
      </c>
      <c r="D214" s="631">
        <f t="shared" si="254"/>
        <v>0</v>
      </c>
      <c r="E214" s="631">
        <f t="shared" si="254"/>
        <v>0</v>
      </c>
      <c r="F214" s="631">
        <f t="shared" si="254"/>
        <v>0</v>
      </c>
      <c r="G214" s="632">
        <f t="shared" si="254"/>
        <v>41998.500599999999</v>
      </c>
      <c r="H214" s="632" t="e">
        <f t="shared" si="254"/>
        <v>#REF!</v>
      </c>
      <c r="I214" s="632" t="e">
        <f t="shared" si="254"/>
        <v>#REF!</v>
      </c>
      <c r="J214" s="632" t="e">
        <f t="shared" si="254"/>
        <v>#REF!</v>
      </c>
      <c r="K214" s="632" t="e">
        <f t="shared" si="254"/>
        <v>#REF!</v>
      </c>
      <c r="L214" s="632" t="e">
        <f t="shared" si="254"/>
        <v>#REF!</v>
      </c>
      <c r="M214" s="632" t="e">
        <f t="shared" si="254"/>
        <v>#REF!</v>
      </c>
      <c r="N214" s="632" t="e">
        <f t="shared" si="254"/>
        <v>#REF!</v>
      </c>
      <c r="O214" s="632" t="e">
        <f t="shared" si="254"/>
        <v>#REF!</v>
      </c>
      <c r="P214" s="632" t="e">
        <f t="shared" si="254"/>
        <v>#REF!</v>
      </c>
      <c r="Q214" s="632" t="e">
        <f t="shared" si="254"/>
        <v>#REF!</v>
      </c>
      <c r="R214" s="632">
        <f t="shared" si="254"/>
        <v>3499.8750500000001</v>
      </c>
      <c r="S214" s="632">
        <f t="shared" si="254"/>
        <v>1904.0176899999997</v>
      </c>
      <c r="T214" s="632">
        <f t="shared" si="254"/>
        <v>-1595.8573600000004</v>
      </c>
      <c r="U214" s="632">
        <f t="shared" si="254"/>
        <v>-18.446750000000002</v>
      </c>
      <c r="V214" s="632">
        <f t="shared" si="254"/>
        <v>1885.5709399999996</v>
      </c>
      <c r="W214" s="632">
        <f t="shared" si="254"/>
        <v>54.402447595950598</v>
      </c>
      <c r="X214" s="604"/>
    </row>
    <row r="215" spans="1:24" ht="15.75" thickBot="1" x14ac:dyDescent="0.3">
      <c r="A215" s="13">
        <v>1</v>
      </c>
      <c r="B215" s="56" t="s">
        <v>8</v>
      </c>
      <c r="C215" s="535"/>
      <c r="D215" s="535"/>
      <c r="E215" s="536"/>
      <c r="F215" s="535"/>
      <c r="G215" s="537"/>
      <c r="H215" s="537"/>
      <c r="I215" s="537"/>
      <c r="J215" s="537"/>
      <c r="K215" s="537"/>
      <c r="L215" s="537"/>
      <c r="M215" s="537"/>
      <c r="N215" s="537"/>
      <c r="O215" s="537"/>
      <c r="P215" s="537"/>
      <c r="Q215" s="537"/>
      <c r="R215" s="537"/>
      <c r="S215" s="538"/>
      <c r="T215" s="538">
        <f t="shared" ref="T215:T266" si="255">S215-R215</f>
        <v>0</v>
      </c>
      <c r="U215" s="538"/>
      <c r="V215" s="538"/>
      <c r="W215" s="537"/>
      <c r="X215" s="604"/>
    </row>
    <row r="216" spans="1:24" ht="43.5" x14ac:dyDescent="0.25">
      <c r="A216" s="13">
        <v>1</v>
      </c>
      <c r="B216" s="80" t="s">
        <v>128</v>
      </c>
      <c r="C216" s="406"/>
      <c r="D216" s="406"/>
      <c r="E216" s="406"/>
      <c r="F216" s="406"/>
      <c r="G216" s="445"/>
      <c r="H216" s="445"/>
      <c r="I216" s="445"/>
      <c r="J216" s="445"/>
      <c r="K216" s="445"/>
      <c r="L216" s="445"/>
      <c r="M216" s="445"/>
      <c r="N216" s="445"/>
      <c r="O216" s="445"/>
      <c r="P216" s="445"/>
      <c r="Q216" s="445"/>
      <c r="R216" s="445"/>
      <c r="S216" s="445"/>
      <c r="T216" s="445">
        <f t="shared" si="255"/>
        <v>0</v>
      </c>
      <c r="U216" s="445"/>
      <c r="V216" s="445"/>
      <c r="W216" s="445"/>
      <c r="X216" s="604"/>
    </row>
    <row r="217" spans="1:24" s="24" customFormat="1" ht="30" x14ac:dyDescent="0.25">
      <c r="A217" s="13">
        <v>1</v>
      </c>
      <c r="B217" s="46" t="s">
        <v>74</v>
      </c>
      <c r="C217" s="302">
        <f>SUM(C218:C221)</f>
        <v>5242</v>
      </c>
      <c r="D217" s="302">
        <f>SUM(D218:D221)</f>
        <v>437</v>
      </c>
      <c r="E217" s="302">
        <f>SUM(E218:E221)</f>
        <v>0</v>
      </c>
      <c r="F217" s="302">
        <f t="shared" ref="F217:F226" si="256">E217/D217*100</f>
        <v>0</v>
      </c>
      <c r="G217" s="445">
        <f>SUM(G218:G221)</f>
        <v>16930.275239999999</v>
      </c>
      <c r="H217" s="445">
        <f>SUM(H218:H221)</f>
        <v>0</v>
      </c>
      <c r="I217" s="445">
        <f>SUM(I218:I221)</f>
        <v>0</v>
      </c>
      <c r="J217" s="445">
        <f>SUM(J218:J221)</f>
        <v>0</v>
      </c>
      <c r="K217" s="445">
        <f>SUM(K218:K221)</f>
        <v>0</v>
      </c>
      <c r="L217" s="445">
        <f t="shared" ref="L217:M217" si="257">SUM(L218:L221)</f>
        <v>0</v>
      </c>
      <c r="M217" s="445">
        <f t="shared" si="257"/>
        <v>0</v>
      </c>
      <c r="N217" s="445">
        <f t="shared" ref="N217:V217" si="258">SUM(N218:N221)</f>
        <v>0</v>
      </c>
      <c r="O217" s="445">
        <f t="shared" ref="O217:P217" si="259">SUM(O218:O221)</f>
        <v>0</v>
      </c>
      <c r="P217" s="445">
        <f t="shared" si="259"/>
        <v>0</v>
      </c>
      <c r="Q217" s="445">
        <f t="shared" ref="Q217" si="260">SUM(Q218:Q221)</f>
        <v>0</v>
      </c>
      <c r="R217" s="617">
        <f t="shared" si="258"/>
        <v>1410.85627</v>
      </c>
      <c r="S217" s="445">
        <f t="shared" si="258"/>
        <v>0</v>
      </c>
      <c r="T217" s="445">
        <f t="shared" si="258"/>
        <v>-1410.85627</v>
      </c>
      <c r="U217" s="445">
        <f t="shared" si="258"/>
        <v>-54.380489999999995</v>
      </c>
      <c r="V217" s="445">
        <f t="shared" si="258"/>
        <v>-54.380489999999995</v>
      </c>
      <c r="W217" s="445">
        <f t="shared" ref="W217:W227" si="261">S217/R217*100</f>
        <v>0</v>
      </c>
      <c r="X217" s="604"/>
    </row>
    <row r="218" spans="1:24" s="24" customFormat="1" ht="30" x14ac:dyDescent="0.25">
      <c r="A218" s="13">
        <v>1</v>
      </c>
      <c r="B218" s="45" t="s">
        <v>43</v>
      </c>
      <c r="C218" s="302">
        <v>3900</v>
      </c>
      <c r="D218" s="608">
        <f>ROUND(C218/12*$B$3,0)</f>
        <v>325</v>
      </c>
      <c r="E218" s="302"/>
      <c r="F218" s="302">
        <f t="shared" si="256"/>
        <v>0</v>
      </c>
      <c r="G218" s="445">
        <v>13377</v>
      </c>
      <c r="H218" s="445"/>
      <c r="I218" s="445"/>
      <c r="J218" s="445"/>
      <c r="K218" s="445"/>
      <c r="L218" s="445"/>
      <c r="M218" s="445"/>
      <c r="N218" s="445"/>
      <c r="O218" s="445"/>
      <c r="P218" s="445"/>
      <c r="Q218" s="445"/>
      <c r="R218" s="618">
        <f t="shared" ref="R218:R221" si="262">G218/12*$B$3</f>
        <v>1114.75</v>
      </c>
      <c r="S218" s="445">
        <f t="shared" ref="S218:S226" si="263">V218-U218</f>
        <v>0</v>
      </c>
      <c r="T218" s="445">
        <f t="shared" si="255"/>
        <v>-1114.75</v>
      </c>
      <c r="U218" s="445">
        <v>-48.918279999999996</v>
      </c>
      <c r="V218" s="445">
        <v>-48.918279999999996</v>
      </c>
      <c r="W218" s="445">
        <f t="shared" si="261"/>
        <v>0</v>
      </c>
      <c r="X218" s="604"/>
    </row>
    <row r="219" spans="1:24" s="24" customFormat="1" ht="30" x14ac:dyDescent="0.25">
      <c r="A219" s="13">
        <v>1</v>
      </c>
      <c r="B219" s="45" t="s">
        <v>44</v>
      </c>
      <c r="C219" s="302">
        <v>1170</v>
      </c>
      <c r="D219" s="303">
        <f t="shared" ref="D219:D226" si="264">ROUND(C219/12*$B$3,0)</f>
        <v>98</v>
      </c>
      <c r="E219" s="302"/>
      <c r="F219" s="302">
        <f t="shared" si="256"/>
        <v>0</v>
      </c>
      <c r="G219" s="445">
        <v>2227.212</v>
      </c>
      <c r="H219" s="445"/>
      <c r="I219" s="445"/>
      <c r="J219" s="445"/>
      <c r="K219" s="445"/>
      <c r="L219" s="445"/>
      <c r="M219" s="445"/>
      <c r="N219" s="445"/>
      <c r="O219" s="445"/>
      <c r="P219" s="445"/>
      <c r="Q219" s="445"/>
      <c r="R219" s="618">
        <f t="shared" si="262"/>
        <v>185.601</v>
      </c>
      <c r="S219" s="445">
        <f t="shared" si="263"/>
        <v>0</v>
      </c>
      <c r="T219" s="445">
        <f t="shared" si="255"/>
        <v>-185.601</v>
      </c>
      <c r="U219" s="445">
        <v>-5.4622099999999998</v>
      </c>
      <c r="V219" s="445">
        <v>-5.4622099999999998</v>
      </c>
      <c r="W219" s="445">
        <f t="shared" si="261"/>
        <v>0</v>
      </c>
      <c r="X219" s="604"/>
    </row>
    <row r="220" spans="1:24" s="24" customFormat="1" ht="30" x14ac:dyDescent="0.25">
      <c r="A220" s="13">
        <v>1</v>
      </c>
      <c r="B220" s="45" t="s">
        <v>68</v>
      </c>
      <c r="C220" s="302">
        <v>51</v>
      </c>
      <c r="D220" s="303">
        <f t="shared" si="264"/>
        <v>4</v>
      </c>
      <c r="E220" s="302"/>
      <c r="F220" s="302">
        <f t="shared" si="256"/>
        <v>0</v>
      </c>
      <c r="G220" s="445">
        <v>393.19317000000001</v>
      </c>
      <c r="H220" s="445"/>
      <c r="I220" s="445"/>
      <c r="J220" s="445"/>
      <c r="K220" s="445"/>
      <c r="L220" s="445"/>
      <c r="M220" s="445"/>
      <c r="N220" s="445"/>
      <c r="O220" s="445"/>
      <c r="P220" s="445"/>
      <c r="Q220" s="445"/>
      <c r="R220" s="618">
        <f t="shared" si="262"/>
        <v>32.766097500000001</v>
      </c>
      <c r="S220" s="445">
        <f t="shared" si="263"/>
        <v>0</v>
      </c>
      <c r="T220" s="445">
        <f t="shared" si="255"/>
        <v>-32.766097500000001</v>
      </c>
      <c r="U220" s="445"/>
      <c r="V220" s="445"/>
      <c r="W220" s="445">
        <f t="shared" si="261"/>
        <v>0</v>
      </c>
      <c r="X220" s="604"/>
    </row>
    <row r="221" spans="1:24" s="24" customFormat="1" ht="30" x14ac:dyDescent="0.25">
      <c r="A221" s="13">
        <v>1</v>
      </c>
      <c r="B221" s="45" t="s">
        <v>69</v>
      </c>
      <c r="C221" s="302">
        <v>121</v>
      </c>
      <c r="D221" s="303">
        <f t="shared" si="264"/>
        <v>10</v>
      </c>
      <c r="E221" s="302"/>
      <c r="F221" s="302">
        <f t="shared" si="256"/>
        <v>0</v>
      </c>
      <c r="G221" s="445">
        <v>932.87007000000006</v>
      </c>
      <c r="H221" s="445"/>
      <c r="I221" s="445"/>
      <c r="J221" s="445"/>
      <c r="K221" s="445"/>
      <c r="L221" s="445"/>
      <c r="M221" s="445"/>
      <c r="N221" s="445"/>
      <c r="O221" s="445"/>
      <c r="P221" s="445"/>
      <c r="Q221" s="445"/>
      <c r="R221" s="618">
        <f t="shared" si="262"/>
        <v>77.739172500000009</v>
      </c>
      <c r="S221" s="445">
        <f t="shared" si="263"/>
        <v>0</v>
      </c>
      <c r="T221" s="445">
        <f t="shared" si="255"/>
        <v>-77.739172500000009</v>
      </c>
      <c r="U221" s="445"/>
      <c r="V221" s="445"/>
      <c r="W221" s="445">
        <f t="shared" si="261"/>
        <v>0</v>
      </c>
      <c r="X221" s="604"/>
    </row>
    <row r="222" spans="1:24" s="24" customFormat="1" ht="30" x14ac:dyDescent="0.25">
      <c r="A222" s="13">
        <v>1</v>
      </c>
      <c r="B222" s="46" t="s">
        <v>66</v>
      </c>
      <c r="C222" s="302">
        <f>C223+C225+C226</f>
        <v>9408</v>
      </c>
      <c r="D222" s="302">
        <f t="shared" ref="D222:E222" si="265">D223+D225+D226</f>
        <v>784</v>
      </c>
      <c r="E222" s="302">
        <f t="shared" si="265"/>
        <v>490</v>
      </c>
      <c r="F222" s="302">
        <f t="shared" si="256"/>
        <v>62.5</v>
      </c>
      <c r="G222" s="446">
        <f t="shared" ref="G222:V222" si="266">G223+G225+G226</f>
        <v>25993.335129999999</v>
      </c>
      <c r="H222" s="446">
        <f t="shared" si="266"/>
        <v>0</v>
      </c>
      <c r="I222" s="446">
        <f t="shared" si="266"/>
        <v>0</v>
      </c>
      <c r="J222" s="446">
        <f t="shared" si="266"/>
        <v>0</v>
      </c>
      <c r="K222" s="446">
        <f t="shared" si="266"/>
        <v>0</v>
      </c>
      <c r="L222" s="446">
        <f t="shared" si="266"/>
        <v>0</v>
      </c>
      <c r="M222" s="446">
        <f t="shared" si="266"/>
        <v>0</v>
      </c>
      <c r="N222" s="446">
        <f t="shared" si="266"/>
        <v>0</v>
      </c>
      <c r="O222" s="446">
        <f t="shared" si="266"/>
        <v>0</v>
      </c>
      <c r="P222" s="446">
        <f t="shared" si="266"/>
        <v>0</v>
      </c>
      <c r="Q222" s="446">
        <f t="shared" si="266"/>
        <v>0</v>
      </c>
      <c r="R222" s="619">
        <f t="shared" si="266"/>
        <v>2166.1112608333333</v>
      </c>
      <c r="S222" s="446">
        <f t="shared" si="266"/>
        <v>2120.3844200000012</v>
      </c>
      <c r="T222" s="446">
        <f t="shared" si="266"/>
        <v>-45.726840833332204</v>
      </c>
      <c r="U222" s="446">
        <f t="shared" si="266"/>
        <v>-1.29505</v>
      </c>
      <c r="V222" s="446">
        <f t="shared" si="266"/>
        <v>2119.0893700000015</v>
      </c>
      <c r="W222" s="445">
        <f t="shared" si="261"/>
        <v>97.888989284154306</v>
      </c>
      <c r="X222" s="604"/>
    </row>
    <row r="223" spans="1:24" s="24" customFormat="1" ht="30" x14ac:dyDescent="0.25">
      <c r="A223" s="13">
        <v>1</v>
      </c>
      <c r="B223" s="45" t="s">
        <v>62</v>
      </c>
      <c r="C223" s="302">
        <v>1400</v>
      </c>
      <c r="D223" s="608">
        <f>ROUND(C223/12*$B$3,0)</f>
        <v>117</v>
      </c>
      <c r="E223" s="302"/>
      <c r="F223" s="302">
        <f t="shared" si="256"/>
        <v>0</v>
      </c>
      <c r="G223" s="445">
        <v>1979.6</v>
      </c>
      <c r="H223" s="445"/>
      <c r="I223" s="445"/>
      <c r="J223" s="445"/>
      <c r="K223" s="445"/>
      <c r="L223" s="445"/>
      <c r="M223" s="445"/>
      <c r="N223" s="445"/>
      <c r="O223" s="445"/>
      <c r="P223" s="445"/>
      <c r="Q223" s="445"/>
      <c r="R223" s="618">
        <f t="shared" ref="R223:R226" si="267">G223/12*$B$3</f>
        <v>164.96666666666667</v>
      </c>
      <c r="S223" s="445">
        <f t="shared" si="263"/>
        <v>0</v>
      </c>
      <c r="T223" s="445">
        <f t="shared" si="255"/>
        <v>-164.96666666666667</v>
      </c>
      <c r="U223" s="445">
        <v>-1.29505</v>
      </c>
      <c r="V223" s="445">
        <v>-1.29505</v>
      </c>
      <c r="W223" s="445">
        <f t="shared" si="261"/>
        <v>0</v>
      </c>
      <c r="X223" s="604"/>
    </row>
    <row r="224" spans="1:24" s="24" customFormat="1" ht="30" customHeight="1" x14ac:dyDescent="0.25">
      <c r="A224" s="13"/>
      <c r="B224" s="625" t="s">
        <v>92</v>
      </c>
      <c r="C224" s="302"/>
      <c r="D224" s="608"/>
      <c r="E224" s="302"/>
      <c r="F224" s="302"/>
      <c r="G224" s="445"/>
      <c r="H224" s="445"/>
      <c r="I224" s="445"/>
      <c r="J224" s="445"/>
      <c r="K224" s="445"/>
      <c r="L224" s="445"/>
      <c r="M224" s="445"/>
      <c r="N224" s="445"/>
      <c r="O224" s="445"/>
      <c r="P224" s="445"/>
      <c r="Q224" s="445"/>
      <c r="R224" s="618">
        <f t="shared" si="267"/>
        <v>0</v>
      </c>
      <c r="S224" s="445"/>
      <c r="T224" s="445"/>
      <c r="U224" s="445"/>
      <c r="V224" s="445"/>
      <c r="W224" s="445"/>
      <c r="X224" s="604"/>
    </row>
    <row r="225" spans="1:260" s="24" customFormat="1" ht="60" x14ac:dyDescent="0.25">
      <c r="A225" s="13">
        <v>1</v>
      </c>
      <c r="B225" s="45" t="s">
        <v>73</v>
      </c>
      <c r="C225" s="302">
        <v>5931</v>
      </c>
      <c r="D225" s="303">
        <f t="shared" si="264"/>
        <v>494</v>
      </c>
      <c r="E225" s="302">
        <v>300</v>
      </c>
      <c r="F225" s="302">
        <f t="shared" si="256"/>
        <v>60.728744939271252</v>
      </c>
      <c r="G225" s="445">
        <v>20805.227070000001</v>
      </c>
      <c r="H225" s="445"/>
      <c r="I225" s="445"/>
      <c r="J225" s="445"/>
      <c r="K225" s="445"/>
      <c r="L225" s="445"/>
      <c r="M225" s="445"/>
      <c r="N225" s="445"/>
      <c r="O225" s="445"/>
      <c r="P225" s="445"/>
      <c r="Q225" s="445"/>
      <c r="R225" s="618">
        <f t="shared" si="267"/>
        <v>1733.7689225000001</v>
      </c>
      <c r="S225" s="445">
        <f t="shared" si="263"/>
        <v>1833.2029200000011</v>
      </c>
      <c r="T225" s="445">
        <f t="shared" si="255"/>
        <v>99.433997500000942</v>
      </c>
      <c r="U225" s="445"/>
      <c r="V225" s="445">
        <v>1833.2029200000011</v>
      </c>
      <c r="W225" s="445">
        <f t="shared" si="261"/>
        <v>105.73513553101543</v>
      </c>
      <c r="X225" s="604"/>
    </row>
    <row r="226" spans="1:260" s="24" customFormat="1" ht="45.75" thickBot="1" x14ac:dyDescent="0.3">
      <c r="A226" s="13">
        <v>1</v>
      </c>
      <c r="B226" s="45" t="s">
        <v>63</v>
      </c>
      <c r="C226" s="302">
        <v>2077</v>
      </c>
      <c r="D226" s="303">
        <f t="shared" si="264"/>
        <v>173</v>
      </c>
      <c r="E226" s="302">
        <v>190</v>
      </c>
      <c r="F226" s="302">
        <f t="shared" si="256"/>
        <v>109.82658959537572</v>
      </c>
      <c r="G226" s="445">
        <v>3208.5080600000001</v>
      </c>
      <c r="H226" s="445"/>
      <c r="I226" s="445"/>
      <c r="J226" s="445"/>
      <c r="K226" s="445"/>
      <c r="L226" s="445"/>
      <c r="M226" s="445"/>
      <c r="N226" s="445"/>
      <c r="O226" s="445"/>
      <c r="P226" s="445"/>
      <c r="Q226" s="445"/>
      <c r="R226" s="618">
        <f t="shared" si="267"/>
        <v>267.37567166666668</v>
      </c>
      <c r="S226" s="445">
        <f t="shared" si="263"/>
        <v>287.1815000000002</v>
      </c>
      <c r="T226" s="445">
        <f t="shared" si="255"/>
        <v>19.805828333333523</v>
      </c>
      <c r="U226" s="445"/>
      <c r="V226" s="445">
        <v>287.1815000000002</v>
      </c>
      <c r="W226" s="445">
        <f t="shared" si="261"/>
        <v>107.40749081989223</v>
      </c>
      <c r="X226" s="604"/>
    </row>
    <row r="227" spans="1:260" s="24" customFormat="1" ht="15.75" thickBot="1" x14ac:dyDescent="0.3">
      <c r="A227" s="13">
        <v>1</v>
      </c>
      <c r="B227" s="115" t="s">
        <v>3</v>
      </c>
      <c r="C227" s="349"/>
      <c r="D227" s="349"/>
      <c r="E227" s="349"/>
      <c r="F227" s="349"/>
      <c r="G227" s="498">
        <f>G222+G217</f>
        <v>42923.610369999995</v>
      </c>
      <c r="H227" s="498" t="e">
        <f>H222+H217+#REF!</f>
        <v>#REF!</v>
      </c>
      <c r="I227" s="498" t="e">
        <f>I222+I217+#REF!</f>
        <v>#REF!</v>
      </c>
      <c r="J227" s="498" t="e">
        <f>J222+J217+#REF!</f>
        <v>#REF!</v>
      </c>
      <c r="K227" s="498" t="e">
        <f>K222+K217+#REF!</f>
        <v>#REF!</v>
      </c>
      <c r="L227" s="498" t="e">
        <f>L222+L217+#REF!</f>
        <v>#REF!</v>
      </c>
      <c r="M227" s="498" t="e">
        <f>M222+M217+#REF!</f>
        <v>#REF!</v>
      </c>
      <c r="N227" s="498" t="e">
        <f>N222+N217+#REF!</f>
        <v>#REF!</v>
      </c>
      <c r="O227" s="498" t="e">
        <f>O222+O217+#REF!</f>
        <v>#REF!</v>
      </c>
      <c r="P227" s="498" t="e">
        <f>P222+P217+#REF!</f>
        <v>#REF!</v>
      </c>
      <c r="Q227" s="498" t="e">
        <f>Q222+Q217+#REF!</f>
        <v>#REF!</v>
      </c>
      <c r="R227" s="498">
        <f t="shared" ref="R227:V227" si="268">R222+R217</f>
        <v>3576.9675308333335</v>
      </c>
      <c r="S227" s="498">
        <f t="shared" si="268"/>
        <v>2120.3844200000012</v>
      </c>
      <c r="T227" s="498">
        <f t="shared" si="268"/>
        <v>-1456.5831108333323</v>
      </c>
      <c r="U227" s="498">
        <f t="shared" si="268"/>
        <v>-55.675539999999998</v>
      </c>
      <c r="V227" s="498">
        <f t="shared" si="268"/>
        <v>2064.7088800000015</v>
      </c>
      <c r="W227" s="465">
        <f t="shared" si="261"/>
        <v>59.278827714324009</v>
      </c>
      <c r="X227" s="604"/>
    </row>
    <row r="228" spans="1:260" x14ac:dyDescent="0.25">
      <c r="A228" s="13">
        <v>1</v>
      </c>
      <c r="B228" s="149" t="s">
        <v>52</v>
      </c>
      <c r="C228" s="543"/>
      <c r="D228" s="543"/>
      <c r="E228" s="543"/>
      <c r="F228" s="543"/>
      <c r="G228" s="544"/>
      <c r="H228" s="544"/>
      <c r="I228" s="544"/>
      <c r="J228" s="544"/>
      <c r="K228" s="544"/>
      <c r="L228" s="544"/>
      <c r="M228" s="544"/>
      <c r="N228" s="544"/>
      <c r="O228" s="544"/>
      <c r="P228" s="544"/>
      <c r="Q228" s="544"/>
      <c r="R228" s="544"/>
      <c r="S228" s="544"/>
      <c r="T228" s="544">
        <f t="shared" si="255"/>
        <v>0</v>
      </c>
      <c r="U228" s="544"/>
      <c r="V228" s="544"/>
      <c r="W228" s="544"/>
      <c r="X228" s="604"/>
    </row>
    <row r="229" spans="1:260" s="6" customFormat="1" ht="30" x14ac:dyDescent="0.25">
      <c r="A229" s="13">
        <v>1</v>
      </c>
      <c r="B229" s="132" t="s">
        <v>74</v>
      </c>
      <c r="C229" s="545">
        <f t="shared" ref="C229:W229" si="269">C217</f>
        <v>5242</v>
      </c>
      <c r="D229" s="545">
        <f t="shared" si="269"/>
        <v>437</v>
      </c>
      <c r="E229" s="545">
        <f t="shared" si="269"/>
        <v>0</v>
      </c>
      <c r="F229" s="545">
        <f t="shared" si="269"/>
        <v>0</v>
      </c>
      <c r="G229" s="546">
        <f t="shared" si="269"/>
        <v>16930.275239999999</v>
      </c>
      <c r="H229" s="546">
        <f t="shared" si="269"/>
        <v>0</v>
      </c>
      <c r="I229" s="546">
        <f t="shared" si="269"/>
        <v>0</v>
      </c>
      <c r="J229" s="546">
        <f t="shared" si="269"/>
        <v>0</v>
      </c>
      <c r="K229" s="546">
        <f t="shared" si="269"/>
        <v>0</v>
      </c>
      <c r="L229" s="546">
        <f t="shared" si="269"/>
        <v>0</v>
      </c>
      <c r="M229" s="546">
        <f t="shared" si="269"/>
        <v>0</v>
      </c>
      <c r="N229" s="546">
        <f t="shared" si="269"/>
        <v>0</v>
      </c>
      <c r="O229" s="546">
        <f t="shared" si="269"/>
        <v>0</v>
      </c>
      <c r="P229" s="546">
        <f t="shared" si="269"/>
        <v>0</v>
      </c>
      <c r="Q229" s="546">
        <f t="shared" si="269"/>
        <v>0</v>
      </c>
      <c r="R229" s="546">
        <f t="shared" si="269"/>
        <v>1410.85627</v>
      </c>
      <c r="S229" s="546">
        <f t="shared" si="269"/>
        <v>0</v>
      </c>
      <c r="T229" s="546">
        <f t="shared" si="269"/>
        <v>-1410.85627</v>
      </c>
      <c r="U229" s="546">
        <f t="shared" si="269"/>
        <v>-54.380489999999995</v>
      </c>
      <c r="V229" s="546">
        <f t="shared" si="269"/>
        <v>-54.380489999999995</v>
      </c>
      <c r="W229" s="546">
        <f t="shared" si="269"/>
        <v>0</v>
      </c>
      <c r="X229" s="604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  <c r="IQ229" s="8"/>
      <c r="IR229" s="8"/>
      <c r="IS229" s="8"/>
      <c r="IT229" s="8"/>
      <c r="IU229" s="8"/>
      <c r="IV229" s="8"/>
      <c r="IW229" s="8"/>
      <c r="IX229" s="8"/>
      <c r="IY229" s="8"/>
      <c r="IZ229" s="8"/>
    </row>
    <row r="230" spans="1:260" s="6" customFormat="1" ht="30" x14ac:dyDescent="0.25">
      <c r="A230" s="13">
        <v>1</v>
      </c>
      <c r="B230" s="130" t="s">
        <v>43</v>
      </c>
      <c r="C230" s="545">
        <f t="shared" ref="C230:W230" si="270">C218</f>
        <v>3900</v>
      </c>
      <c r="D230" s="545">
        <f t="shared" si="270"/>
        <v>325</v>
      </c>
      <c r="E230" s="545">
        <f t="shared" si="270"/>
        <v>0</v>
      </c>
      <c r="F230" s="545">
        <f t="shared" si="270"/>
        <v>0</v>
      </c>
      <c r="G230" s="546">
        <f t="shared" si="270"/>
        <v>13377</v>
      </c>
      <c r="H230" s="546">
        <f t="shared" si="270"/>
        <v>0</v>
      </c>
      <c r="I230" s="546">
        <f t="shared" si="270"/>
        <v>0</v>
      </c>
      <c r="J230" s="546">
        <f t="shared" si="270"/>
        <v>0</v>
      </c>
      <c r="K230" s="546">
        <f t="shared" si="270"/>
        <v>0</v>
      </c>
      <c r="L230" s="546">
        <f t="shared" si="270"/>
        <v>0</v>
      </c>
      <c r="M230" s="546">
        <f t="shared" si="270"/>
        <v>0</v>
      </c>
      <c r="N230" s="546">
        <f t="shared" si="270"/>
        <v>0</v>
      </c>
      <c r="O230" s="546">
        <f t="shared" si="270"/>
        <v>0</v>
      </c>
      <c r="P230" s="546">
        <f t="shared" si="270"/>
        <v>0</v>
      </c>
      <c r="Q230" s="546">
        <f t="shared" si="270"/>
        <v>0</v>
      </c>
      <c r="R230" s="546">
        <f t="shared" si="270"/>
        <v>1114.75</v>
      </c>
      <c r="S230" s="546">
        <f t="shared" si="270"/>
        <v>0</v>
      </c>
      <c r="T230" s="546">
        <f t="shared" si="270"/>
        <v>-1114.75</v>
      </c>
      <c r="U230" s="546">
        <f t="shared" si="270"/>
        <v>-48.918279999999996</v>
      </c>
      <c r="V230" s="546">
        <f t="shared" si="270"/>
        <v>-48.918279999999996</v>
      </c>
      <c r="W230" s="546">
        <f t="shared" si="270"/>
        <v>0</v>
      </c>
      <c r="X230" s="604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  <c r="IQ230" s="8"/>
      <c r="IR230" s="8"/>
      <c r="IS230" s="8"/>
      <c r="IT230" s="8"/>
      <c r="IU230" s="8"/>
      <c r="IV230" s="8"/>
      <c r="IW230" s="8"/>
      <c r="IX230" s="8"/>
      <c r="IY230" s="8"/>
      <c r="IZ230" s="8"/>
    </row>
    <row r="231" spans="1:260" s="6" customFormat="1" ht="30" x14ac:dyDescent="0.25">
      <c r="A231" s="13">
        <v>1</v>
      </c>
      <c r="B231" s="130" t="s">
        <v>44</v>
      </c>
      <c r="C231" s="545">
        <f t="shared" ref="C231:W231" si="271">C219</f>
        <v>1170</v>
      </c>
      <c r="D231" s="545">
        <f t="shared" si="271"/>
        <v>98</v>
      </c>
      <c r="E231" s="545">
        <f t="shared" si="271"/>
        <v>0</v>
      </c>
      <c r="F231" s="545">
        <f t="shared" si="271"/>
        <v>0</v>
      </c>
      <c r="G231" s="546">
        <f t="shared" si="271"/>
        <v>2227.212</v>
      </c>
      <c r="H231" s="546">
        <f t="shared" si="271"/>
        <v>0</v>
      </c>
      <c r="I231" s="546">
        <f t="shared" si="271"/>
        <v>0</v>
      </c>
      <c r="J231" s="546">
        <f t="shared" si="271"/>
        <v>0</v>
      </c>
      <c r="K231" s="546">
        <f t="shared" si="271"/>
        <v>0</v>
      </c>
      <c r="L231" s="546">
        <f t="shared" si="271"/>
        <v>0</v>
      </c>
      <c r="M231" s="546">
        <f t="shared" si="271"/>
        <v>0</v>
      </c>
      <c r="N231" s="546">
        <f t="shared" si="271"/>
        <v>0</v>
      </c>
      <c r="O231" s="546">
        <f t="shared" si="271"/>
        <v>0</v>
      </c>
      <c r="P231" s="546">
        <f t="shared" si="271"/>
        <v>0</v>
      </c>
      <c r="Q231" s="546">
        <f t="shared" si="271"/>
        <v>0</v>
      </c>
      <c r="R231" s="546">
        <f t="shared" si="271"/>
        <v>185.601</v>
      </c>
      <c r="S231" s="546">
        <f t="shared" si="271"/>
        <v>0</v>
      </c>
      <c r="T231" s="546">
        <f t="shared" si="271"/>
        <v>-185.601</v>
      </c>
      <c r="U231" s="546">
        <f t="shared" si="271"/>
        <v>-5.4622099999999998</v>
      </c>
      <c r="V231" s="546">
        <f t="shared" si="271"/>
        <v>-5.4622099999999998</v>
      </c>
      <c r="W231" s="546">
        <f t="shared" si="271"/>
        <v>0</v>
      </c>
      <c r="X231" s="604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  <c r="IR231" s="8"/>
      <c r="IS231" s="8"/>
      <c r="IT231" s="8"/>
      <c r="IU231" s="8"/>
      <c r="IV231" s="8"/>
      <c r="IW231" s="8"/>
      <c r="IX231" s="8"/>
      <c r="IY231" s="8"/>
      <c r="IZ231" s="8"/>
    </row>
    <row r="232" spans="1:260" s="6" customFormat="1" ht="30" x14ac:dyDescent="0.25">
      <c r="A232" s="13">
        <v>1</v>
      </c>
      <c r="B232" s="130" t="s">
        <v>68</v>
      </c>
      <c r="C232" s="545">
        <f t="shared" ref="C232:W232" si="272">C220</f>
        <v>51</v>
      </c>
      <c r="D232" s="545">
        <f t="shared" si="272"/>
        <v>4</v>
      </c>
      <c r="E232" s="545">
        <f t="shared" si="272"/>
        <v>0</v>
      </c>
      <c r="F232" s="545">
        <f t="shared" si="272"/>
        <v>0</v>
      </c>
      <c r="G232" s="546">
        <f t="shared" si="272"/>
        <v>393.19317000000001</v>
      </c>
      <c r="H232" s="546">
        <f t="shared" si="272"/>
        <v>0</v>
      </c>
      <c r="I232" s="546">
        <f t="shared" si="272"/>
        <v>0</v>
      </c>
      <c r="J232" s="546">
        <f t="shared" si="272"/>
        <v>0</v>
      </c>
      <c r="K232" s="546">
        <f t="shared" si="272"/>
        <v>0</v>
      </c>
      <c r="L232" s="546">
        <f t="shared" si="272"/>
        <v>0</v>
      </c>
      <c r="M232" s="546">
        <f t="shared" si="272"/>
        <v>0</v>
      </c>
      <c r="N232" s="546">
        <f t="shared" si="272"/>
        <v>0</v>
      </c>
      <c r="O232" s="546">
        <f t="shared" si="272"/>
        <v>0</v>
      </c>
      <c r="P232" s="546">
        <f t="shared" si="272"/>
        <v>0</v>
      </c>
      <c r="Q232" s="546">
        <f t="shared" si="272"/>
        <v>0</v>
      </c>
      <c r="R232" s="546">
        <f t="shared" si="272"/>
        <v>32.766097500000001</v>
      </c>
      <c r="S232" s="546">
        <f t="shared" si="272"/>
        <v>0</v>
      </c>
      <c r="T232" s="546">
        <f t="shared" si="272"/>
        <v>-32.766097500000001</v>
      </c>
      <c r="U232" s="546">
        <f t="shared" si="272"/>
        <v>0</v>
      </c>
      <c r="V232" s="546">
        <f t="shared" si="272"/>
        <v>0</v>
      </c>
      <c r="W232" s="546">
        <f t="shared" si="272"/>
        <v>0</v>
      </c>
      <c r="X232" s="604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  <c r="IR232" s="8"/>
      <c r="IS232" s="8"/>
      <c r="IT232" s="8"/>
      <c r="IU232" s="8"/>
      <c r="IV232" s="8"/>
      <c r="IW232" s="8"/>
      <c r="IX232" s="8"/>
      <c r="IY232" s="8"/>
      <c r="IZ232" s="8"/>
    </row>
    <row r="233" spans="1:260" s="6" customFormat="1" ht="30" x14ac:dyDescent="0.25">
      <c r="A233" s="13">
        <v>1</v>
      </c>
      <c r="B233" s="130" t="s">
        <v>69</v>
      </c>
      <c r="C233" s="545">
        <f t="shared" ref="C233:W233" si="273">C221</f>
        <v>121</v>
      </c>
      <c r="D233" s="545">
        <f t="shared" si="273"/>
        <v>10</v>
      </c>
      <c r="E233" s="545">
        <f t="shared" si="273"/>
        <v>0</v>
      </c>
      <c r="F233" s="545">
        <f t="shared" si="273"/>
        <v>0</v>
      </c>
      <c r="G233" s="546">
        <f t="shared" si="273"/>
        <v>932.87007000000006</v>
      </c>
      <c r="H233" s="546">
        <f t="shared" si="273"/>
        <v>0</v>
      </c>
      <c r="I233" s="546">
        <f t="shared" si="273"/>
        <v>0</v>
      </c>
      <c r="J233" s="546">
        <f t="shared" si="273"/>
        <v>0</v>
      </c>
      <c r="K233" s="546">
        <f t="shared" si="273"/>
        <v>0</v>
      </c>
      <c r="L233" s="546">
        <f t="shared" si="273"/>
        <v>0</v>
      </c>
      <c r="M233" s="546">
        <f t="shared" si="273"/>
        <v>0</v>
      </c>
      <c r="N233" s="546">
        <f t="shared" si="273"/>
        <v>0</v>
      </c>
      <c r="O233" s="546">
        <f t="shared" si="273"/>
        <v>0</v>
      </c>
      <c r="P233" s="546">
        <f t="shared" si="273"/>
        <v>0</v>
      </c>
      <c r="Q233" s="546">
        <f t="shared" si="273"/>
        <v>0</v>
      </c>
      <c r="R233" s="546">
        <f t="shared" si="273"/>
        <v>77.739172500000009</v>
      </c>
      <c r="S233" s="546">
        <f t="shared" si="273"/>
        <v>0</v>
      </c>
      <c r="T233" s="546">
        <f t="shared" si="273"/>
        <v>-77.739172500000009</v>
      </c>
      <c r="U233" s="546">
        <f t="shared" si="273"/>
        <v>0</v>
      </c>
      <c r="V233" s="546">
        <f t="shared" si="273"/>
        <v>0</v>
      </c>
      <c r="W233" s="546">
        <f t="shared" si="273"/>
        <v>0</v>
      </c>
      <c r="X233" s="604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  <c r="IR233" s="8"/>
      <c r="IS233" s="8"/>
      <c r="IT233" s="8"/>
      <c r="IU233" s="8"/>
      <c r="IV233" s="8"/>
      <c r="IW233" s="8"/>
      <c r="IX233" s="8"/>
      <c r="IY233" s="8"/>
      <c r="IZ233" s="8"/>
    </row>
    <row r="234" spans="1:260" s="6" customFormat="1" ht="30" x14ac:dyDescent="0.25">
      <c r="A234" s="13">
        <v>1</v>
      </c>
      <c r="B234" s="132" t="s">
        <v>66</v>
      </c>
      <c r="C234" s="545">
        <f t="shared" ref="C234:W234" si="274">C222</f>
        <v>9408</v>
      </c>
      <c r="D234" s="545">
        <f t="shared" si="274"/>
        <v>784</v>
      </c>
      <c r="E234" s="545">
        <f t="shared" si="274"/>
        <v>490</v>
      </c>
      <c r="F234" s="545">
        <f t="shared" si="274"/>
        <v>62.5</v>
      </c>
      <c r="G234" s="546">
        <f t="shared" si="274"/>
        <v>25993.335129999999</v>
      </c>
      <c r="H234" s="546">
        <f t="shared" si="274"/>
        <v>0</v>
      </c>
      <c r="I234" s="546">
        <f t="shared" si="274"/>
        <v>0</v>
      </c>
      <c r="J234" s="546">
        <f t="shared" si="274"/>
        <v>0</v>
      </c>
      <c r="K234" s="546">
        <f t="shared" si="274"/>
        <v>0</v>
      </c>
      <c r="L234" s="546">
        <f t="shared" si="274"/>
        <v>0</v>
      </c>
      <c r="M234" s="546">
        <f t="shared" si="274"/>
        <v>0</v>
      </c>
      <c r="N234" s="546">
        <f t="shared" si="274"/>
        <v>0</v>
      </c>
      <c r="O234" s="546">
        <f t="shared" si="274"/>
        <v>0</v>
      </c>
      <c r="P234" s="546">
        <f t="shared" si="274"/>
        <v>0</v>
      </c>
      <c r="Q234" s="546">
        <f t="shared" si="274"/>
        <v>0</v>
      </c>
      <c r="R234" s="546">
        <f t="shared" si="274"/>
        <v>2166.1112608333333</v>
      </c>
      <c r="S234" s="546">
        <f t="shared" si="274"/>
        <v>2120.3844200000012</v>
      </c>
      <c r="T234" s="546">
        <f t="shared" si="274"/>
        <v>-45.726840833332204</v>
      </c>
      <c r="U234" s="546">
        <f t="shared" si="274"/>
        <v>-1.29505</v>
      </c>
      <c r="V234" s="546">
        <f t="shared" si="274"/>
        <v>2119.0893700000015</v>
      </c>
      <c r="W234" s="546">
        <f t="shared" si="274"/>
        <v>97.888989284154306</v>
      </c>
      <c r="X234" s="604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  <c r="IR234" s="8"/>
      <c r="IS234" s="8"/>
      <c r="IT234" s="8"/>
      <c r="IU234" s="8"/>
      <c r="IV234" s="8"/>
      <c r="IW234" s="8"/>
      <c r="IX234" s="8"/>
      <c r="IY234" s="8"/>
      <c r="IZ234" s="8"/>
    </row>
    <row r="235" spans="1:260" s="6" customFormat="1" ht="30" x14ac:dyDescent="0.25">
      <c r="A235" s="13">
        <v>1</v>
      </c>
      <c r="B235" s="130" t="s">
        <v>62</v>
      </c>
      <c r="C235" s="545">
        <f t="shared" ref="C235:W235" si="275">C223</f>
        <v>1400</v>
      </c>
      <c r="D235" s="545">
        <f t="shared" si="275"/>
        <v>117</v>
      </c>
      <c r="E235" s="545">
        <f t="shared" si="275"/>
        <v>0</v>
      </c>
      <c r="F235" s="545">
        <f t="shared" si="275"/>
        <v>0</v>
      </c>
      <c r="G235" s="546">
        <f t="shared" si="275"/>
        <v>1979.6</v>
      </c>
      <c r="H235" s="546">
        <f t="shared" si="275"/>
        <v>0</v>
      </c>
      <c r="I235" s="546">
        <f t="shared" si="275"/>
        <v>0</v>
      </c>
      <c r="J235" s="546">
        <f t="shared" si="275"/>
        <v>0</v>
      </c>
      <c r="K235" s="546">
        <f t="shared" si="275"/>
        <v>0</v>
      </c>
      <c r="L235" s="546">
        <f t="shared" si="275"/>
        <v>0</v>
      </c>
      <c r="M235" s="546">
        <f t="shared" si="275"/>
        <v>0</v>
      </c>
      <c r="N235" s="546">
        <f t="shared" si="275"/>
        <v>0</v>
      </c>
      <c r="O235" s="546">
        <f t="shared" si="275"/>
        <v>0</v>
      </c>
      <c r="P235" s="546">
        <f t="shared" si="275"/>
        <v>0</v>
      </c>
      <c r="Q235" s="546">
        <f t="shared" si="275"/>
        <v>0</v>
      </c>
      <c r="R235" s="546">
        <f t="shared" si="275"/>
        <v>164.96666666666667</v>
      </c>
      <c r="S235" s="546">
        <f t="shared" si="275"/>
        <v>0</v>
      </c>
      <c r="T235" s="546">
        <f t="shared" si="275"/>
        <v>-164.96666666666667</v>
      </c>
      <c r="U235" s="546">
        <f t="shared" si="275"/>
        <v>-1.29505</v>
      </c>
      <c r="V235" s="546">
        <f t="shared" si="275"/>
        <v>-1.29505</v>
      </c>
      <c r="W235" s="546">
        <f t="shared" si="275"/>
        <v>0</v>
      </c>
      <c r="X235" s="604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  <c r="IR235" s="8"/>
      <c r="IS235" s="8"/>
      <c r="IT235" s="8"/>
      <c r="IU235" s="8"/>
      <c r="IV235" s="8"/>
      <c r="IW235" s="8"/>
      <c r="IX235" s="8"/>
      <c r="IY235" s="8"/>
      <c r="IZ235" s="8"/>
    </row>
    <row r="236" spans="1:260" s="6" customFormat="1" ht="45" x14ac:dyDescent="0.25">
      <c r="A236" s="13"/>
      <c r="B236" s="130" t="s">
        <v>92</v>
      </c>
      <c r="C236" s="545">
        <f t="shared" ref="C236:W236" si="276">C224</f>
        <v>0</v>
      </c>
      <c r="D236" s="545">
        <f t="shared" si="276"/>
        <v>0</v>
      </c>
      <c r="E236" s="545">
        <f t="shared" si="276"/>
        <v>0</v>
      </c>
      <c r="F236" s="545">
        <f t="shared" si="276"/>
        <v>0</v>
      </c>
      <c r="G236" s="545">
        <f t="shared" si="276"/>
        <v>0</v>
      </c>
      <c r="H236" s="545">
        <f t="shared" si="276"/>
        <v>0</v>
      </c>
      <c r="I236" s="545">
        <f t="shared" si="276"/>
        <v>0</v>
      </c>
      <c r="J236" s="545">
        <f t="shared" si="276"/>
        <v>0</v>
      </c>
      <c r="K236" s="545">
        <f t="shared" si="276"/>
        <v>0</v>
      </c>
      <c r="L236" s="545">
        <f t="shared" si="276"/>
        <v>0</v>
      </c>
      <c r="M236" s="545">
        <f t="shared" si="276"/>
        <v>0</v>
      </c>
      <c r="N236" s="545">
        <f t="shared" si="276"/>
        <v>0</v>
      </c>
      <c r="O236" s="545">
        <f t="shared" si="276"/>
        <v>0</v>
      </c>
      <c r="P236" s="545">
        <f t="shared" si="276"/>
        <v>0</v>
      </c>
      <c r="Q236" s="545">
        <f t="shared" si="276"/>
        <v>0</v>
      </c>
      <c r="R236" s="545">
        <f t="shared" si="276"/>
        <v>0</v>
      </c>
      <c r="S236" s="545">
        <f t="shared" si="276"/>
        <v>0</v>
      </c>
      <c r="T236" s="545">
        <f t="shared" si="276"/>
        <v>0</v>
      </c>
      <c r="U236" s="545">
        <f t="shared" si="276"/>
        <v>0</v>
      </c>
      <c r="V236" s="545">
        <f t="shared" si="276"/>
        <v>0</v>
      </c>
      <c r="W236" s="545">
        <f t="shared" si="276"/>
        <v>0</v>
      </c>
      <c r="X236" s="604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  <c r="IR236" s="8"/>
      <c r="IS236" s="8"/>
      <c r="IT236" s="8"/>
      <c r="IU236" s="8"/>
      <c r="IV236" s="8"/>
      <c r="IW236" s="8"/>
      <c r="IX236" s="8"/>
      <c r="IY236" s="8"/>
      <c r="IZ236" s="8"/>
    </row>
    <row r="237" spans="1:260" s="6" customFormat="1" ht="60" x14ac:dyDescent="0.25">
      <c r="A237" s="13">
        <v>1</v>
      </c>
      <c r="B237" s="130" t="s">
        <v>45</v>
      </c>
      <c r="C237" s="545">
        <f t="shared" ref="C237:W237" si="277">C225</f>
        <v>5931</v>
      </c>
      <c r="D237" s="545">
        <f t="shared" si="277"/>
        <v>494</v>
      </c>
      <c r="E237" s="545">
        <f t="shared" si="277"/>
        <v>300</v>
      </c>
      <c r="F237" s="545">
        <f t="shared" si="277"/>
        <v>60.728744939271252</v>
      </c>
      <c r="G237" s="546">
        <f t="shared" si="277"/>
        <v>20805.227070000001</v>
      </c>
      <c r="H237" s="546">
        <f t="shared" si="277"/>
        <v>0</v>
      </c>
      <c r="I237" s="546">
        <f t="shared" si="277"/>
        <v>0</v>
      </c>
      <c r="J237" s="546">
        <f t="shared" si="277"/>
        <v>0</v>
      </c>
      <c r="K237" s="546">
        <f t="shared" si="277"/>
        <v>0</v>
      </c>
      <c r="L237" s="546">
        <f t="shared" si="277"/>
        <v>0</v>
      </c>
      <c r="M237" s="546">
        <f t="shared" si="277"/>
        <v>0</v>
      </c>
      <c r="N237" s="546">
        <f t="shared" si="277"/>
        <v>0</v>
      </c>
      <c r="O237" s="546">
        <f t="shared" si="277"/>
        <v>0</v>
      </c>
      <c r="P237" s="546">
        <f t="shared" si="277"/>
        <v>0</v>
      </c>
      <c r="Q237" s="546">
        <f t="shared" si="277"/>
        <v>0</v>
      </c>
      <c r="R237" s="546">
        <f t="shared" si="277"/>
        <v>1733.7689225000001</v>
      </c>
      <c r="S237" s="546">
        <f t="shared" si="277"/>
        <v>1833.2029200000011</v>
      </c>
      <c r="T237" s="546">
        <f t="shared" si="277"/>
        <v>99.433997500000942</v>
      </c>
      <c r="U237" s="546">
        <f t="shared" si="277"/>
        <v>0</v>
      </c>
      <c r="V237" s="546">
        <f t="shared" si="277"/>
        <v>1833.2029200000011</v>
      </c>
      <c r="W237" s="546">
        <f t="shared" si="277"/>
        <v>105.73513553101543</v>
      </c>
      <c r="X237" s="604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  <c r="IR237" s="8"/>
      <c r="IS237" s="8"/>
      <c r="IT237" s="8"/>
      <c r="IU237" s="8"/>
      <c r="IV237" s="8"/>
      <c r="IW237" s="8"/>
      <c r="IX237" s="8"/>
      <c r="IY237" s="8"/>
      <c r="IZ237" s="8"/>
    </row>
    <row r="238" spans="1:260" s="6" customFormat="1" ht="45.75" thickBot="1" x14ac:dyDescent="0.3">
      <c r="A238" s="13">
        <v>1</v>
      </c>
      <c r="B238" s="130" t="s">
        <v>63</v>
      </c>
      <c r="C238" s="545">
        <f t="shared" ref="C238:W238" si="278">C226</f>
        <v>2077</v>
      </c>
      <c r="D238" s="545">
        <f t="shared" si="278"/>
        <v>173</v>
      </c>
      <c r="E238" s="545">
        <f t="shared" si="278"/>
        <v>190</v>
      </c>
      <c r="F238" s="545">
        <f t="shared" si="278"/>
        <v>109.82658959537572</v>
      </c>
      <c r="G238" s="546">
        <f t="shared" si="278"/>
        <v>3208.5080600000001</v>
      </c>
      <c r="H238" s="546">
        <f t="shared" si="278"/>
        <v>0</v>
      </c>
      <c r="I238" s="546">
        <f t="shared" si="278"/>
        <v>0</v>
      </c>
      <c r="J238" s="546">
        <f t="shared" si="278"/>
        <v>0</v>
      </c>
      <c r="K238" s="546">
        <f t="shared" si="278"/>
        <v>0</v>
      </c>
      <c r="L238" s="546">
        <f t="shared" si="278"/>
        <v>0</v>
      </c>
      <c r="M238" s="546">
        <f t="shared" si="278"/>
        <v>0</v>
      </c>
      <c r="N238" s="546">
        <f t="shared" si="278"/>
        <v>0</v>
      </c>
      <c r="O238" s="546">
        <f t="shared" si="278"/>
        <v>0</v>
      </c>
      <c r="P238" s="546">
        <f t="shared" si="278"/>
        <v>0</v>
      </c>
      <c r="Q238" s="546">
        <f t="shared" si="278"/>
        <v>0</v>
      </c>
      <c r="R238" s="546">
        <f t="shared" si="278"/>
        <v>267.37567166666668</v>
      </c>
      <c r="S238" s="546">
        <f t="shared" si="278"/>
        <v>287.1815000000002</v>
      </c>
      <c r="T238" s="546">
        <f t="shared" si="278"/>
        <v>19.805828333333523</v>
      </c>
      <c r="U238" s="546">
        <f t="shared" si="278"/>
        <v>0</v>
      </c>
      <c r="V238" s="546">
        <f t="shared" si="278"/>
        <v>287.1815000000002</v>
      </c>
      <c r="W238" s="546">
        <f t="shared" si="278"/>
        <v>107.40749081989223</v>
      </c>
      <c r="X238" s="604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  <c r="IR238" s="8"/>
      <c r="IS238" s="8"/>
      <c r="IT238" s="8"/>
      <c r="IU238" s="8"/>
      <c r="IV238" s="8"/>
      <c r="IW238" s="8"/>
      <c r="IX238" s="8"/>
      <c r="IY238" s="8"/>
      <c r="IZ238" s="8"/>
    </row>
    <row r="239" spans="1:260" s="6" customFormat="1" ht="15.75" thickBot="1" x14ac:dyDescent="0.3">
      <c r="A239" s="13">
        <v>1</v>
      </c>
      <c r="B239" s="253" t="s">
        <v>61</v>
      </c>
      <c r="C239" s="547">
        <f t="shared" ref="C239:W239" si="279">C227</f>
        <v>0</v>
      </c>
      <c r="D239" s="547">
        <f t="shared" si="279"/>
        <v>0</v>
      </c>
      <c r="E239" s="547">
        <f t="shared" si="279"/>
        <v>0</v>
      </c>
      <c r="F239" s="547">
        <f t="shared" si="279"/>
        <v>0</v>
      </c>
      <c r="G239" s="548">
        <f t="shared" si="279"/>
        <v>42923.610369999995</v>
      </c>
      <c r="H239" s="548" t="e">
        <f t="shared" si="279"/>
        <v>#REF!</v>
      </c>
      <c r="I239" s="548" t="e">
        <f t="shared" si="279"/>
        <v>#REF!</v>
      </c>
      <c r="J239" s="548" t="e">
        <f t="shared" si="279"/>
        <v>#REF!</v>
      </c>
      <c r="K239" s="548" t="e">
        <f t="shared" si="279"/>
        <v>#REF!</v>
      </c>
      <c r="L239" s="548" t="e">
        <f t="shared" si="279"/>
        <v>#REF!</v>
      </c>
      <c r="M239" s="548" t="e">
        <f t="shared" si="279"/>
        <v>#REF!</v>
      </c>
      <c r="N239" s="548" t="e">
        <f t="shared" si="279"/>
        <v>#REF!</v>
      </c>
      <c r="O239" s="548" t="e">
        <f t="shared" si="279"/>
        <v>#REF!</v>
      </c>
      <c r="P239" s="548" t="e">
        <f t="shared" si="279"/>
        <v>#REF!</v>
      </c>
      <c r="Q239" s="548" t="e">
        <f t="shared" si="279"/>
        <v>#REF!</v>
      </c>
      <c r="R239" s="548">
        <f t="shared" si="279"/>
        <v>3576.9675308333335</v>
      </c>
      <c r="S239" s="548">
        <f t="shared" si="279"/>
        <v>2120.3844200000012</v>
      </c>
      <c r="T239" s="548">
        <f t="shared" si="279"/>
        <v>-1456.5831108333323</v>
      </c>
      <c r="U239" s="548">
        <f t="shared" si="279"/>
        <v>-55.675539999999998</v>
      </c>
      <c r="V239" s="548">
        <f t="shared" si="279"/>
        <v>2064.7088800000015</v>
      </c>
      <c r="W239" s="548">
        <f t="shared" si="279"/>
        <v>59.278827714324009</v>
      </c>
      <c r="X239" s="604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  <c r="IR239" s="8"/>
      <c r="IS239" s="8"/>
      <c r="IT239" s="8"/>
      <c r="IU239" s="8"/>
      <c r="IV239" s="8"/>
      <c r="IW239" s="8"/>
      <c r="IX239" s="8"/>
      <c r="IY239" s="8"/>
      <c r="IZ239" s="8"/>
    </row>
    <row r="240" spans="1:260" ht="15.75" thickBot="1" x14ac:dyDescent="0.3">
      <c r="A240" s="13">
        <v>1</v>
      </c>
      <c r="B240" s="55" t="s">
        <v>14</v>
      </c>
      <c r="C240" s="549"/>
      <c r="D240" s="549"/>
      <c r="E240" s="550"/>
      <c r="F240" s="549"/>
      <c r="G240" s="537"/>
      <c r="H240" s="537"/>
      <c r="I240" s="537"/>
      <c r="J240" s="537"/>
      <c r="K240" s="537"/>
      <c r="L240" s="537"/>
      <c r="M240" s="537"/>
      <c r="N240" s="537"/>
      <c r="O240" s="537"/>
      <c r="P240" s="537"/>
      <c r="Q240" s="537"/>
      <c r="R240" s="537"/>
      <c r="S240" s="538"/>
      <c r="T240" s="538">
        <f t="shared" si="255"/>
        <v>0</v>
      </c>
      <c r="U240" s="538"/>
      <c r="V240" s="538"/>
      <c r="W240" s="537"/>
      <c r="X240" s="604"/>
    </row>
    <row r="241" spans="1:260" ht="29.25" x14ac:dyDescent="0.25">
      <c r="A241" s="13">
        <v>1</v>
      </c>
      <c r="B241" s="80" t="s">
        <v>129</v>
      </c>
      <c r="C241" s="406"/>
      <c r="D241" s="406"/>
      <c r="E241" s="406"/>
      <c r="F241" s="406"/>
      <c r="G241" s="445"/>
      <c r="H241" s="445"/>
      <c r="I241" s="445"/>
      <c r="J241" s="445"/>
      <c r="K241" s="445"/>
      <c r="L241" s="445"/>
      <c r="M241" s="445"/>
      <c r="N241" s="445"/>
      <c r="O241" s="445"/>
      <c r="P241" s="445"/>
      <c r="Q241" s="445"/>
      <c r="R241" s="445"/>
      <c r="S241" s="445"/>
      <c r="T241" s="445">
        <f t="shared" si="255"/>
        <v>0</v>
      </c>
      <c r="U241" s="445"/>
      <c r="V241" s="445"/>
      <c r="W241" s="445"/>
      <c r="X241" s="604"/>
    </row>
    <row r="242" spans="1:260" s="24" customFormat="1" ht="30" x14ac:dyDescent="0.25">
      <c r="A242" s="13">
        <v>1</v>
      </c>
      <c r="B242" s="46" t="s">
        <v>74</v>
      </c>
      <c r="C242" s="302">
        <f>SUM(C243:C246)</f>
        <v>7990</v>
      </c>
      <c r="D242" s="302">
        <f>SUM(D243:D246)</f>
        <v>666</v>
      </c>
      <c r="E242" s="302">
        <f>SUM(E243:E246)</f>
        <v>424</v>
      </c>
      <c r="F242" s="302">
        <f>E242/D242*100</f>
        <v>63.663663663663662</v>
      </c>
      <c r="G242" s="445">
        <f>SUM(G243:G246)</f>
        <v>25471.317299999999</v>
      </c>
      <c r="H242" s="445">
        <f>SUM(H243:H246)</f>
        <v>0</v>
      </c>
      <c r="I242" s="445">
        <f>SUM(I243:I246)</f>
        <v>0</v>
      </c>
      <c r="J242" s="445">
        <f>SUM(J243:J246)</f>
        <v>0</v>
      </c>
      <c r="K242" s="445">
        <f>SUM(K243:K246)</f>
        <v>0</v>
      </c>
      <c r="L242" s="445">
        <f t="shared" ref="L242:M242" si="280">SUM(L243:L246)</f>
        <v>0</v>
      </c>
      <c r="M242" s="445">
        <f t="shared" si="280"/>
        <v>0</v>
      </c>
      <c r="N242" s="445">
        <f t="shared" ref="N242:V242" si="281">SUM(N243:N246)</f>
        <v>0</v>
      </c>
      <c r="O242" s="445">
        <f t="shared" ref="O242:P242" si="282">SUM(O243:O246)</f>
        <v>0</v>
      </c>
      <c r="P242" s="445">
        <f t="shared" si="282"/>
        <v>0</v>
      </c>
      <c r="Q242" s="445">
        <f t="shared" ref="Q242" si="283">SUM(Q243:Q246)</f>
        <v>0</v>
      </c>
      <c r="R242" s="617">
        <f t="shared" si="281"/>
        <v>2122.6097749999999</v>
      </c>
      <c r="S242" s="445">
        <f t="shared" si="281"/>
        <v>1291.2544499999999</v>
      </c>
      <c r="T242" s="445">
        <f t="shared" si="281"/>
        <v>-831.35532500000011</v>
      </c>
      <c r="U242" s="445">
        <f t="shared" si="281"/>
        <v>-27.935290000000002</v>
      </c>
      <c r="V242" s="445">
        <f t="shared" si="281"/>
        <v>1263.31916</v>
      </c>
      <c r="W242" s="445">
        <f t="shared" ref="W242:W252" si="284">S242/R242*100</f>
        <v>60.833341352156921</v>
      </c>
      <c r="X242" s="604"/>
    </row>
    <row r="243" spans="1:260" s="24" customFormat="1" ht="30" x14ac:dyDescent="0.25">
      <c r="A243" s="13">
        <v>1</v>
      </c>
      <c r="B243" s="45" t="s">
        <v>43</v>
      </c>
      <c r="C243" s="302">
        <v>6000</v>
      </c>
      <c r="D243" s="608">
        <f>ROUND(C243/12*$B$3,0)</f>
        <v>500</v>
      </c>
      <c r="E243" s="302">
        <v>364</v>
      </c>
      <c r="F243" s="302">
        <f>E243/D243*100</f>
        <v>72.8</v>
      </c>
      <c r="G243" s="445">
        <v>20580</v>
      </c>
      <c r="H243" s="445"/>
      <c r="I243" s="445"/>
      <c r="J243" s="445"/>
      <c r="K243" s="445"/>
      <c r="L243" s="445"/>
      <c r="M243" s="445"/>
      <c r="N243" s="445"/>
      <c r="O243" s="445"/>
      <c r="P243" s="445"/>
      <c r="Q243" s="445"/>
      <c r="R243" s="618">
        <f t="shared" ref="R243:R246" si="285">G243/12*$B$3</f>
        <v>1715</v>
      </c>
      <c r="S243" s="445">
        <f t="shared" ref="S243:S245" si="286">V243-U243</f>
        <v>1172.3603699999999</v>
      </c>
      <c r="T243" s="445">
        <f t="shared" si="255"/>
        <v>-542.63963000000012</v>
      </c>
      <c r="U243" s="445">
        <v>-13.631790000000001</v>
      </c>
      <c r="V243" s="445">
        <v>1158.72858</v>
      </c>
      <c r="W243" s="445">
        <f t="shared" si="284"/>
        <v>68.359205247813406</v>
      </c>
      <c r="X243" s="604"/>
    </row>
    <row r="244" spans="1:260" s="24" customFormat="1" ht="30" x14ac:dyDescent="0.25">
      <c r="A244" s="13">
        <v>1</v>
      </c>
      <c r="B244" s="45" t="s">
        <v>44</v>
      </c>
      <c r="C244" s="302">
        <v>1800</v>
      </c>
      <c r="D244" s="303">
        <f t="shared" ref="D244:D251" si="287">ROUND(C244/12*$B$3,0)</f>
        <v>150</v>
      </c>
      <c r="E244" s="302">
        <v>60</v>
      </c>
      <c r="F244" s="302">
        <f>E244/D244*100</f>
        <v>40</v>
      </c>
      <c r="G244" s="445">
        <v>3426.48</v>
      </c>
      <c r="H244" s="445"/>
      <c r="I244" s="445"/>
      <c r="J244" s="445"/>
      <c r="K244" s="445"/>
      <c r="L244" s="445"/>
      <c r="M244" s="445"/>
      <c r="N244" s="445"/>
      <c r="O244" s="445"/>
      <c r="P244" s="445"/>
      <c r="Q244" s="445"/>
      <c r="R244" s="618">
        <f t="shared" si="285"/>
        <v>285.54000000000002</v>
      </c>
      <c r="S244" s="445">
        <f t="shared" si="286"/>
        <v>118.89408000000003</v>
      </c>
      <c r="T244" s="445">
        <f t="shared" si="255"/>
        <v>-166.64591999999999</v>
      </c>
      <c r="U244" s="445">
        <v>-14.3035</v>
      </c>
      <c r="V244" s="445">
        <v>104.59058000000003</v>
      </c>
      <c r="W244" s="445">
        <f t="shared" si="284"/>
        <v>41.638327379701629</v>
      </c>
      <c r="X244" s="604"/>
    </row>
    <row r="245" spans="1:260" s="24" customFormat="1" ht="30" x14ac:dyDescent="0.25">
      <c r="A245" s="13">
        <v>1</v>
      </c>
      <c r="B245" s="45" t="s">
        <v>68</v>
      </c>
      <c r="C245" s="302"/>
      <c r="D245" s="303">
        <f t="shared" si="287"/>
        <v>0</v>
      </c>
      <c r="E245" s="302"/>
      <c r="F245" s="302" t="e">
        <f>E245/D245*100</f>
        <v>#DIV/0!</v>
      </c>
      <c r="G245" s="445"/>
      <c r="H245" s="445"/>
      <c r="I245" s="445"/>
      <c r="J245" s="445"/>
      <c r="K245" s="445"/>
      <c r="L245" s="445"/>
      <c r="M245" s="445"/>
      <c r="N245" s="445"/>
      <c r="O245" s="445"/>
      <c r="P245" s="445"/>
      <c r="Q245" s="445"/>
      <c r="R245" s="618">
        <f t="shared" si="285"/>
        <v>0</v>
      </c>
      <c r="S245" s="445">
        <f t="shared" si="286"/>
        <v>0</v>
      </c>
      <c r="T245" s="445">
        <f t="shared" si="255"/>
        <v>0</v>
      </c>
      <c r="U245" s="445"/>
      <c r="V245" s="445"/>
      <c r="W245" s="445" t="e">
        <f t="shared" si="284"/>
        <v>#DIV/0!</v>
      </c>
      <c r="X245" s="604"/>
    </row>
    <row r="246" spans="1:260" s="24" customFormat="1" ht="30" x14ac:dyDescent="0.25">
      <c r="A246" s="13">
        <v>1</v>
      </c>
      <c r="B246" s="45" t="s">
        <v>69</v>
      </c>
      <c r="C246" s="302">
        <v>190</v>
      </c>
      <c r="D246" s="303">
        <f t="shared" si="287"/>
        <v>16</v>
      </c>
      <c r="E246" s="302"/>
      <c r="F246" s="302">
        <f t="shared" ref="F246:F251" si="288">E246/D246*100</f>
        <v>0</v>
      </c>
      <c r="G246" s="445">
        <v>1464.8373000000001</v>
      </c>
      <c r="H246" s="445"/>
      <c r="I246" s="445"/>
      <c r="J246" s="445"/>
      <c r="K246" s="445"/>
      <c r="L246" s="445"/>
      <c r="M246" s="445"/>
      <c r="N246" s="445"/>
      <c r="O246" s="445"/>
      <c r="P246" s="445"/>
      <c r="Q246" s="445"/>
      <c r="R246" s="618">
        <f t="shared" si="285"/>
        <v>122.06977500000001</v>
      </c>
      <c r="S246" s="445">
        <f t="shared" ref="S246:S251" si="289">V246-U246</f>
        <v>0</v>
      </c>
      <c r="T246" s="445">
        <f t="shared" si="255"/>
        <v>-122.06977500000001</v>
      </c>
      <c r="U246" s="445"/>
      <c r="V246" s="445"/>
      <c r="W246" s="445">
        <f t="shared" si="284"/>
        <v>0</v>
      </c>
      <c r="X246" s="604"/>
    </row>
    <row r="247" spans="1:260" s="24" customFormat="1" ht="30" x14ac:dyDescent="0.25">
      <c r="A247" s="13">
        <v>1</v>
      </c>
      <c r="B247" s="46" t="s">
        <v>66</v>
      </c>
      <c r="C247" s="302">
        <f>C248+C250+C251</f>
        <v>11300</v>
      </c>
      <c r="D247" s="302">
        <f t="shared" ref="D247:E247" si="290">D248+D250+D251</f>
        <v>941</v>
      </c>
      <c r="E247" s="302">
        <f t="shared" si="290"/>
        <v>701</v>
      </c>
      <c r="F247" s="302">
        <f t="shared" si="288"/>
        <v>74.495217853347512</v>
      </c>
      <c r="G247" s="446">
        <f t="shared" ref="G247:V247" si="291">G248+G250+G251</f>
        <v>28113.513999999999</v>
      </c>
      <c r="H247" s="446">
        <f t="shared" si="291"/>
        <v>0</v>
      </c>
      <c r="I247" s="446">
        <f t="shared" si="291"/>
        <v>0</v>
      </c>
      <c r="J247" s="446">
        <f t="shared" si="291"/>
        <v>0</v>
      </c>
      <c r="K247" s="446">
        <f t="shared" si="291"/>
        <v>0</v>
      </c>
      <c r="L247" s="446">
        <f t="shared" si="291"/>
        <v>0</v>
      </c>
      <c r="M247" s="446">
        <f t="shared" si="291"/>
        <v>0</v>
      </c>
      <c r="N247" s="446">
        <f t="shared" si="291"/>
        <v>0</v>
      </c>
      <c r="O247" s="446">
        <f t="shared" si="291"/>
        <v>0</v>
      </c>
      <c r="P247" s="446">
        <f t="shared" si="291"/>
        <v>0</v>
      </c>
      <c r="Q247" s="446">
        <f t="shared" si="291"/>
        <v>0</v>
      </c>
      <c r="R247" s="619">
        <f t="shared" si="291"/>
        <v>2342.7928333333334</v>
      </c>
      <c r="S247" s="446">
        <f t="shared" si="291"/>
        <v>1014.1842500000005</v>
      </c>
      <c r="T247" s="446">
        <f t="shared" si="291"/>
        <v>-1328.6085833333332</v>
      </c>
      <c r="U247" s="446">
        <f t="shared" si="291"/>
        <v>0</v>
      </c>
      <c r="V247" s="446">
        <f t="shared" si="291"/>
        <v>1014.1842500000005</v>
      </c>
      <c r="W247" s="445">
        <f t="shared" si="284"/>
        <v>43.289540396835505</v>
      </c>
      <c r="X247" s="604"/>
    </row>
    <row r="248" spans="1:260" s="24" customFormat="1" ht="30" x14ac:dyDescent="0.25">
      <c r="A248" s="13">
        <v>1</v>
      </c>
      <c r="B248" s="45" t="s">
        <v>62</v>
      </c>
      <c r="C248" s="302">
        <v>2200</v>
      </c>
      <c r="D248" s="608">
        <f>ROUND(C248/12*$B$3,0)</f>
        <v>183</v>
      </c>
      <c r="E248" s="302">
        <v>378</v>
      </c>
      <c r="F248" s="302">
        <f t="shared" si="288"/>
        <v>206.55737704918033</v>
      </c>
      <c r="G248" s="445">
        <v>3110.8</v>
      </c>
      <c r="H248" s="445"/>
      <c r="I248" s="445"/>
      <c r="J248" s="445"/>
      <c r="K248" s="445"/>
      <c r="L248" s="445"/>
      <c r="M248" s="445"/>
      <c r="N248" s="445"/>
      <c r="O248" s="445"/>
      <c r="P248" s="445"/>
      <c r="Q248" s="445"/>
      <c r="R248" s="618">
        <f t="shared" ref="R248:R251" si="292">G248/12*$B$3</f>
        <v>259.23333333333335</v>
      </c>
      <c r="S248" s="445">
        <f t="shared" si="289"/>
        <v>549.14458000000025</v>
      </c>
      <c r="T248" s="445">
        <f t="shared" si="255"/>
        <v>289.9112466666669</v>
      </c>
      <c r="U248" s="445"/>
      <c r="V248" s="445">
        <v>549.14458000000025</v>
      </c>
      <c r="W248" s="445">
        <f t="shared" si="284"/>
        <v>211.83409283785531</v>
      </c>
      <c r="X248" s="604"/>
    </row>
    <row r="249" spans="1:260" s="24" customFormat="1" ht="45" x14ac:dyDescent="0.25">
      <c r="A249" s="13"/>
      <c r="B249" s="625" t="s">
        <v>92</v>
      </c>
      <c r="C249" s="302"/>
      <c r="D249" s="608"/>
      <c r="E249" s="302"/>
      <c r="F249" s="302"/>
      <c r="G249" s="445"/>
      <c r="H249" s="445"/>
      <c r="I249" s="445"/>
      <c r="J249" s="445"/>
      <c r="K249" s="445"/>
      <c r="L249" s="445"/>
      <c r="M249" s="445"/>
      <c r="N249" s="445"/>
      <c r="O249" s="445"/>
      <c r="P249" s="445"/>
      <c r="Q249" s="445"/>
      <c r="R249" s="618">
        <f t="shared" si="292"/>
        <v>0</v>
      </c>
      <c r="S249" s="445"/>
      <c r="T249" s="445"/>
      <c r="U249" s="445"/>
      <c r="V249" s="445"/>
      <c r="W249" s="445"/>
      <c r="X249" s="604"/>
    </row>
    <row r="250" spans="1:260" s="24" customFormat="1" ht="60" x14ac:dyDescent="0.25">
      <c r="A250" s="13">
        <v>1</v>
      </c>
      <c r="B250" s="45" t="s">
        <v>73</v>
      </c>
      <c r="C250" s="302">
        <v>6400</v>
      </c>
      <c r="D250" s="303">
        <f t="shared" si="287"/>
        <v>533</v>
      </c>
      <c r="E250" s="302">
        <v>37</v>
      </c>
      <c r="F250" s="302">
        <f t="shared" si="288"/>
        <v>6.9418386491557227</v>
      </c>
      <c r="G250" s="445">
        <v>20831.808000000001</v>
      </c>
      <c r="H250" s="445"/>
      <c r="I250" s="445"/>
      <c r="J250" s="445"/>
      <c r="K250" s="445"/>
      <c r="L250" s="445"/>
      <c r="M250" s="445"/>
      <c r="N250" s="445"/>
      <c r="O250" s="445"/>
      <c r="P250" s="445"/>
      <c r="Q250" s="445"/>
      <c r="R250" s="618">
        <f t="shared" si="292"/>
        <v>1735.9840000000002</v>
      </c>
      <c r="S250" s="445">
        <f t="shared" si="289"/>
        <v>92.79316</v>
      </c>
      <c r="T250" s="445">
        <f t="shared" si="255"/>
        <v>-1643.1908400000002</v>
      </c>
      <c r="U250" s="445"/>
      <c r="V250" s="445">
        <v>92.79316</v>
      </c>
      <c r="W250" s="445">
        <f t="shared" si="284"/>
        <v>5.3452773758283483</v>
      </c>
      <c r="X250" s="604"/>
    </row>
    <row r="251" spans="1:260" s="24" customFormat="1" ht="45.75" thickBot="1" x14ac:dyDescent="0.3">
      <c r="A251" s="13">
        <v>1</v>
      </c>
      <c r="B251" s="45" t="s">
        <v>63</v>
      </c>
      <c r="C251" s="302">
        <v>2700</v>
      </c>
      <c r="D251" s="303">
        <f t="shared" si="287"/>
        <v>225</v>
      </c>
      <c r="E251" s="302">
        <v>286</v>
      </c>
      <c r="F251" s="302">
        <f t="shared" si="288"/>
        <v>127.11111111111111</v>
      </c>
      <c r="G251" s="445">
        <v>4170.9059999999999</v>
      </c>
      <c r="H251" s="445"/>
      <c r="I251" s="445"/>
      <c r="J251" s="445"/>
      <c r="K251" s="445"/>
      <c r="L251" s="445"/>
      <c r="M251" s="445"/>
      <c r="N251" s="445"/>
      <c r="O251" s="445"/>
      <c r="P251" s="445"/>
      <c r="Q251" s="445"/>
      <c r="R251" s="618">
        <f t="shared" si="292"/>
        <v>347.57549999999998</v>
      </c>
      <c r="S251" s="445">
        <f t="shared" si="289"/>
        <v>372.24651000000011</v>
      </c>
      <c r="T251" s="445">
        <f t="shared" si="255"/>
        <v>24.671010000000138</v>
      </c>
      <c r="U251" s="445"/>
      <c r="V251" s="445">
        <v>372.24651000000011</v>
      </c>
      <c r="W251" s="445">
        <f t="shared" si="284"/>
        <v>107.09802906131189</v>
      </c>
      <c r="X251" s="604"/>
    </row>
    <row r="252" spans="1:260" s="8" customFormat="1" ht="15.75" thickBot="1" x14ac:dyDescent="0.3">
      <c r="A252" s="13">
        <v>1</v>
      </c>
      <c r="B252" s="115" t="s">
        <v>3</v>
      </c>
      <c r="C252" s="349"/>
      <c r="D252" s="349"/>
      <c r="E252" s="349"/>
      <c r="F252" s="349"/>
      <c r="G252" s="465">
        <f>G247+G242</f>
        <v>53584.831299999998</v>
      </c>
      <c r="H252" s="465" t="e">
        <f>H247+H242+#REF!</f>
        <v>#REF!</v>
      </c>
      <c r="I252" s="465" t="e">
        <f>I247+I242+#REF!</f>
        <v>#REF!</v>
      </c>
      <c r="J252" s="465" t="e">
        <f>J247+J242+#REF!</f>
        <v>#REF!</v>
      </c>
      <c r="K252" s="465" t="e">
        <f>K247+K242+#REF!</f>
        <v>#REF!</v>
      </c>
      <c r="L252" s="465" t="e">
        <f>L247+L242+#REF!</f>
        <v>#REF!</v>
      </c>
      <c r="M252" s="465" t="e">
        <f>M247+M242+#REF!</f>
        <v>#REF!</v>
      </c>
      <c r="N252" s="465" t="e">
        <f>N247+N242+#REF!</f>
        <v>#REF!</v>
      </c>
      <c r="O252" s="465" t="e">
        <f>O247+O242+#REF!</f>
        <v>#REF!</v>
      </c>
      <c r="P252" s="465" t="e">
        <f>P247+P242+#REF!</f>
        <v>#REF!</v>
      </c>
      <c r="Q252" s="465" t="e">
        <f>Q247+Q242+#REF!</f>
        <v>#REF!</v>
      </c>
      <c r="R252" s="465">
        <f t="shared" ref="R252:V252" si="293">R247+R242</f>
        <v>4465.4026083333338</v>
      </c>
      <c r="S252" s="465">
        <f t="shared" si="293"/>
        <v>2305.4387000000006</v>
      </c>
      <c r="T252" s="465">
        <f t="shared" si="293"/>
        <v>-2159.9639083333332</v>
      </c>
      <c r="U252" s="465">
        <f t="shared" si="293"/>
        <v>-27.935290000000002</v>
      </c>
      <c r="V252" s="465">
        <f t="shared" si="293"/>
        <v>2277.5034100000003</v>
      </c>
      <c r="W252" s="465">
        <f t="shared" si="284"/>
        <v>51.628910138978092</v>
      </c>
      <c r="X252" s="604"/>
    </row>
    <row r="253" spans="1:260" x14ac:dyDescent="0.25">
      <c r="A253" s="13">
        <v>1</v>
      </c>
      <c r="B253" s="150" t="s">
        <v>12</v>
      </c>
      <c r="C253" s="551"/>
      <c r="D253" s="551"/>
      <c r="E253" s="551"/>
      <c r="F253" s="551"/>
      <c r="G253" s="552"/>
      <c r="H253" s="552"/>
      <c r="I253" s="552"/>
      <c r="J253" s="552"/>
      <c r="K253" s="552"/>
      <c r="L253" s="552"/>
      <c r="M253" s="552"/>
      <c r="N253" s="552"/>
      <c r="O253" s="552"/>
      <c r="P253" s="552"/>
      <c r="Q253" s="552"/>
      <c r="R253" s="552"/>
      <c r="S253" s="552"/>
      <c r="T253" s="552">
        <f t="shared" si="255"/>
        <v>0</v>
      </c>
      <c r="U253" s="552"/>
      <c r="V253" s="552"/>
      <c r="W253" s="552"/>
      <c r="X253" s="604"/>
    </row>
    <row r="254" spans="1:260" s="6" customFormat="1" ht="30" x14ac:dyDescent="0.25">
      <c r="A254" s="13">
        <v>1</v>
      </c>
      <c r="B254" s="151" t="s">
        <v>74</v>
      </c>
      <c r="C254" s="553">
        <f t="shared" ref="C254:W254" si="294">C242</f>
        <v>7990</v>
      </c>
      <c r="D254" s="553">
        <f t="shared" si="294"/>
        <v>666</v>
      </c>
      <c r="E254" s="553">
        <f t="shared" si="294"/>
        <v>424</v>
      </c>
      <c r="F254" s="553">
        <f t="shared" si="294"/>
        <v>63.663663663663662</v>
      </c>
      <c r="G254" s="554">
        <f t="shared" si="294"/>
        <v>25471.317299999999</v>
      </c>
      <c r="H254" s="554">
        <f t="shared" si="294"/>
        <v>0</v>
      </c>
      <c r="I254" s="554">
        <f t="shared" si="294"/>
        <v>0</v>
      </c>
      <c r="J254" s="554">
        <f t="shared" si="294"/>
        <v>0</v>
      </c>
      <c r="K254" s="554">
        <f t="shared" si="294"/>
        <v>0</v>
      </c>
      <c r="L254" s="554">
        <f t="shared" si="294"/>
        <v>0</v>
      </c>
      <c r="M254" s="554">
        <f t="shared" si="294"/>
        <v>0</v>
      </c>
      <c r="N254" s="554">
        <f t="shared" si="294"/>
        <v>0</v>
      </c>
      <c r="O254" s="554">
        <f t="shared" si="294"/>
        <v>0</v>
      </c>
      <c r="P254" s="554">
        <f t="shared" si="294"/>
        <v>0</v>
      </c>
      <c r="Q254" s="554">
        <f t="shared" si="294"/>
        <v>0</v>
      </c>
      <c r="R254" s="554">
        <f t="shared" si="294"/>
        <v>2122.6097749999999</v>
      </c>
      <c r="S254" s="554">
        <f t="shared" si="294"/>
        <v>1291.2544499999999</v>
      </c>
      <c r="T254" s="554">
        <f t="shared" si="294"/>
        <v>-831.35532500000011</v>
      </c>
      <c r="U254" s="554">
        <f t="shared" si="294"/>
        <v>-27.935290000000002</v>
      </c>
      <c r="V254" s="554">
        <f t="shared" si="294"/>
        <v>1263.31916</v>
      </c>
      <c r="W254" s="554">
        <f t="shared" si="294"/>
        <v>60.833341352156921</v>
      </c>
      <c r="X254" s="604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  <c r="IP254" s="8"/>
      <c r="IQ254" s="8"/>
      <c r="IR254" s="8"/>
      <c r="IS254" s="8"/>
      <c r="IT254" s="8"/>
      <c r="IU254" s="8"/>
      <c r="IV254" s="8"/>
      <c r="IW254" s="8"/>
      <c r="IX254" s="8"/>
      <c r="IY254" s="8"/>
      <c r="IZ254" s="8"/>
    </row>
    <row r="255" spans="1:260" s="6" customFormat="1" ht="30" x14ac:dyDescent="0.25">
      <c r="A255" s="13">
        <v>1</v>
      </c>
      <c r="B255" s="152" t="s">
        <v>43</v>
      </c>
      <c r="C255" s="553">
        <f t="shared" ref="C255:W255" si="295">C243</f>
        <v>6000</v>
      </c>
      <c r="D255" s="553">
        <f t="shared" si="295"/>
        <v>500</v>
      </c>
      <c r="E255" s="553">
        <f t="shared" si="295"/>
        <v>364</v>
      </c>
      <c r="F255" s="553">
        <f t="shared" si="295"/>
        <v>72.8</v>
      </c>
      <c r="G255" s="554">
        <f t="shared" si="295"/>
        <v>20580</v>
      </c>
      <c r="H255" s="554">
        <f t="shared" si="295"/>
        <v>0</v>
      </c>
      <c r="I255" s="554">
        <f t="shared" si="295"/>
        <v>0</v>
      </c>
      <c r="J255" s="554">
        <f t="shared" si="295"/>
        <v>0</v>
      </c>
      <c r="K255" s="554">
        <f t="shared" si="295"/>
        <v>0</v>
      </c>
      <c r="L255" s="554">
        <f t="shared" si="295"/>
        <v>0</v>
      </c>
      <c r="M255" s="554">
        <f t="shared" si="295"/>
        <v>0</v>
      </c>
      <c r="N255" s="554">
        <f t="shared" si="295"/>
        <v>0</v>
      </c>
      <c r="O255" s="554">
        <f t="shared" si="295"/>
        <v>0</v>
      </c>
      <c r="P255" s="554">
        <f t="shared" si="295"/>
        <v>0</v>
      </c>
      <c r="Q255" s="554">
        <f t="shared" si="295"/>
        <v>0</v>
      </c>
      <c r="R255" s="554">
        <f t="shared" si="295"/>
        <v>1715</v>
      </c>
      <c r="S255" s="554">
        <f t="shared" si="295"/>
        <v>1172.3603699999999</v>
      </c>
      <c r="T255" s="554">
        <f t="shared" si="295"/>
        <v>-542.63963000000012</v>
      </c>
      <c r="U255" s="554">
        <f t="shared" si="295"/>
        <v>-13.631790000000001</v>
      </c>
      <c r="V255" s="554">
        <f t="shared" si="295"/>
        <v>1158.72858</v>
      </c>
      <c r="W255" s="554">
        <f t="shared" si="295"/>
        <v>68.359205247813406</v>
      </c>
      <c r="X255" s="604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  <c r="IP255" s="8"/>
      <c r="IQ255" s="8"/>
      <c r="IR255" s="8"/>
      <c r="IS255" s="8"/>
      <c r="IT255" s="8"/>
      <c r="IU255" s="8"/>
      <c r="IV255" s="8"/>
      <c r="IW255" s="8"/>
      <c r="IX255" s="8"/>
      <c r="IY255" s="8"/>
      <c r="IZ255" s="8"/>
    </row>
    <row r="256" spans="1:260" s="6" customFormat="1" ht="30" x14ac:dyDescent="0.25">
      <c r="A256" s="13">
        <v>1</v>
      </c>
      <c r="B256" s="152" t="s">
        <v>44</v>
      </c>
      <c r="C256" s="553">
        <f t="shared" ref="C256:W256" si="296">C244</f>
        <v>1800</v>
      </c>
      <c r="D256" s="553">
        <f t="shared" si="296"/>
        <v>150</v>
      </c>
      <c r="E256" s="553">
        <f t="shared" si="296"/>
        <v>60</v>
      </c>
      <c r="F256" s="553">
        <f t="shared" si="296"/>
        <v>40</v>
      </c>
      <c r="G256" s="554">
        <f t="shared" si="296"/>
        <v>3426.48</v>
      </c>
      <c r="H256" s="554">
        <f t="shared" si="296"/>
        <v>0</v>
      </c>
      <c r="I256" s="554">
        <f t="shared" si="296"/>
        <v>0</v>
      </c>
      <c r="J256" s="554">
        <f t="shared" si="296"/>
        <v>0</v>
      </c>
      <c r="K256" s="554">
        <f t="shared" si="296"/>
        <v>0</v>
      </c>
      <c r="L256" s="554">
        <f t="shared" si="296"/>
        <v>0</v>
      </c>
      <c r="M256" s="554">
        <f t="shared" si="296"/>
        <v>0</v>
      </c>
      <c r="N256" s="554">
        <f t="shared" si="296"/>
        <v>0</v>
      </c>
      <c r="O256" s="554">
        <f t="shared" si="296"/>
        <v>0</v>
      </c>
      <c r="P256" s="554">
        <f t="shared" si="296"/>
        <v>0</v>
      </c>
      <c r="Q256" s="554">
        <f t="shared" si="296"/>
        <v>0</v>
      </c>
      <c r="R256" s="554">
        <f t="shared" si="296"/>
        <v>285.54000000000002</v>
      </c>
      <c r="S256" s="554">
        <f t="shared" si="296"/>
        <v>118.89408000000003</v>
      </c>
      <c r="T256" s="554">
        <f t="shared" si="296"/>
        <v>-166.64591999999999</v>
      </c>
      <c r="U256" s="554">
        <f t="shared" si="296"/>
        <v>-14.3035</v>
      </c>
      <c r="V256" s="554">
        <f t="shared" si="296"/>
        <v>104.59058000000003</v>
      </c>
      <c r="W256" s="554">
        <f t="shared" si="296"/>
        <v>41.638327379701629</v>
      </c>
      <c r="X256" s="604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  <c r="IQ256" s="8"/>
      <c r="IR256" s="8"/>
      <c r="IS256" s="8"/>
      <c r="IT256" s="8"/>
      <c r="IU256" s="8"/>
      <c r="IV256" s="8"/>
      <c r="IW256" s="8"/>
      <c r="IX256" s="8"/>
      <c r="IY256" s="8"/>
      <c r="IZ256" s="8"/>
    </row>
    <row r="257" spans="1:260" s="6" customFormat="1" ht="30" x14ac:dyDescent="0.25">
      <c r="A257" s="13">
        <v>1</v>
      </c>
      <c r="B257" s="152" t="s">
        <v>68</v>
      </c>
      <c r="C257" s="553">
        <f t="shared" ref="C257:E264" si="297">C245</f>
        <v>0</v>
      </c>
      <c r="D257" s="553">
        <f t="shared" si="297"/>
        <v>0</v>
      </c>
      <c r="E257" s="553">
        <f t="shared" si="297"/>
        <v>0</v>
      </c>
      <c r="F257" s="553"/>
      <c r="G257" s="554">
        <f t="shared" ref="G257:V257" si="298">G245</f>
        <v>0</v>
      </c>
      <c r="H257" s="554">
        <f t="shared" si="298"/>
        <v>0</v>
      </c>
      <c r="I257" s="554">
        <f t="shared" si="298"/>
        <v>0</v>
      </c>
      <c r="J257" s="554">
        <f t="shared" si="298"/>
        <v>0</v>
      </c>
      <c r="K257" s="554">
        <f t="shared" si="298"/>
        <v>0</v>
      </c>
      <c r="L257" s="554">
        <f t="shared" si="298"/>
        <v>0</v>
      </c>
      <c r="M257" s="554">
        <f t="shared" si="298"/>
        <v>0</v>
      </c>
      <c r="N257" s="554">
        <f t="shared" si="298"/>
        <v>0</v>
      </c>
      <c r="O257" s="554">
        <f t="shared" si="298"/>
        <v>0</v>
      </c>
      <c r="P257" s="554">
        <f t="shared" si="298"/>
        <v>0</v>
      </c>
      <c r="Q257" s="554">
        <f t="shared" si="298"/>
        <v>0</v>
      </c>
      <c r="R257" s="554">
        <f t="shared" si="298"/>
        <v>0</v>
      </c>
      <c r="S257" s="554">
        <f t="shared" si="298"/>
        <v>0</v>
      </c>
      <c r="T257" s="554">
        <f t="shared" si="298"/>
        <v>0</v>
      </c>
      <c r="U257" s="554">
        <f t="shared" si="298"/>
        <v>0</v>
      </c>
      <c r="V257" s="554">
        <f t="shared" si="298"/>
        <v>0</v>
      </c>
      <c r="W257" s="554"/>
      <c r="X257" s="604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  <c r="IQ257" s="8"/>
      <c r="IR257" s="8"/>
      <c r="IS257" s="8"/>
      <c r="IT257" s="8"/>
      <c r="IU257" s="8"/>
      <c r="IV257" s="8"/>
      <c r="IW257" s="8"/>
      <c r="IX257" s="8"/>
      <c r="IY257" s="8"/>
      <c r="IZ257" s="8"/>
    </row>
    <row r="258" spans="1:260" s="6" customFormat="1" ht="30" x14ac:dyDescent="0.25">
      <c r="A258" s="13">
        <v>1</v>
      </c>
      <c r="B258" s="152" t="s">
        <v>69</v>
      </c>
      <c r="C258" s="553">
        <f t="shared" si="297"/>
        <v>190</v>
      </c>
      <c r="D258" s="553">
        <f t="shared" si="297"/>
        <v>16</v>
      </c>
      <c r="E258" s="553">
        <f t="shared" si="297"/>
        <v>0</v>
      </c>
      <c r="F258" s="553">
        <f t="shared" ref="F258:F264" si="299">F246</f>
        <v>0</v>
      </c>
      <c r="G258" s="554">
        <f t="shared" ref="G258:V258" si="300">G246</f>
        <v>1464.8373000000001</v>
      </c>
      <c r="H258" s="554">
        <f t="shared" si="300"/>
        <v>0</v>
      </c>
      <c r="I258" s="554">
        <f t="shared" si="300"/>
        <v>0</v>
      </c>
      <c r="J258" s="554">
        <f t="shared" si="300"/>
        <v>0</v>
      </c>
      <c r="K258" s="554">
        <f t="shared" si="300"/>
        <v>0</v>
      </c>
      <c r="L258" s="554">
        <f t="shared" si="300"/>
        <v>0</v>
      </c>
      <c r="M258" s="554">
        <f t="shared" si="300"/>
        <v>0</v>
      </c>
      <c r="N258" s="554">
        <f t="shared" si="300"/>
        <v>0</v>
      </c>
      <c r="O258" s="554">
        <f t="shared" si="300"/>
        <v>0</v>
      </c>
      <c r="P258" s="554">
        <f t="shared" si="300"/>
        <v>0</v>
      </c>
      <c r="Q258" s="554">
        <f t="shared" si="300"/>
        <v>0</v>
      </c>
      <c r="R258" s="554">
        <f t="shared" si="300"/>
        <v>122.06977500000001</v>
      </c>
      <c r="S258" s="554">
        <f t="shared" si="300"/>
        <v>0</v>
      </c>
      <c r="T258" s="554">
        <f t="shared" si="300"/>
        <v>-122.06977500000001</v>
      </c>
      <c r="U258" s="554">
        <f t="shared" si="300"/>
        <v>0</v>
      </c>
      <c r="V258" s="554">
        <f t="shared" si="300"/>
        <v>0</v>
      </c>
      <c r="W258" s="554">
        <f t="shared" ref="W258:W264" si="301">W246</f>
        <v>0</v>
      </c>
      <c r="X258" s="604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  <c r="IP258" s="8"/>
      <c r="IQ258" s="8"/>
      <c r="IR258" s="8"/>
      <c r="IS258" s="8"/>
      <c r="IT258" s="8"/>
      <c r="IU258" s="8"/>
      <c r="IV258" s="8"/>
      <c r="IW258" s="8"/>
      <c r="IX258" s="8"/>
      <c r="IY258" s="8"/>
      <c r="IZ258" s="8"/>
    </row>
    <row r="259" spans="1:260" s="6" customFormat="1" ht="30" x14ac:dyDescent="0.25">
      <c r="A259" s="13">
        <v>1</v>
      </c>
      <c r="B259" s="151" t="s">
        <v>66</v>
      </c>
      <c r="C259" s="553">
        <f t="shared" si="297"/>
        <v>11300</v>
      </c>
      <c r="D259" s="553">
        <f t="shared" si="297"/>
        <v>941</v>
      </c>
      <c r="E259" s="553">
        <f t="shared" si="297"/>
        <v>701</v>
      </c>
      <c r="F259" s="553">
        <f t="shared" si="299"/>
        <v>74.495217853347512</v>
      </c>
      <c r="G259" s="554">
        <f t="shared" ref="G259:V259" si="302">G247</f>
        <v>28113.513999999999</v>
      </c>
      <c r="H259" s="554">
        <f t="shared" si="302"/>
        <v>0</v>
      </c>
      <c r="I259" s="554">
        <f t="shared" si="302"/>
        <v>0</v>
      </c>
      <c r="J259" s="554">
        <f t="shared" si="302"/>
        <v>0</v>
      </c>
      <c r="K259" s="554">
        <f t="shared" si="302"/>
        <v>0</v>
      </c>
      <c r="L259" s="554">
        <f t="shared" si="302"/>
        <v>0</v>
      </c>
      <c r="M259" s="554">
        <f t="shared" si="302"/>
        <v>0</v>
      </c>
      <c r="N259" s="554">
        <f t="shared" si="302"/>
        <v>0</v>
      </c>
      <c r="O259" s="554">
        <f t="shared" si="302"/>
        <v>0</v>
      </c>
      <c r="P259" s="554">
        <f t="shared" si="302"/>
        <v>0</v>
      </c>
      <c r="Q259" s="554">
        <f t="shared" si="302"/>
        <v>0</v>
      </c>
      <c r="R259" s="554">
        <f t="shared" si="302"/>
        <v>2342.7928333333334</v>
      </c>
      <c r="S259" s="554">
        <f t="shared" si="302"/>
        <v>1014.1842500000005</v>
      </c>
      <c r="T259" s="554">
        <f t="shared" si="302"/>
        <v>-1328.6085833333332</v>
      </c>
      <c r="U259" s="554">
        <f t="shared" si="302"/>
        <v>0</v>
      </c>
      <c r="V259" s="554">
        <f t="shared" si="302"/>
        <v>1014.1842500000005</v>
      </c>
      <c r="W259" s="554">
        <f t="shared" si="301"/>
        <v>43.289540396835505</v>
      </c>
      <c r="X259" s="604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  <c r="IP259" s="8"/>
      <c r="IQ259" s="8"/>
      <c r="IR259" s="8"/>
      <c r="IS259" s="8"/>
      <c r="IT259" s="8"/>
      <c r="IU259" s="8"/>
      <c r="IV259" s="8"/>
      <c r="IW259" s="8"/>
      <c r="IX259" s="8"/>
      <c r="IY259" s="8"/>
      <c r="IZ259" s="8"/>
    </row>
    <row r="260" spans="1:260" s="6" customFormat="1" ht="30" x14ac:dyDescent="0.25">
      <c r="A260" s="13">
        <v>1</v>
      </c>
      <c r="B260" s="152" t="s">
        <v>62</v>
      </c>
      <c r="C260" s="553">
        <f t="shared" si="297"/>
        <v>2200</v>
      </c>
      <c r="D260" s="553">
        <f t="shared" si="297"/>
        <v>183</v>
      </c>
      <c r="E260" s="553">
        <f t="shared" si="297"/>
        <v>378</v>
      </c>
      <c r="F260" s="553">
        <f t="shared" si="299"/>
        <v>206.55737704918033</v>
      </c>
      <c r="G260" s="554">
        <f t="shared" ref="G260:V260" si="303">G248</f>
        <v>3110.8</v>
      </c>
      <c r="H260" s="554">
        <f t="shared" si="303"/>
        <v>0</v>
      </c>
      <c r="I260" s="554">
        <f t="shared" si="303"/>
        <v>0</v>
      </c>
      <c r="J260" s="554">
        <f t="shared" si="303"/>
        <v>0</v>
      </c>
      <c r="K260" s="554">
        <f t="shared" si="303"/>
        <v>0</v>
      </c>
      <c r="L260" s="554">
        <f t="shared" si="303"/>
        <v>0</v>
      </c>
      <c r="M260" s="554">
        <f t="shared" si="303"/>
        <v>0</v>
      </c>
      <c r="N260" s="554">
        <f t="shared" si="303"/>
        <v>0</v>
      </c>
      <c r="O260" s="554">
        <f t="shared" si="303"/>
        <v>0</v>
      </c>
      <c r="P260" s="554">
        <f t="shared" si="303"/>
        <v>0</v>
      </c>
      <c r="Q260" s="554">
        <f t="shared" si="303"/>
        <v>0</v>
      </c>
      <c r="R260" s="554">
        <f t="shared" si="303"/>
        <v>259.23333333333335</v>
      </c>
      <c r="S260" s="554">
        <f t="shared" si="303"/>
        <v>549.14458000000025</v>
      </c>
      <c r="T260" s="554">
        <f t="shared" si="303"/>
        <v>289.9112466666669</v>
      </c>
      <c r="U260" s="554">
        <f t="shared" si="303"/>
        <v>0</v>
      </c>
      <c r="V260" s="554">
        <f t="shared" si="303"/>
        <v>549.14458000000025</v>
      </c>
      <c r="W260" s="554">
        <f t="shared" si="301"/>
        <v>211.83409283785531</v>
      </c>
      <c r="X260" s="604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  <c r="IP260" s="8"/>
      <c r="IQ260" s="8"/>
      <c r="IR260" s="8"/>
      <c r="IS260" s="8"/>
      <c r="IT260" s="8"/>
      <c r="IU260" s="8"/>
      <c r="IV260" s="8"/>
      <c r="IW260" s="8"/>
      <c r="IX260" s="8"/>
      <c r="IY260" s="8"/>
      <c r="IZ260" s="8"/>
    </row>
    <row r="261" spans="1:260" s="6" customFormat="1" ht="45" x14ac:dyDescent="0.25">
      <c r="A261" s="13"/>
      <c r="B261" s="152" t="s">
        <v>92</v>
      </c>
      <c r="C261" s="553">
        <f t="shared" si="297"/>
        <v>0</v>
      </c>
      <c r="D261" s="553">
        <f t="shared" si="297"/>
        <v>0</v>
      </c>
      <c r="E261" s="553">
        <f t="shared" si="297"/>
        <v>0</v>
      </c>
      <c r="F261" s="553">
        <f t="shared" si="299"/>
        <v>0</v>
      </c>
      <c r="G261" s="553">
        <f t="shared" ref="G261:V261" si="304">G249</f>
        <v>0</v>
      </c>
      <c r="H261" s="553">
        <f t="shared" si="304"/>
        <v>0</v>
      </c>
      <c r="I261" s="553">
        <f t="shared" si="304"/>
        <v>0</v>
      </c>
      <c r="J261" s="553">
        <f t="shared" si="304"/>
        <v>0</v>
      </c>
      <c r="K261" s="553">
        <f t="shared" si="304"/>
        <v>0</v>
      </c>
      <c r="L261" s="553">
        <f t="shared" si="304"/>
        <v>0</v>
      </c>
      <c r="M261" s="553">
        <f t="shared" si="304"/>
        <v>0</v>
      </c>
      <c r="N261" s="553">
        <f t="shared" si="304"/>
        <v>0</v>
      </c>
      <c r="O261" s="553">
        <f t="shared" si="304"/>
        <v>0</v>
      </c>
      <c r="P261" s="553">
        <f t="shared" si="304"/>
        <v>0</v>
      </c>
      <c r="Q261" s="553">
        <f t="shared" si="304"/>
        <v>0</v>
      </c>
      <c r="R261" s="553">
        <f t="shared" si="304"/>
        <v>0</v>
      </c>
      <c r="S261" s="553">
        <f t="shared" si="304"/>
        <v>0</v>
      </c>
      <c r="T261" s="553">
        <f t="shared" si="304"/>
        <v>0</v>
      </c>
      <c r="U261" s="553">
        <f t="shared" si="304"/>
        <v>0</v>
      </c>
      <c r="V261" s="553">
        <f t="shared" si="304"/>
        <v>0</v>
      </c>
      <c r="W261" s="553">
        <f t="shared" si="301"/>
        <v>0</v>
      </c>
      <c r="X261" s="604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  <c r="IP261" s="8"/>
      <c r="IQ261" s="8"/>
      <c r="IR261" s="8"/>
      <c r="IS261" s="8"/>
      <c r="IT261" s="8"/>
      <c r="IU261" s="8"/>
      <c r="IV261" s="8"/>
      <c r="IW261" s="8"/>
      <c r="IX261" s="8"/>
      <c r="IY261" s="8"/>
      <c r="IZ261" s="8"/>
    </row>
    <row r="262" spans="1:260" s="6" customFormat="1" ht="60" x14ac:dyDescent="0.25">
      <c r="A262" s="13">
        <v>1</v>
      </c>
      <c r="B262" s="152" t="s">
        <v>45</v>
      </c>
      <c r="C262" s="553">
        <f t="shared" si="297"/>
        <v>6400</v>
      </c>
      <c r="D262" s="553">
        <f t="shared" si="297"/>
        <v>533</v>
      </c>
      <c r="E262" s="553">
        <f t="shared" si="297"/>
        <v>37</v>
      </c>
      <c r="F262" s="553">
        <f t="shared" si="299"/>
        <v>6.9418386491557227</v>
      </c>
      <c r="G262" s="554">
        <f t="shared" ref="G262:V262" si="305">G250</f>
        <v>20831.808000000001</v>
      </c>
      <c r="H262" s="554">
        <f t="shared" si="305"/>
        <v>0</v>
      </c>
      <c r="I262" s="554">
        <f t="shared" si="305"/>
        <v>0</v>
      </c>
      <c r="J262" s="554">
        <f t="shared" si="305"/>
        <v>0</v>
      </c>
      <c r="K262" s="554">
        <f t="shared" si="305"/>
        <v>0</v>
      </c>
      <c r="L262" s="554">
        <f t="shared" si="305"/>
        <v>0</v>
      </c>
      <c r="M262" s="554">
        <f t="shared" si="305"/>
        <v>0</v>
      </c>
      <c r="N262" s="554">
        <f t="shared" si="305"/>
        <v>0</v>
      </c>
      <c r="O262" s="554">
        <f t="shared" si="305"/>
        <v>0</v>
      </c>
      <c r="P262" s="554">
        <f t="shared" si="305"/>
        <v>0</v>
      </c>
      <c r="Q262" s="554">
        <f t="shared" si="305"/>
        <v>0</v>
      </c>
      <c r="R262" s="554">
        <f t="shared" si="305"/>
        <v>1735.9840000000002</v>
      </c>
      <c r="S262" s="554">
        <f t="shared" si="305"/>
        <v>92.79316</v>
      </c>
      <c r="T262" s="554">
        <f t="shared" si="305"/>
        <v>-1643.1908400000002</v>
      </c>
      <c r="U262" s="554">
        <f t="shared" si="305"/>
        <v>0</v>
      </c>
      <c r="V262" s="554">
        <f t="shared" si="305"/>
        <v>92.79316</v>
      </c>
      <c r="W262" s="554">
        <f t="shared" si="301"/>
        <v>5.3452773758283483</v>
      </c>
      <c r="X262" s="604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  <c r="IP262" s="8"/>
      <c r="IQ262" s="8"/>
      <c r="IR262" s="8"/>
      <c r="IS262" s="8"/>
      <c r="IT262" s="8"/>
      <c r="IU262" s="8"/>
      <c r="IV262" s="8"/>
      <c r="IW262" s="8"/>
      <c r="IX262" s="8"/>
      <c r="IY262" s="8"/>
      <c r="IZ262" s="8"/>
    </row>
    <row r="263" spans="1:260" s="6" customFormat="1" ht="45.75" thickBot="1" x14ac:dyDescent="0.3">
      <c r="A263" s="13">
        <v>1</v>
      </c>
      <c r="B263" s="152" t="s">
        <v>63</v>
      </c>
      <c r="C263" s="553">
        <f t="shared" si="297"/>
        <v>2700</v>
      </c>
      <c r="D263" s="553">
        <f t="shared" si="297"/>
        <v>225</v>
      </c>
      <c r="E263" s="553">
        <f t="shared" si="297"/>
        <v>286</v>
      </c>
      <c r="F263" s="553">
        <f t="shared" si="299"/>
        <v>127.11111111111111</v>
      </c>
      <c r="G263" s="554">
        <f t="shared" ref="G263:V263" si="306">G251</f>
        <v>4170.9059999999999</v>
      </c>
      <c r="H263" s="554">
        <f t="shared" si="306"/>
        <v>0</v>
      </c>
      <c r="I263" s="554">
        <f t="shared" si="306"/>
        <v>0</v>
      </c>
      <c r="J263" s="554">
        <f t="shared" si="306"/>
        <v>0</v>
      </c>
      <c r="K263" s="554">
        <f t="shared" si="306"/>
        <v>0</v>
      </c>
      <c r="L263" s="554">
        <f t="shared" si="306"/>
        <v>0</v>
      </c>
      <c r="M263" s="554">
        <f t="shared" si="306"/>
        <v>0</v>
      </c>
      <c r="N263" s="554">
        <f t="shared" si="306"/>
        <v>0</v>
      </c>
      <c r="O263" s="554">
        <f t="shared" si="306"/>
        <v>0</v>
      </c>
      <c r="P263" s="554">
        <f t="shared" si="306"/>
        <v>0</v>
      </c>
      <c r="Q263" s="554">
        <f t="shared" si="306"/>
        <v>0</v>
      </c>
      <c r="R263" s="554">
        <f t="shared" si="306"/>
        <v>347.57549999999998</v>
      </c>
      <c r="S263" s="554">
        <f t="shared" si="306"/>
        <v>372.24651000000011</v>
      </c>
      <c r="T263" s="554">
        <f t="shared" si="306"/>
        <v>24.671010000000138</v>
      </c>
      <c r="U263" s="554">
        <f t="shared" si="306"/>
        <v>0</v>
      </c>
      <c r="V263" s="554">
        <f t="shared" si="306"/>
        <v>372.24651000000011</v>
      </c>
      <c r="W263" s="554">
        <f t="shared" si="301"/>
        <v>107.09802906131189</v>
      </c>
      <c r="X263" s="604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  <c r="BA263" s="8"/>
      <c r="BB263" s="8"/>
      <c r="BC263" s="8"/>
      <c r="BD263" s="8"/>
      <c r="BE263" s="8"/>
      <c r="BF263" s="8"/>
      <c r="BG263" s="8"/>
      <c r="BH263" s="8"/>
      <c r="BI263" s="8"/>
      <c r="BJ263" s="8"/>
      <c r="BK263" s="8"/>
      <c r="BL263" s="8"/>
      <c r="BM263" s="8"/>
      <c r="BN263" s="8"/>
      <c r="BO263" s="8"/>
      <c r="BP263" s="8"/>
      <c r="BQ263" s="8"/>
      <c r="BR263" s="8"/>
      <c r="BS263" s="8"/>
      <c r="BT263" s="8"/>
      <c r="BU263" s="8"/>
      <c r="BV263" s="8"/>
      <c r="BW263" s="8"/>
      <c r="BX263" s="8"/>
      <c r="BY263" s="8"/>
      <c r="BZ263" s="8"/>
      <c r="CA263" s="8"/>
      <c r="CB263" s="8"/>
      <c r="CC263" s="8"/>
      <c r="CD263" s="8"/>
      <c r="CE263" s="8"/>
      <c r="CF263" s="8"/>
      <c r="CG263" s="8"/>
      <c r="CH263" s="8"/>
      <c r="CI263" s="8"/>
      <c r="CJ263" s="8"/>
      <c r="CK263" s="8"/>
      <c r="CL263" s="8"/>
      <c r="CM263" s="8"/>
      <c r="CN263" s="8"/>
      <c r="CO263" s="8"/>
      <c r="CP263" s="8"/>
      <c r="CQ263" s="8"/>
      <c r="CR263" s="8"/>
      <c r="CS263" s="8"/>
      <c r="CT263" s="8"/>
      <c r="CU263" s="8"/>
      <c r="CV263" s="8"/>
      <c r="CW263" s="8"/>
      <c r="CX263" s="8"/>
      <c r="CY263" s="8"/>
      <c r="CZ263" s="8"/>
      <c r="DA263" s="8"/>
      <c r="DB263" s="8"/>
      <c r="DC263" s="8"/>
      <c r="DD263" s="8"/>
      <c r="DE263" s="8"/>
      <c r="DF263" s="8"/>
      <c r="DG263" s="8"/>
      <c r="DH263" s="8"/>
      <c r="DI263" s="8"/>
      <c r="DJ263" s="8"/>
      <c r="DK263" s="8"/>
      <c r="DL263" s="8"/>
      <c r="DM263" s="8"/>
      <c r="DN263" s="8"/>
      <c r="DO263" s="8"/>
      <c r="DP263" s="8"/>
      <c r="DQ263" s="8"/>
      <c r="DR263" s="8"/>
      <c r="DS263" s="8"/>
      <c r="DT263" s="8"/>
      <c r="DU263" s="8"/>
      <c r="DV263" s="8"/>
      <c r="DW263" s="8"/>
      <c r="DX263" s="8"/>
      <c r="DY263" s="8"/>
      <c r="DZ263" s="8"/>
      <c r="EA263" s="8"/>
      <c r="EB263" s="8"/>
      <c r="EC263" s="8"/>
      <c r="ED263" s="8"/>
      <c r="EE263" s="8"/>
      <c r="EF263" s="8"/>
      <c r="EG263" s="8"/>
      <c r="EH263" s="8"/>
      <c r="EI263" s="8"/>
      <c r="EJ263" s="8"/>
      <c r="EK263" s="8"/>
      <c r="EL263" s="8"/>
      <c r="EM263" s="8"/>
      <c r="EN263" s="8"/>
      <c r="EO263" s="8"/>
      <c r="EP263" s="8"/>
      <c r="EQ263" s="8"/>
      <c r="ER263" s="8"/>
      <c r="ES263" s="8"/>
      <c r="ET263" s="8"/>
      <c r="EU263" s="8"/>
      <c r="EV263" s="8"/>
      <c r="EW263" s="8"/>
      <c r="EX263" s="8"/>
      <c r="EY263" s="8"/>
      <c r="EZ263" s="8"/>
      <c r="FA263" s="8"/>
      <c r="FB263" s="8"/>
      <c r="FC263" s="8"/>
      <c r="FD263" s="8"/>
      <c r="FE263" s="8"/>
      <c r="FF263" s="8"/>
      <c r="FG263" s="8"/>
      <c r="FH263" s="8"/>
      <c r="FI263" s="8"/>
      <c r="FJ263" s="8"/>
      <c r="FK263" s="8"/>
      <c r="FL263" s="8"/>
      <c r="FM263" s="8"/>
      <c r="FN263" s="8"/>
      <c r="FO263" s="8"/>
      <c r="FP263" s="8"/>
      <c r="FQ263" s="8"/>
      <c r="FR263" s="8"/>
      <c r="FS263" s="8"/>
      <c r="FT263" s="8"/>
      <c r="FU263" s="8"/>
      <c r="FV263" s="8"/>
      <c r="FW263" s="8"/>
      <c r="FX263" s="8"/>
      <c r="FY263" s="8"/>
      <c r="FZ263" s="8"/>
      <c r="GA263" s="8"/>
      <c r="GB263" s="8"/>
      <c r="GC263" s="8"/>
      <c r="GD263" s="8"/>
      <c r="GE263" s="8"/>
      <c r="GF263" s="8"/>
      <c r="GG263" s="8"/>
      <c r="GH263" s="8"/>
      <c r="GI263" s="8"/>
      <c r="GJ263" s="8"/>
      <c r="GK263" s="8"/>
      <c r="GL263" s="8"/>
      <c r="GM263" s="8"/>
      <c r="GN263" s="8"/>
      <c r="GO263" s="8"/>
      <c r="GP263" s="8"/>
      <c r="GQ263" s="8"/>
      <c r="GR263" s="8"/>
      <c r="GS263" s="8"/>
      <c r="GT263" s="8"/>
      <c r="GU263" s="8"/>
      <c r="GV263" s="8"/>
      <c r="GW263" s="8"/>
      <c r="GX263" s="8"/>
      <c r="GY263" s="8"/>
      <c r="GZ263" s="8"/>
      <c r="HA263" s="8"/>
      <c r="HB263" s="8"/>
      <c r="HC263" s="8"/>
      <c r="HD263" s="8"/>
      <c r="HE263" s="8"/>
      <c r="HF263" s="8"/>
      <c r="HG263" s="8"/>
      <c r="HH263" s="8"/>
      <c r="HI263" s="8"/>
      <c r="HJ263" s="8"/>
      <c r="HK263" s="8"/>
      <c r="HL263" s="8"/>
      <c r="HM263" s="8"/>
      <c r="HN263" s="8"/>
      <c r="HO263" s="8"/>
      <c r="HP263" s="8"/>
      <c r="HQ263" s="8"/>
      <c r="HR263" s="8"/>
      <c r="HS263" s="8"/>
      <c r="HT263" s="8"/>
      <c r="HU263" s="8"/>
      <c r="HV263" s="8"/>
      <c r="HW263" s="8"/>
      <c r="HX263" s="8"/>
      <c r="HY263" s="8"/>
      <c r="HZ263" s="8"/>
      <c r="IA263" s="8"/>
      <c r="IB263" s="8"/>
      <c r="IC263" s="8"/>
      <c r="ID263" s="8"/>
      <c r="IE263" s="8"/>
      <c r="IF263" s="8"/>
      <c r="IG263" s="8"/>
      <c r="IH263" s="8"/>
      <c r="II263" s="8"/>
      <c r="IJ263" s="8"/>
      <c r="IK263" s="8"/>
      <c r="IL263" s="8"/>
      <c r="IM263" s="8"/>
      <c r="IN263" s="8"/>
      <c r="IO263" s="8"/>
      <c r="IP263" s="8"/>
      <c r="IQ263" s="8"/>
      <c r="IR263" s="8"/>
      <c r="IS263" s="8"/>
      <c r="IT263" s="8"/>
      <c r="IU263" s="8"/>
      <c r="IV263" s="8"/>
      <c r="IW263" s="8"/>
      <c r="IX263" s="8"/>
      <c r="IY263" s="8"/>
      <c r="IZ263" s="8"/>
    </row>
    <row r="264" spans="1:260" ht="15.75" thickBot="1" x14ac:dyDescent="0.3">
      <c r="A264" s="13">
        <v>1</v>
      </c>
      <c r="B264" s="254" t="s">
        <v>4</v>
      </c>
      <c r="C264" s="555">
        <f t="shared" si="297"/>
        <v>0</v>
      </c>
      <c r="D264" s="555">
        <f t="shared" si="297"/>
        <v>0</v>
      </c>
      <c r="E264" s="555">
        <f t="shared" si="297"/>
        <v>0</v>
      </c>
      <c r="F264" s="555">
        <f t="shared" si="299"/>
        <v>0</v>
      </c>
      <c r="G264" s="556">
        <f t="shared" ref="G264:V264" si="307">G252</f>
        <v>53584.831299999998</v>
      </c>
      <c r="H264" s="556" t="e">
        <f t="shared" si="307"/>
        <v>#REF!</v>
      </c>
      <c r="I264" s="556" t="e">
        <f t="shared" si="307"/>
        <v>#REF!</v>
      </c>
      <c r="J264" s="556" t="e">
        <f t="shared" si="307"/>
        <v>#REF!</v>
      </c>
      <c r="K264" s="556" t="e">
        <f t="shared" si="307"/>
        <v>#REF!</v>
      </c>
      <c r="L264" s="556" t="e">
        <f t="shared" si="307"/>
        <v>#REF!</v>
      </c>
      <c r="M264" s="556" t="e">
        <f t="shared" si="307"/>
        <v>#REF!</v>
      </c>
      <c r="N264" s="556" t="e">
        <f t="shared" si="307"/>
        <v>#REF!</v>
      </c>
      <c r="O264" s="556" t="e">
        <f t="shared" si="307"/>
        <v>#REF!</v>
      </c>
      <c r="P264" s="556" t="e">
        <f t="shared" si="307"/>
        <v>#REF!</v>
      </c>
      <c r="Q264" s="556" t="e">
        <f t="shared" si="307"/>
        <v>#REF!</v>
      </c>
      <c r="R264" s="556">
        <f t="shared" si="307"/>
        <v>4465.4026083333338</v>
      </c>
      <c r="S264" s="556">
        <f t="shared" si="307"/>
        <v>2305.4387000000006</v>
      </c>
      <c r="T264" s="556">
        <f t="shared" si="307"/>
        <v>-2159.9639083333332</v>
      </c>
      <c r="U264" s="556">
        <f t="shared" si="307"/>
        <v>-27.935290000000002</v>
      </c>
      <c r="V264" s="556">
        <f t="shared" si="307"/>
        <v>2277.5034100000003</v>
      </c>
      <c r="W264" s="556">
        <f t="shared" si="301"/>
        <v>51.628910138978092</v>
      </c>
      <c r="X264" s="604"/>
    </row>
    <row r="265" spans="1:260" ht="15.75" thickBot="1" x14ac:dyDescent="0.3">
      <c r="A265" s="13">
        <v>1</v>
      </c>
      <c r="B265" s="56" t="s">
        <v>9</v>
      </c>
      <c r="C265" s="549"/>
      <c r="D265" s="549"/>
      <c r="E265" s="550"/>
      <c r="F265" s="549"/>
      <c r="G265" s="537"/>
      <c r="H265" s="537"/>
      <c r="I265" s="537"/>
      <c r="J265" s="537"/>
      <c r="K265" s="537"/>
      <c r="L265" s="537"/>
      <c r="M265" s="537"/>
      <c r="N265" s="537"/>
      <c r="O265" s="537"/>
      <c r="P265" s="537"/>
      <c r="Q265" s="537"/>
      <c r="R265" s="537"/>
      <c r="S265" s="538"/>
      <c r="T265" s="538">
        <f t="shared" si="255"/>
        <v>0</v>
      </c>
      <c r="U265" s="538"/>
      <c r="V265" s="538"/>
      <c r="W265" s="537"/>
      <c r="X265" s="604"/>
    </row>
    <row r="266" spans="1:260" ht="29.25" x14ac:dyDescent="0.25">
      <c r="A266" s="13">
        <v>1</v>
      </c>
      <c r="B266" s="118" t="s">
        <v>130</v>
      </c>
      <c r="C266" s="297"/>
      <c r="D266" s="297"/>
      <c r="E266" s="297"/>
      <c r="F266" s="297"/>
      <c r="G266" s="538"/>
      <c r="H266" s="538"/>
      <c r="I266" s="538"/>
      <c r="J266" s="538"/>
      <c r="K266" s="538"/>
      <c r="L266" s="538"/>
      <c r="M266" s="538"/>
      <c r="N266" s="538"/>
      <c r="O266" s="538"/>
      <c r="P266" s="538"/>
      <c r="Q266" s="538"/>
      <c r="R266" s="538"/>
      <c r="S266" s="538"/>
      <c r="T266" s="538">
        <f t="shared" si="255"/>
        <v>0</v>
      </c>
      <c r="U266" s="538"/>
      <c r="V266" s="538"/>
      <c r="W266" s="538"/>
      <c r="X266" s="604"/>
    </row>
    <row r="267" spans="1:260" s="24" customFormat="1" ht="30" x14ac:dyDescent="0.25">
      <c r="A267" s="13">
        <v>1</v>
      </c>
      <c r="B267" s="46" t="s">
        <v>74</v>
      </c>
      <c r="C267" s="302">
        <f>SUM(C268:C271)</f>
        <v>4928</v>
      </c>
      <c r="D267" s="302">
        <f>SUM(D268:D271)</f>
        <v>411</v>
      </c>
      <c r="E267" s="302">
        <f>SUM(E268:E271)</f>
        <v>136</v>
      </c>
      <c r="F267" s="302">
        <f t="shared" ref="F267:F276" si="308">E267/D267*100</f>
        <v>33.090024330900242</v>
      </c>
      <c r="G267" s="445">
        <f>SUM(G268:G271)</f>
        <v>16315.886159999998</v>
      </c>
      <c r="H267" s="445">
        <f>SUM(H268:H271)</f>
        <v>0</v>
      </c>
      <c r="I267" s="445">
        <f>SUM(I268:I271)</f>
        <v>0</v>
      </c>
      <c r="J267" s="445">
        <f>SUM(J268:J271)</f>
        <v>0</v>
      </c>
      <c r="K267" s="445">
        <f>SUM(K268:K271)</f>
        <v>0</v>
      </c>
      <c r="L267" s="445">
        <f t="shared" ref="L267:M267" si="309">SUM(L268:L271)</f>
        <v>0</v>
      </c>
      <c r="M267" s="445">
        <f t="shared" si="309"/>
        <v>0</v>
      </c>
      <c r="N267" s="445">
        <f t="shared" ref="N267:V267" si="310">SUM(N268:N271)</f>
        <v>0</v>
      </c>
      <c r="O267" s="445">
        <f t="shared" ref="O267:P267" si="311">SUM(O268:O271)</f>
        <v>0</v>
      </c>
      <c r="P267" s="445">
        <f t="shared" si="311"/>
        <v>0</v>
      </c>
      <c r="Q267" s="445">
        <f t="shared" ref="Q267" si="312">SUM(Q268:Q271)</f>
        <v>0</v>
      </c>
      <c r="R267" s="617">
        <f t="shared" si="310"/>
        <v>1359.6571800000002</v>
      </c>
      <c r="S267" s="445">
        <f t="shared" si="310"/>
        <v>476.95083999999997</v>
      </c>
      <c r="T267" s="445">
        <f t="shared" si="310"/>
        <v>-882.70634000000018</v>
      </c>
      <c r="U267" s="445">
        <f t="shared" si="310"/>
        <v>-3.3256300000000003</v>
      </c>
      <c r="V267" s="445">
        <f t="shared" si="310"/>
        <v>473.62520999999998</v>
      </c>
      <c r="W267" s="445">
        <f>S267/R267*100</f>
        <v>35.078757131999986</v>
      </c>
      <c r="X267" s="604"/>
    </row>
    <row r="268" spans="1:260" s="24" customFormat="1" ht="30" x14ac:dyDescent="0.25">
      <c r="A268" s="13">
        <v>1</v>
      </c>
      <c r="B268" s="45" t="s">
        <v>43</v>
      </c>
      <c r="C268" s="302">
        <v>3600</v>
      </c>
      <c r="D268" s="608">
        <f>ROUND(C268/12*$B$3,0)</f>
        <v>300</v>
      </c>
      <c r="E268" s="302">
        <v>117</v>
      </c>
      <c r="F268" s="302">
        <f t="shared" si="308"/>
        <v>39</v>
      </c>
      <c r="G268" s="445">
        <v>12348</v>
      </c>
      <c r="H268" s="445"/>
      <c r="I268" s="445"/>
      <c r="J268" s="445"/>
      <c r="K268" s="445"/>
      <c r="L268" s="445"/>
      <c r="M268" s="445"/>
      <c r="N268" s="445"/>
      <c r="O268" s="445"/>
      <c r="P268" s="445"/>
      <c r="Q268" s="445"/>
      <c r="R268" s="618">
        <f t="shared" ref="R268:R271" si="313">G268/12*$B$3</f>
        <v>1029</v>
      </c>
      <c r="S268" s="445">
        <f t="shared" ref="S268:S271" si="314">V268-U268</f>
        <v>439.61818999999997</v>
      </c>
      <c r="T268" s="445">
        <f t="shared" ref="T268:T328" si="315">S268-R268</f>
        <v>-589.38181000000009</v>
      </c>
      <c r="U268" s="445">
        <v>-3.3256300000000003</v>
      </c>
      <c r="V268" s="445">
        <v>436.29255999999998</v>
      </c>
      <c r="W268" s="445">
        <f t="shared" ref="W268:W277" si="316">S268/R268*100</f>
        <v>42.722856171039844</v>
      </c>
      <c r="X268" s="604"/>
    </row>
    <row r="269" spans="1:260" s="24" customFormat="1" ht="30" x14ac:dyDescent="0.25">
      <c r="A269" s="13">
        <v>1</v>
      </c>
      <c r="B269" s="45" t="s">
        <v>44</v>
      </c>
      <c r="C269" s="302">
        <v>1080</v>
      </c>
      <c r="D269" s="303">
        <f t="shared" ref="D269:D276" si="317">ROUND(C269/12*$B$3,0)</f>
        <v>90</v>
      </c>
      <c r="E269" s="302">
        <v>19</v>
      </c>
      <c r="F269" s="302">
        <f t="shared" si="308"/>
        <v>21.111111111111111</v>
      </c>
      <c r="G269" s="445">
        <v>2055.8879999999999</v>
      </c>
      <c r="H269" s="445"/>
      <c r="I269" s="445"/>
      <c r="J269" s="445"/>
      <c r="K269" s="445"/>
      <c r="L269" s="445"/>
      <c r="M269" s="445"/>
      <c r="N269" s="445"/>
      <c r="O269" s="445"/>
      <c r="P269" s="445"/>
      <c r="Q269" s="445"/>
      <c r="R269" s="618">
        <f t="shared" si="313"/>
        <v>171.32399999999998</v>
      </c>
      <c r="S269" s="445">
        <f t="shared" si="314"/>
        <v>37.332650000000001</v>
      </c>
      <c r="T269" s="445">
        <f t="shared" si="315"/>
        <v>-133.99134999999998</v>
      </c>
      <c r="U269" s="445">
        <v>0</v>
      </c>
      <c r="V269" s="445">
        <v>37.332650000000001</v>
      </c>
      <c r="W269" s="445">
        <f t="shared" si="316"/>
        <v>21.790671476267192</v>
      </c>
      <c r="X269" s="604"/>
    </row>
    <row r="270" spans="1:260" s="24" customFormat="1" ht="30" x14ac:dyDescent="0.25">
      <c r="A270" s="13">
        <v>1</v>
      </c>
      <c r="B270" s="45" t="s">
        <v>68</v>
      </c>
      <c r="C270" s="302">
        <v>86</v>
      </c>
      <c r="D270" s="303">
        <f t="shared" si="317"/>
        <v>7</v>
      </c>
      <c r="E270" s="302"/>
      <c r="F270" s="302">
        <f t="shared" si="308"/>
        <v>0</v>
      </c>
      <c r="G270" s="445">
        <v>663.03161999999998</v>
      </c>
      <c r="H270" s="445"/>
      <c r="I270" s="445"/>
      <c r="J270" s="445"/>
      <c r="K270" s="445"/>
      <c r="L270" s="445"/>
      <c r="M270" s="445"/>
      <c r="N270" s="445"/>
      <c r="O270" s="445"/>
      <c r="P270" s="445"/>
      <c r="Q270" s="445"/>
      <c r="R270" s="618">
        <f t="shared" si="313"/>
        <v>55.252634999999998</v>
      </c>
      <c r="S270" s="445">
        <f t="shared" si="314"/>
        <v>0</v>
      </c>
      <c r="T270" s="445">
        <f t="shared" si="315"/>
        <v>-55.252634999999998</v>
      </c>
      <c r="U270" s="445"/>
      <c r="V270" s="445"/>
      <c r="W270" s="445">
        <f t="shared" si="316"/>
        <v>0</v>
      </c>
      <c r="X270" s="604"/>
    </row>
    <row r="271" spans="1:260" s="24" customFormat="1" ht="30" x14ac:dyDescent="0.25">
      <c r="A271" s="13">
        <v>1</v>
      </c>
      <c r="B271" s="45" t="s">
        <v>69</v>
      </c>
      <c r="C271" s="302">
        <v>162</v>
      </c>
      <c r="D271" s="303">
        <f t="shared" si="317"/>
        <v>14</v>
      </c>
      <c r="E271" s="302"/>
      <c r="F271" s="302">
        <f t="shared" si="308"/>
        <v>0</v>
      </c>
      <c r="G271" s="445">
        <v>1248.9665400000001</v>
      </c>
      <c r="H271" s="445"/>
      <c r="I271" s="445"/>
      <c r="J271" s="445"/>
      <c r="K271" s="445"/>
      <c r="L271" s="445"/>
      <c r="M271" s="445"/>
      <c r="N271" s="445"/>
      <c r="O271" s="445"/>
      <c r="P271" s="445"/>
      <c r="Q271" s="445"/>
      <c r="R271" s="618">
        <f t="shared" si="313"/>
        <v>104.08054500000001</v>
      </c>
      <c r="S271" s="445">
        <f t="shared" si="314"/>
        <v>0</v>
      </c>
      <c r="T271" s="445">
        <f t="shared" si="315"/>
        <v>-104.08054500000001</v>
      </c>
      <c r="U271" s="445"/>
      <c r="V271" s="445"/>
      <c r="W271" s="445">
        <f t="shared" si="316"/>
        <v>0</v>
      </c>
      <c r="X271" s="604"/>
    </row>
    <row r="272" spans="1:260" s="24" customFormat="1" ht="30" x14ac:dyDescent="0.25">
      <c r="A272" s="13">
        <v>1</v>
      </c>
      <c r="B272" s="46" t="s">
        <v>66</v>
      </c>
      <c r="C272" s="302">
        <f>C273+C275+C276</f>
        <v>10825</v>
      </c>
      <c r="D272" s="302">
        <f t="shared" ref="D272:E272" si="318">D273+D275+D276</f>
        <v>902</v>
      </c>
      <c r="E272" s="302">
        <f t="shared" si="318"/>
        <v>250</v>
      </c>
      <c r="F272" s="302">
        <f t="shared" si="308"/>
        <v>27.716186252771617</v>
      </c>
      <c r="G272" s="446">
        <f t="shared" ref="G272:V272" si="319">G273+G275+G276</f>
        <v>25293.814850000002</v>
      </c>
      <c r="H272" s="446">
        <f t="shared" si="319"/>
        <v>0</v>
      </c>
      <c r="I272" s="446">
        <f t="shared" si="319"/>
        <v>0</v>
      </c>
      <c r="J272" s="446">
        <f t="shared" si="319"/>
        <v>0</v>
      </c>
      <c r="K272" s="446">
        <f t="shared" si="319"/>
        <v>0</v>
      </c>
      <c r="L272" s="446">
        <f t="shared" si="319"/>
        <v>0</v>
      </c>
      <c r="M272" s="446">
        <f t="shared" si="319"/>
        <v>0</v>
      </c>
      <c r="N272" s="446">
        <f t="shared" si="319"/>
        <v>0</v>
      </c>
      <c r="O272" s="446">
        <f t="shared" si="319"/>
        <v>0</v>
      </c>
      <c r="P272" s="446">
        <f t="shared" si="319"/>
        <v>0</v>
      </c>
      <c r="Q272" s="446">
        <f t="shared" si="319"/>
        <v>0</v>
      </c>
      <c r="R272" s="619">
        <f t="shared" si="319"/>
        <v>2107.8179041666667</v>
      </c>
      <c r="S272" s="446">
        <f t="shared" si="319"/>
        <v>418.65864999999997</v>
      </c>
      <c r="T272" s="446">
        <f t="shared" si="319"/>
        <v>-1689.1592541666669</v>
      </c>
      <c r="U272" s="446">
        <f t="shared" si="319"/>
        <v>0</v>
      </c>
      <c r="V272" s="446">
        <f t="shared" si="319"/>
        <v>418.65864999999997</v>
      </c>
      <c r="W272" s="445">
        <f t="shared" si="316"/>
        <v>19.862183026930786</v>
      </c>
      <c r="X272" s="604"/>
    </row>
    <row r="273" spans="1:260" s="24" customFormat="1" ht="30" x14ac:dyDescent="0.25">
      <c r="A273" s="13">
        <v>1</v>
      </c>
      <c r="B273" s="45" t="s">
        <v>62</v>
      </c>
      <c r="C273" s="302">
        <v>2000</v>
      </c>
      <c r="D273" s="608">
        <f>ROUND(C273/12*$B$3,0)</f>
        <v>167</v>
      </c>
      <c r="E273" s="302">
        <v>79</v>
      </c>
      <c r="F273" s="302">
        <f t="shared" si="308"/>
        <v>47.305389221556887</v>
      </c>
      <c r="G273" s="445">
        <v>2828</v>
      </c>
      <c r="H273" s="445"/>
      <c r="I273" s="445"/>
      <c r="J273" s="445"/>
      <c r="K273" s="445"/>
      <c r="L273" s="445"/>
      <c r="M273" s="445"/>
      <c r="N273" s="445"/>
      <c r="O273" s="445"/>
      <c r="P273" s="445"/>
      <c r="Q273" s="445"/>
      <c r="R273" s="618">
        <f t="shared" ref="R273:R276" si="320">G273/12*$B$3</f>
        <v>235.66666666666666</v>
      </c>
      <c r="S273" s="445">
        <f t="shared" ref="S273:S276" si="321">V273-U273</f>
        <v>117.10951</v>
      </c>
      <c r="T273" s="445">
        <f t="shared" si="315"/>
        <v>-118.55715666666666</v>
      </c>
      <c r="U273" s="445"/>
      <c r="V273" s="445">
        <v>117.10951</v>
      </c>
      <c r="W273" s="445">
        <f t="shared" si="316"/>
        <v>49.692861386138617</v>
      </c>
      <c r="X273" s="604"/>
    </row>
    <row r="274" spans="1:260" s="24" customFormat="1" ht="30.75" customHeight="1" x14ac:dyDescent="0.25">
      <c r="A274" s="13"/>
      <c r="B274" s="625" t="s">
        <v>92</v>
      </c>
      <c r="C274" s="302"/>
      <c r="D274" s="608"/>
      <c r="E274" s="302"/>
      <c r="F274" s="302"/>
      <c r="G274" s="445"/>
      <c r="H274" s="445"/>
      <c r="I274" s="445"/>
      <c r="J274" s="445"/>
      <c r="K274" s="445"/>
      <c r="L274" s="445"/>
      <c r="M274" s="445"/>
      <c r="N274" s="445"/>
      <c r="O274" s="445"/>
      <c r="P274" s="445"/>
      <c r="Q274" s="445"/>
      <c r="R274" s="618">
        <f t="shared" si="320"/>
        <v>0</v>
      </c>
      <c r="S274" s="445"/>
      <c r="T274" s="445"/>
      <c r="U274" s="445"/>
      <c r="V274" s="445"/>
      <c r="W274" s="445"/>
      <c r="X274" s="604"/>
    </row>
    <row r="275" spans="1:260" s="24" customFormat="1" ht="60" x14ac:dyDescent="0.25">
      <c r="A275" s="13">
        <v>1</v>
      </c>
      <c r="B275" s="45" t="s">
        <v>73</v>
      </c>
      <c r="C275" s="302">
        <v>5165</v>
      </c>
      <c r="D275" s="303">
        <f t="shared" si="317"/>
        <v>430</v>
      </c>
      <c r="E275" s="302">
        <v>49</v>
      </c>
      <c r="F275" s="302">
        <f t="shared" si="308"/>
        <v>11.395348837209303</v>
      </c>
      <c r="G275" s="445">
        <v>16811.920050000001</v>
      </c>
      <c r="H275" s="445"/>
      <c r="I275" s="445"/>
      <c r="J275" s="445"/>
      <c r="K275" s="445"/>
      <c r="L275" s="445"/>
      <c r="M275" s="445"/>
      <c r="N275" s="445"/>
      <c r="O275" s="445"/>
      <c r="P275" s="445"/>
      <c r="Q275" s="445"/>
      <c r="R275" s="618">
        <f t="shared" si="320"/>
        <v>1400.9933375000001</v>
      </c>
      <c r="S275" s="445">
        <f t="shared" si="321"/>
        <v>112.10692999999999</v>
      </c>
      <c r="T275" s="445">
        <f t="shared" si="315"/>
        <v>-1288.8864075000001</v>
      </c>
      <c r="U275" s="445">
        <v>0</v>
      </c>
      <c r="V275" s="445">
        <v>112.10692999999999</v>
      </c>
      <c r="W275" s="445">
        <f t="shared" si="316"/>
        <v>8.001960252005837</v>
      </c>
      <c r="X275" s="604"/>
    </row>
    <row r="276" spans="1:260" s="24" customFormat="1" ht="45.75" thickBot="1" x14ac:dyDescent="0.3">
      <c r="A276" s="13">
        <v>1</v>
      </c>
      <c r="B276" s="45" t="s">
        <v>63</v>
      </c>
      <c r="C276" s="302">
        <v>3660</v>
      </c>
      <c r="D276" s="303">
        <f t="shared" si="317"/>
        <v>305</v>
      </c>
      <c r="E276" s="302">
        <v>122</v>
      </c>
      <c r="F276" s="302">
        <f t="shared" si="308"/>
        <v>40</v>
      </c>
      <c r="G276" s="445">
        <v>5653.8948</v>
      </c>
      <c r="H276" s="445"/>
      <c r="I276" s="445"/>
      <c r="J276" s="445"/>
      <c r="K276" s="445"/>
      <c r="L276" s="445"/>
      <c r="M276" s="445"/>
      <c r="N276" s="445"/>
      <c r="O276" s="445"/>
      <c r="P276" s="445"/>
      <c r="Q276" s="445"/>
      <c r="R276" s="618">
        <f t="shared" si="320"/>
        <v>471.15789999999998</v>
      </c>
      <c r="S276" s="445">
        <f t="shared" si="321"/>
        <v>189.44221000000002</v>
      </c>
      <c r="T276" s="445">
        <f t="shared" si="315"/>
        <v>-281.71569</v>
      </c>
      <c r="U276" s="445">
        <v>0</v>
      </c>
      <c r="V276" s="445">
        <v>189.44221000000002</v>
      </c>
      <c r="W276" s="445">
        <f t="shared" si="316"/>
        <v>40.207796579448214</v>
      </c>
      <c r="X276" s="604"/>
    </row>
    <row r="277" spans="1:260" s="24" customFormat="1" ht="15.75" thickBot="1" x14ac:dyDescent="0.3">
      <c r="A277" s="13">
        <v>1</v>
      </c>
      <c r="B277" s="115" t="s">
        <v>3</v>
      </c>
      <c r="C277" s="349"/>
      <c r="D277" s="349"/>
      <c r="E277" s="349"/>
      <c r="F277" s="349"/>
      <c r="G277" s="465">
        <f>G272+G267</f>
        <v>41609.701010000004</v>
      </c>
      <c r="H277" s="465" t="e">
        <f>H272+H267+#REF!</f>
        <v>#REF!</v>
      </c>
      <c r="I277" s="465" t="e">
        <f>I272+I267+#REF!</f>
        <v>#REF!</v>
      </c>
      <c r="J277" s="465" t="e">
        <f>J272+J267+#REF!</f>
        <v>#REF!</v>
      </c>
      <c r="K277" s="465" t="e">
        <f>K272+K267+#REF!</f>
        <v>#REF!</v>
      </c>
      <c r="L277" s="465" t="e">
        <f>L272+L267+#REF!</f>
        <v>#REF!</v>
      </c>
      <c r="M277" s="465" t="e">
        <f>M272+M267+#REF!</f>
        <v>#REF!</v>
      </c>
      <c r="N277" s="465" t="e">
        <f>N272+N267+#REF!</f>
        <v>#REF!</v>
      </c>
      <c r="O277" s="465" t="e">
        <f>O272+O267+#REF!</f>
        <v>#REF!</v>
      </c>
      <c r="P277" s="465" t="e">
        <f>P272+P267+#REF!</f>
        <v>#REF!</v>
      </c>
      <c r="Q277" s="465" t="e">
        <f>Q272+Q267+#REF!</f>
        <v>#REF!</v>
      </c>
      <c r="R277" s="465">
        <f t="shared" ref="R277:V277" si="322">R272+R267</f>
        <v>3467.4750841666669</v>
      </c>
      <c r="S277" s="465">
        <f t="shared" si="322"/>
        <v>895.60948999999994</v>
      </c>
      <c r="T277" s="465">
        <f t="shared" si="322"/>
        <v>-2571.8655941666671</v>
      </c>
      <c r="U277" s="465">
        <f t="shared" si="322"/>
        <v>-3.3256300000000003</v>
      </c>
      <c r="V277" s="465">
        <f t="shared" si="322"/>
        <v>892.28386</v>
      </c>
      <c r="W277" s="465">
        <f t="shared" si="316"/>
        <v>25.82886591138233</v>
      </c>
      <c r="X277" s="604"/>
    </row>
    <row r="278" spans="1:260" x14ac:dyDescent="0.25">
      <c r="A278" s="13">
        <v>1</v>
      </c>
      <c r="B278" s="153" t="s">
        <v>41</v>
      </c>
      <c r="C278" s="557"/>
      <c r="D278" s="557"/>
      <c r="E278" s="557"/>
      <c r="F278" s="557"/>
      <c r="G278" s="558"/>
      <c r="H278" s="558"/>
      <c r="I278" s="558"/>
      <c r="J278" s="558"/>
      <c r="K278" s="558"/>
      <c r="L278" s="558"/>
      <c r="M278" s="558"/>
      <c r="N278" s="558"/>
      <c r="O278" s="558"/>
      <c r="P278" s="558"/>
      <c r="Q278" s="558"/>
      <c r="R278" s="558"/>
      <c r="S278" s="558"/>
      <c r="T278" s="558">
        <f t="shared" si="315"/>
        <v>0</v>
      </c>
      <c r="U278" s="558"/>
      <c r="V278" s="558"/>
      <c r="W278" s="558"/>
      <c r="X278" s="604"/>
    </row>
    <row r="279" spans="1:260" s="6" customFormat="1" ht="30" x14ac:dyDescent="0.25">
      <c r="A279" s="13">
        <v>1</v>
      </c>
      <c r="B279" s="147" t="s">
        <v>74</v>
      </c>
      <c r="C279" s="559">
        <f t="shared" ref="C279:W279" si="323">C267</f>
        <v>4928</v>
      </c>
      <c r="D279" s="559">
        <f t="shared" si="323"/>
        <v>411</v>
      </c>
      <c r="E279" s="559">
        <f t="shared" si="323"/>
        <v>136</v>
      </c>
      <c r="F279" s="559">
        <f t="shared" si="323"/>
        <v>33.090024330900242</v>
      </c>
      <c r="G279" s="560">
        <f t="shared" si="323"/>
        <v>16315.886159999998</v>
      </c>
      <c r="H279" s="560">
        <f t="shared" si="323"/>
        <v>0</v>
      </c>
      <c r="I279" s="560">
        <f t="shared" si="323"/>
        <v>0</v>
      </c>
      <c r="J279" s="560">
        <f t="shared" si="323"/>
        <v>0</v>
      </c>
      <c r="K279" s="560">
        <f t="shared" si="323"/>
        <v>0</v>
      </c>
      <c r="L279" s="560">
        <f t="shared" si="323"/>
        <v>0</v>
      </c>
      <c r="M279" s="560">
        <f t="shared" si="323"/>
        <v>0</v>
      </c>
      <c r="N279" s="560">
        <f t="shared" si="323"/>
        <v>0</v>
      </c>
      <c r="O279" s="560">
        <f t="shared" si="323"/>
        <v>0</v>
      </c>
      <c r="P279" s="560">
        <f t="shared" si="323"/>
        <v>0</v>
      </c>
      <c r="Q279" s="560">
        <f t="shared" si="323"/>
        <v>0</v>
      </c>
      <c r="R279" s="560">
        <f t="shared" si="323"/>
        <v>1359.6571800000002</v>
      </c>
      <c r="S279" s="560">
        <f t="shared" si="323"/>
        <v>476.95083999999997</v>
      </c>
      <c r="T279" s="560">
        <f t="shared" si="323"/>
        <v>-882.70634000000018</v>
      </c>
      <c r="U279" s="560">
        <f t="shared" si="323"/>
        <v>-3.3256300000000003</v>
      </c>
      <c r="V279" s="560">
        <f t="shared" si="323"/>
        <v>473.62520999999998</v>
      </c>
      <c r="W279" s="560">
        <f t="shared" si="323"/>
        <v>35.078757131999986</v>
      </c>
      <c r="X279" s="604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  <c r="IP279" s="8"/>
      <c r="IQ279" s="8"/>
      <c r="IR279" s="8"/>
      <c r="IS279" s="8"/>
      <c r="IT279" s="8"/>
      <c r="IU279" s="8"/>
      <c r="IV279" s="8"/>
      <c r="IW279" s="8"/>
      <c r="IX279" s="8"/>
      <c r="IY279" s="8"/>
      <c r="IZ279" s="8"/>
    </row>
    <row r="280" spans="1:260" s="6" customFormat="1" ht="30" x14ac:dyDescent="0.25">
      <c r="A280" s="13">
        <v>1</v>
      </c>
      <c r="B280" s="83" t="s">
        <v>43</v>
      </c>
      <c r="C280" s="559">
        <f t="shared" ref="C280:W280" si="324">C268</f>
        <v>3600</v>
      </c>
      <c r="D280" s="559">
        <f t="shared" si="324"/>
        <v>300</v>
      </c>
      <c r="E280" s="559">
        <f t="shared" si="324"/>
        <v>117</v>
      </c>
      <c r="F280" s="559">
        <f t="shared" si="324"/>
        <v>39</v>
      </c>
      <c r="G280" s="560">
        <f t="shared" si="324"/>
        <v>12348</v>
      </c>
      <c r="H280" s="560">
        <f t="shared" si="324"/>
        <v>0</v>
      </c>
      <c r="I280" s="560">
        <f t="shared" si="324"/>
        <v>0</v>
      </c>
      <c r="J280" s="560">
        <f t="shared" si="324"/>
        <v>0</v>
      </c>
      <c r="K280" s="560">
        <f t="shared" si="324"/>
        <v>0</v>
      </c>
      <c r="L280" s="560">
        <f t="shared" si="324"/>
        <v>0</v>
      </c>
      <c r="M280" s="560">
        <f t="shared" si="324"/>
        <v>0</v>
      </c>
      <c r="N280" s="560">
        <f t="shared" si="324"/>
        <v>0</v>
      </c>
      <c r="O280" s="560">
        <f t="shared" si="324"/>
        <v>0</v>
      </c>
      <c r="P280" s="560">
        <f t="shared" si="324"/>
        <v>0</v>
      </c>
      <c r="Q280" s="560">
        <f t="shared" si="324"/>
        <v>0</v>
      </c>
      <c r="R280" s="560">
        <f t="shared" si="324"/>
        <v>1029</v>
      </c>
      <c r="S280" s="560">
        <f t="shared" si="324"/>
        <v>439.61818999999997</v>
      </c>
      <c r="T280" s="560">
        <f t="shared" si="324"/>
        <v>-589.38181000000009</v>
      </c>
      <c r="U280" s="560">
        <f t="shared" si="324"/>
        <v>-3.3256300000000003</v>
      </c>
      <c r="V280" s="560">
        <f t="shared" si="324"/>
        <v>436.29255999999998</v>
      </c>
      <c r="W280" s="560">
        <f t="shared" si="324"/>
        <v>42.722856171039844</v>
      </c>
      <c r="X280" s="604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  <c r="IQ280" s="8"/>
      <c r="IR280" s="8"/>
      <c r="IS280" s="8"/>
      <c r="IT280" s="8"/>
      <c r="IU280" s="8"/>
      <c r="IV280" s="8"/>
      <c r="IW280" s="8"/>
      <c r="IX280" s="8"/>
      <c r="IY280" s="8"/>
      <c r="IZ280" s="8"/>
    </row>
    <row r="281" spans="1:260" s="6" customFormat="1" ht="30" x14ac:dyDescent="0.25">
      <c r="A281" s="13">
        <v>1</v>
      </c>
      <c r="B281" s="83" t="s">
        <v>44</v>
      </c>
      <c r="C281" s="559">
        <f t="shared" ref="C281:W281" si="325">C269</f>
        <v>1080</v>
      </c>
      <c r="D281" s="559">
        <f t="shared" si="325"/>
        <v>90</v>
      </c>
      <c r="E281" s="559">
        <f t="shared" si="325"/>
        <v>19</v>
      </c>
      <c r="F281" s="559">
        <f t="shared" si="325"/>
        <v>21.111111111111111</v>
      </c>
      <c r="G281" s="560">
        <f t="shared" si="325"/>
        <v>2055.8879999999999</v>
      </c>
      <c r="H281" s="560">
        <f t="shared" si="325"/>
        <v>0</v>
      </c>
      <c r="I281" s="560">
        <f t="shared" si="325"/>
        <v>0</v>
      </c>
      <c r="J281" s="560">
        <f t="shared" si="325"/>
        <v>0</v>
      </c>
      <c r="K281" s="560">
        <f t="shared" si="325"/>
        <v>0</v>
      </c>
      <c r="L281" s="560">
        <f t="shared" si="325"/>
        <v>0</v>
      </c>
      <c r="M281" s="560">
        <f t="shared" si="325"/>
        <v>0</v>
      </c>
      <c r="N281" s="560">
        <f t="shared" si="325"/>
        <v>0</v>
      </c>
      <c r="O281" s="560">
        <f t="shared" si="325"/>
        <v>0</v>
      </c>
      <c r="P281" s="560">
        <f t="shared" si="325"/>
        <v>0</v>
      </c>
      <c r="Q281" s="560">
        <f t="shared" si="325"/>
        <v>0</v>
      </c>
      <c r="R281" s="560">
        <f t="shared" si="325"/>
        <v>171.32399999999998</v>
      </c>
      <c r="S281" s="560">
        <f t="shared" si="325"/>
        <v>37.332650000000001</v>
      </c>
      <c r="T281" s="560">
        <f t="shared" si="325"/>
        <v>-133.99134999999998</v>
      </c>
      <c r="U281" s="560">
        <f t="shared" si="325"/>
        <v>0</v>
      </c>
      <c r="V281" s="560">
        <f t="shared" si="325"/>
        <v>37.332650000000001</v>
      </c>
      <c r="W281" s="560">
        <f t="shared" si="325"/>
        <v>21.790671476267192</v>
      </c>
      <c r="X281" s="604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  <c r="IP281" s="8"/>
      <c r="IQ281" s="8"/>
      <c r="IR281" s="8"/>
      <c r="IS281" s="8"/>
      <c r="IT281" s="8"/>
      <c r="IU281" s="8"/>
      <c r="IV281" s="8"/>
      <c r="IW281" s="8"/>
      <c r="IX281" s="8"/>
      <c r="IY281" s="8"/>
      <c r="IZ281" s="8"/>
    </row>
    <row r="282" spans="1:260" s="6" customFormat="1" ht="30" x14ac:dyDescent="0.25">
      <c r="A282" s="13">
        <v>1</v>
      </c>
      <c r="B282" s="83" t="s">
        <v>68</v>
      </c>
      <c r="C282" s="559">
        <f t="shared" ref="C282:W282" si="326">C270</f>
        <v>86</v>
      </c>
      <c r="D282" s="559">
        <f t="shared" si="326"/>
        <v>7</v>
      </c>
      <c r="E282" s="559">
        <f t="shared" si="326"/>
        <v>0</v>
      </c>
      <c r="F282" s="559">
        <f t="shared" si="326"/>
        <v>0</v>
      </c>
      <c r="G282" s="560">
        <f t="shared" si="326"/>
        <v>663.03161999999998</v>
      </c>
      <c r="H282" s="560">
        <f t="shared" si="326"/>
        <v>0</v>
      </c>
      <c r="I282" s="560">
        <f t="shared" si="326"/>
        <v>0</v>
      </c>
      <c r="J282" s="560">
        <f t="shared" si="326"/>
        <v>0</v>
      </c>
      <c r="K282" s="560">
        <f t="shared" si="326"/>
        <v>0</v>
      </c>
      <c r="L282" s="560">
        <f t="shared" si="326"/>
        <v>0</v>
      </c>
      <c r="M282" s="560">
        <f t="shared" si="326"/>
        <v>0</v>
      </c>
      <c r="N282" s="560">
        <f t="shared" si="326"/>
        <v>0</v>
      </c>
      <c r="O282" s="560">
        <f t="shared" si="326"/>
        <v>0</v>
      </c>
      <c r="P282" s="560">
        <f t="shared" si="326"/>
        <v>0</v>
      </c>
      <c r="Q282" s="560">
        <f t="shared" si="326"/>
        <v>0</v>
      </c>
      <c r="R282" s="560">
        <f t="shared" si="326"/>
        <v>55.252634999999998</v>
      </c>
      <c r="S282" s="560">
        <f t="shared" si="326"/>
        <v>0</v>
      </c>
      <c r="T282" s="560">
        <f t="shared" si="326"/>
        <v>-55.252634999999998</v>
      </c>
      <c r="U282" s="560">
        <f t="shared" si="326"/>
        <v>0</v>
      </c>
      <c r="V282" s="560">
        <f t="shared" si="326"/>
        <v>0</v>
      </c>
      <c r="W282" s="560">
        <f t="shared" si="326"/>
        <v>0</v>
      </c>
      <c r="X282" s="604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  <c r="IP282" s="8"/>
      <c r="IQ282" s="8"/>
      <c r="IR282" s="8"/>
      <c r="IS282" s="8"/>
      <c r="IT282" s="8"/>
      <c r="IU282" s="8"/>
      <c r="IV282" s="8"/>
      <c r="IW282" s="8"/>
      <c r="IX282" s="8"/>
      <c r="IY282" s="8"/>
      <c r="IZ282" s="8"/>
    </row>
    <row r="283" spans="1:260" s="6" customFormat="1" ht="30" x14ac:dyDescent="0.25">
      <c r="A283" s="13">
        <v>1</v>
      </c>
      <c r="B283" s="83" t="s">
        <v>69</v>
      </c>
      <c r="C283" s="559">
        <f t="shared" ref="C283:W283" si="327">C271</f>
        <v>162</v>
      </c>
      <c r="D283" s="559">
        <f t="shared" si="327"/>
        <v>14</v>
      </c>
      <c r="E283" s="559">
        <f t="shared" si="327"/>
        <v>0</v>
      </c>
      <c r="F283" s="559">
        <f t="shared" si="327"/>
        <v>0</v>
      </c>
      <c r="G283" s="560">
        <f t="shared" si="327"/>
        <v>1248.9665400000001</v>
      </c>
      <c r="H283" s="560">
        <f t="shared" si="327"/>
        <v>0</v>
      </c>
      <c r="I283" s="560">
        <f t="shared" si="327"/>
        <v>0</v>
      </c>
      <c r="J283" s="560">
        <f t="shared" si="327"/>
        <v>0</v>
      </c>
      <c r="K283" s="560">
        <f t="shared" si="327"/>
        <v>0</v>
      </c>
      <c r="L283" s="560">
        <f t="shared" si="327"/>
        <v>0</v>
      </c>
      <c r="M283" s="560">
        <f t="shared" si="327"/>
        <v>0</v>
      </c>
      <c r="N283" s="560">
        <f t="shared" si="327"/>
        <v>0</v>
      </c>
      <c r="O283" s="560">
        <f t="shared" si="327"/>
        <v>0</v>
      </c>
      <c r="P283" s="560">
        <f t="shared" si="327"/>
        <v>0</v>
      </c>
      <c r="Q283" s="560">
        <f t="shared" si="327"/>
        <v>0</v>
      </c>
      <c r="R283" s="560">
        <f t="shared" si="327"/>
        <v>104.08054500000001</v>
      </c>
      <c r="S283" s="560">
        <f t="shared" si="327"/>
        <v>0</v>
      </c>
      <c r="T283" s="560">
        <f t="shared" si="327"/>
        <v>-104.08054500000001</v>
      </c>
      <c r="U283" s="560">
        <f t="shared" si="327"/>
        <v>0</v>
      </c>
      <c r="V283" s="560">
        <f t="shared" si="327"/>
        <v>0</v>
      </c>
      <c r="W283" s="560">
        <f t="shared" si="327"/>
        <v>0</v>
      </c>
      <c r="X283" s="604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  <c r="IP283" s="8"/>
      <c r="IQ283" s="8"/>
      <c r="IR283" s="8"/>
      <c r="IS283" s="8"/>
      <c r="IT283" s="8"/>
      <c r="IU283" s="8"/>
      <c r="IV283" s="8"/>
      <c r="IW283" s="8"/>
      <c r="IX283" s="8"/>
      <c r="IY283" s="8"/>
      <c r="IZ283" s="8"/>
    </row>
    <row r="284" spans="1:260" s="6" customFormat="1" ht="30" x14ac:dyDescent="0.25">
      <c r="A284" s="13">
        <v>1</v>
      </c>
      <c r="B284" s="147" t="s">
        <v>66</v>
      </c>
      <c r="C284" s="559">
        <f t="shared" ref="C284:W284" si="328">C272</f>
        <v>10825</v>
      </c>
      <c r="D284" s="559">
        <f t="shared" si="328"/>
        <v>902</v>
      </c>
      <c r="E284" s="559">
        <f t="shared" si="328"/>
        <v>250</v>
      </c>
      <c r="F284" s="559">
        <f t="shared" si="328"/>
        <v>27.716186252771617</v>
      </c>
      <c r="G284" s="560">
        <f t="shared" si="328"/>
        <v>25293.814850000002</v>
      </c>
      <c r="H284" s="560">
        <f t="shared" si="328"/>
        <v>0</v>
      </c>
      <c r="I284" s="560">
        <f t="shared" si="328"/>
        <v>0</v>
      </c>
      <c r="J284" s="560">
        <f t="shared" si="328"/>
        <v>0</v>
      </c>
      <c r="K284" s="560">
        <f t="shared" si="328"/>
        <v>0</v>
      </c>
      <c r="L284" s="560">
        <f t="shared" si="328"/>
        <v>0</v>
      </c>
      <c r="M284" s="560">
        <f t="shared" si="328"/>
        <v>0</v>
      </c>
      <c r="N284" s="560">
        <f t="shared" si="328"/>
        <v>0</v>
      </c>
      <c r="O284" s="560">
        <f t="shared" si="328"/>
        <v>0</v>
      </c>
      <c r="P284" s="560">
        <f t="shared" si="328"/>
        <v>0</v>
      </c>
      <c r="Q284" s="560">
        <f t="shared" si="328"/>
        <v>0</v>
      </c>
      <c r="R284" s="560">
        <f t="shared" si="328"/>
        <v>2107.8179041666667</v>
      </c>
      <c r="S284" s="560">
        <f t="shared" si="328"/>
        <v>418.65864999999997</v>
      </c>
      <c r="T284" s="560">
        <f t="shared" si="328"/>
        <v>-1689.1592541666669</v>
      </c>
      <c r="U284" s="560">
        <f t="shared" si="328"/>
        <v>0</v>
      </c>
      <c r="V284" s="560">
        <f t="shared" si="328"/>
        <v>418.65864999999997</v>
      </c>
      <c r="W284" s="560">
        <f t="shared" si="328"/>
        <v>19.862183026930786</v>
      </c>
      <c r="X284" s="604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  <c r="IP284" s="8"/>
      <c r="IQ284" s="8"/>
      <c r="IR284" s="8"/>
      <c r="IS284" s="8"/>
      <c r="IT284" s="8"/>
      <c r="IU284" s="8"/>
      <c r="IV284" s="8"/>
      <c r="IW284" s="8"/>
      <c r="IX284" s="8"/>
      <c r="IY284" s="8"/>
      <c r="IZ284" s="8"/>
    </row>
    <row r="285" spans="1:260" s="6" customFormat="1" ht="30" x14ac:dyDescent="0.25">
      <c r="A285" s="13">
        <v>1</v>
      </c>
      <c r="B285" s="83" t="s">
        <v>62</v>
      </c>
      <c r="C285" s="559">
        <f t="shared" ref="C285:W285" si="329">C273</f>
        <v>2000</v>
      </c>
      <c r="D285" s="559">
        <f t="shared" si="329"/>
        <v>167</v>
      </c>
      <c r="E285" s="559">
        <f t="shared" si="329"/>
        <v>79</v>
      </c>
      <c r="F285" s="559">
        <f t="shared" si="329"/>
        <v>47.305389221556887</v>
      </c>
      <c r="G285" s="560">
        <f t="shared" si="329"/>
        <v>2828</v>
      </c>
      <c r="H285" s="560">
        <f t="shared" si="329"/>
        <v>0</v>
      </c>
      <c r="I285" s="560">
        <f t="shared" si="329"/>
        <v>0</v>
      </c>
      <c r="J285" s="560">
        <f t="shared" si="329"/>
        <v>0</v>
      </c>
      <c r="K285" s="560">
        <f t="shared" si="329"/>
        <v>0</v>
      </c>
      <c r="L285" s="560">
        <f t="shared" si="329"/>
        <v>0</v>
      </c>
      <c r="M285" s="560">
        <f t="shared" si="329"/>
        <v>0</v>
      </c>
      <c r="N285" s="560">
        <f t="shared" si="329"/>
        <v>0</v>
      </c>
      <c r="O285" s="560">
        <f t="shared" si="329"/>
        <v>0</v>
      </c>
      <c r="P285" s="560">
        <f t="shared" si="329"/>
        <v>0</v>
      </c>
      <c r="Q285" s="560">
        <f t="shared" si="329"/>
        <v>0</v>
      </c>
      <c r="R285" s="560">
        <f t="shared" si="329"/>
        <v>235.66666666666666</v>
      </c>
      <c r="S285" s="560">
        <f t="shared" si="329"/>
        <v>117.10951</v>
      </c>
      <c r="T285" s="560">
        <f t="shared" si="329"/>
        <v>-118.55715666666666</v>
      </c>
      <c r="U285" s="560">
        <f t="shared" si="329"/>
        <v>0</v>
      </c>
      <c r="V285" s="560">
        <f t="shared" si="329"/>
        <v>117.10951</v>
      </c>
      <c r="W285" s="560">
        <f t="shared" si="329"/>
        <v>49.692861386138617</v>
      </c>
      <c r="X285" s="604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  <c r="IP285" s="8"/>
      <c r="IQ285" s="8"/>
      <c r="IR285" s="8"/>
      <c r="IS285" s="8"/>
      <c r="IT285" s="8"/>
      <c r="IU285" s="8"/>
      <c r="IV285" s="8"/>
      <c r="IW285" s="8"/>
      <c r="IX285" s="8"/>
      <c r="IY285" s="8"/>
      <c r="IZ285" s="8"/>
    </row>
    <row r="286" spans="1:260" s="6" customFormat="1" ht="45" x14ac:dyDescent="0.25">
      <c r="A286" s="13"/>
      <c r="B286" s="83" t="s">
        <v>92</v>
      </c>
      <c r="C286" s="559">
        <f t="shared" ref="C286:W286" si="330">C274</f>
        <v>0</v>
      </c>
      <c r="D286" s="559">
        <f t="shared" si="330"/>
        <v>0</v>
      </c>
      <c r="E286" s="559">
        <f t="shared" si="330"/>
        <v>0</v>
      </c>
      <c r="F286" s="559">
        <f t="shared" si="330"/>
        <v>0</v>
      </c>
      <c r="G286" s="559">
        <f t="shared" si="330"/>
        <v>0</v>
      </c>
      <c r="H286" s="559">
        <f t="shared" si="330"/>
        <v>0</v>
      </c>
      <c r="I286" s="559">
        <f t="shared" si="330"/>
        <v>0</v>
      </c>
      <c r="J286" s="559">
        <f t="shared" si="330"/>
        <v>0</v>
      </c>
      <c r="K286" s="559">
        <f t="shared" si="330"/>
        <v>0</v>
      </c>
      <c r="L286" s="559">
        <f t="shared" si="330"/>
        <v>0</v>
      </c>
      <c r="M286" s="559">
        <f t="shared" si="330"/>
        <v>0</v>
      </c>
      <c r="N286" s="559">
        <f t="shared" si="330"/>
        <v>0</v>
      </c>
      <c r="O286" s="559">
        <f t="shared" si="330"/>
        <v>0</v>
      </c>
      <c r="P286" s="559">
        <f t="shared" si="330"/>
        <v>0</v>
      </c>
      <c r="Q286" s="559">
        <f t="shared" si="330"/>
        <v>0</v>
      </c>
      <c r="R286" s="559">
        <f t="shared" si="330"/>
        <v>0</v>
      </c>
      <c r="S286" s="559">
        <f t="shared" si="330"/>
        <v>0</v>
      </c>
      <c r="T286" s="559">
        <f t="shared" si="330"/>
        <v>0</v>
      </c>
      <c r="U286" s="559">
        <f t="shared" si="330"/>
        <v>0</v>
      </c>
      <c r="V286" s="559">
        <f t="shared" si="330"/>
        <v>0</v>
      </c>
      <c r="W286" s="559">
        <f t="shared" si="330"/>
        <v>0</v>
      </c>
      <c r="X286" s="604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  <c r="IP286" s="8"/>
      <c r="IQ286" s="8"/>
      <c r="IR286" s="8"/>
      <c r="IS286" s="8"/>
      <c r="IT286" s="8"/>
      <c r="IU286" s="8"/>
      <c r="IV286" s="8"/>
      <c r="IW286" s="8"/>
      <c r="IX286" s="8"/>
      <c r="IY286" s="8"/>
      <c r="IZ286" s="8"/>
    </row>
    <row r="287" spans="1:260" s="6" customFormat="1" ht="60" x14ac:dyDescent="0.25">
      <c r="A287" s="13">
        <v>1</v>
      </c>
      <c r="B287" s="83" t="s">
        <v>45</v>
      </c>
      <c r="C287" s="559">
        <f t="shared" ref="C287:W287" si="331">C275</f>
        <v>5165</v>
      </c>
      <c r="D287" s="559">
        <f t="shared" si="331"/>
        <v>430</v>
      </c>
      <c r="E287" s="559">
        <f t="shared" si="331"/>
        <v>49</v>
      </c>
      <c r="F287" s="559">
        <f t="shared" si="331"/>
        <v>11.395348837209303</v>
      </c>
      <c r="G287" s="560">
        <f t="shared" si="331"/>
        <v>16811.920050000001</v>
      </c>
      <c r="H287" s="560">
        <f t="shared" si="331"/>
        <v>0</v>
      </c>
      <c r="I287" s="560">
        <f t="shared" si="331"/>
        <v>0</v>
      </c>
      <c r="J287" s="560">
        <f t="shared" si="331"/>
        <v>0</v>
      </c>
      <c r="K287" s="560">
        <f t="shared" si="331"/>
        <v>0</v>
      </c>
      <c r="L287" s="560">
        <f t="shared" si="331"/>
        <v>0</v>
      </c>
      <c r="M287" s="560">
        <f t="shared" si="331"/>
        <v>0</v>
      </c>
      <c r="N287" s="560">
        <f t="shared" si="331"/>
        <v>0</v>
      </c>
      <c r="O287" s="560">
        <f t="shared" si="331"/>
        <v>0</v>
      </c>
      <c r="P287" s="560">
        <f t="shared" si="331"/>
        <v>0</v>
      </c>
      <c r="Q287" s="560">
        <f t="shared" si="331"/>
        <v>0</v>
      </c>
      <c r="R287" s="560">
        <f t="shared" si="331"/>
        <v>1400.9933375000001</v>
      </c>
      <c r="S287" s="560">
        <f t="shared" si="331"/>
        <v>112.10692999999999</v>
      </c>
      <c r="T287" s="560">
        <f t="shared" si="331"/>
        <v>-1288.8864075000001</v>
      </c>
      <c r="U287" s="560">
        <f t="shared" si="331"/>
        <v>0</v>
      </c>
      <c r="V287" s="560">
        <f t="shared" si="331"/>
        <v>112.10692999999999</v>
      </c>
      <c r="W287" s="560">
        <f t="shared" si="331"/>
        <v>8.001960252005837</v>
      </c>
      <c r="X287" s="604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  <c r="IP287" s="8"/>
      <c r="IQ287" s="8"/>
      <c r="IR287" s="8"/>
      <c r="IS287" s="8"/>
      <c r="IT287" s="8"/>
      <c r="IU287" s="8"/>
      <c r="IV287" s="8"/>
      <c r="IW287" s="8"/>
      <c r="IX287" s="8"/>
      <c r="IY287" s="8"/>
      <c r="IZ287" s="8"/>
    </row>
    <row r="288" spans="1:260" s="6" customFormat="1" ht="45.75" thickBot="1" x14ac:dyDescent="0.3">
      <c r="A288" s="13">
        <v>1</v>
      </c>
      <c r="B288" s="83" t="s">
        <v>63</v>
      </c>
      <c r="C288" s="559">
        <f t="shared" ref="C288:W288" si="332">C276</f>
        <v>3660</v>
      </c>
      <c r="D288" s="559">
        <f t="shared" si="332"/>
        <v>305</v>
      </c>
      <c r="E288" s="559">
        <f t="shared" si="332"/>
        <v>122</v>
      </c>
      <c r="F288" s="559">
        <f t="shared" si="332"/>
        <v>40</v>
      </c>
      <c r="G288" s="560">
        <f t="shared" si="332"/>
        <v>5653.8948</v>
      </c>
      <c r="H288" s="560">
        <f t="shared" si="332"/>
        <v>0</v>
      </c>
      <c r="I288" s="560">
        <f t="shared" si="332"/>
        <v>0</v>
      </c>
      <c r="J288" s="560">
        <f t="shared" si="332"/>
        <v>0</v>
      </c>
      <c r="K288" s="560">
        <f t="shared" si="332"/>
        <v>0</v>
      </c>
      <c r="L288" s="560">
        <f t="shared" si="332"/>
        <v>0</v>
      </c>
      <c r="M288" s="560">
        <f t="shared" si="332"/>
        <v>0</v>
      </c>
      <c r="N288" s="560">
        <f t="shared" si="332"/>
        <v>0</v>
      </c>
      <c r="O288" s="560">
        <f t="shared" si="332"/>
        <v>0</v>
      </c>
      <c r="P288" s="560">
        <f t="shared" si="332"/>
        <v>0</v>
      </c>
      <c r="Q288" s="560">
        <f t="shared" si="332"/>
        <v>0</v>
      </c>
      <c r="R288" s="560">
        <f t="shared" si="332"/>
        <v>471.15789999999998</v>
      </c>
      <c r="S288" s="560">
        <f t="shared" si="332"/>
        <v>189.44221000000002</v>
      </c>
      <c r="T288" s="560">
        <f t="shared" si="332"/>
        <v>-281.71569</v>
      </c>
      <c r="U288" s="560">
        <f t="shared" si="332"/>
        <v>0</v>
      </c>
      <c r="V288" s="560">
        <f t="shared" si="332"/>
        <v>189.44221000000002</v>
      </c>
      <c r="W288" s="560">
        <f t="shared" si="332"/>
        <v>40.207796579448214</v>
      </c>
      <c r="X288" s="604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  <c r="BA288" s="8"/>
      <c r="BB288" s="8"/>
      <c r="BC288" s="8"/>
      <c r="BD288" s="8"/>
      <c r="BE288" s="8"/>
      <c r="BF288" s="8"/>
      <c r="BG288" s="8"/>
      <c r="BH288" s="8"/>
      <c r="BI288" s="8"/>
      <c r="BJ288" s="8"/>
      <c r="BK288" s="8"/>
      <c r="BL288" s="8"/>
      <c r="BM288" s="8"/>
      <c r="BN288" s="8"/>
      <c r="BO288" s="8"/>
      <c r="BP288" s="8"/>
      <c r="BQ288" s="8"/>
      <c r="BR288" s="8"/>
      <c r="BS288" s="8"/>
      <c r="BT288" s="8"/>
      <c r="BU288" s="8"/>
      <c r="BV288" s="8"/>
      <c r="BW288" s="8"/>
      <c r="BX288" s="8"/>
      <c r="BY288" s="8"/>
      <c r="BZ288" s="8"/>
      <c r="CA288" s="8"/>
      <c r="CB288" s="8"/>
      <c r="CC288" s="8"/>
      <c r="CD288" s="8"/>
      <c r="CE288" s="8"/>
      <c r="CF288" s="8"/>
      <c r="CG288" s="8"/>
      <c r="CH288" s="8"/>
      <c r="CI288" s="8"/>
      <c r="CJ288" s="8"/>
      <c r="CK288" s="8"/>
      <c r="CL288" s="8"/>
      <c r="CM288" s="8"/>
      <c r="CN288" s="8"/>
      <c r="CO288" s="8"/>
      <c r="CP288" s="8"/>
      <c r="CQ288" s="8"/>
      <c r="CR288" s="8"/>
      <c r="CS288" s="8"/>
      <c r="CT288" s="8"/>
      <c r="CU288" s="8"/>
      <c r="CV288" s="8"/>
      <c r="CW288" s="8"/>
      <c r="CX288" s="8"/>
      <c r="CY288" s="8"/>
      <c r="CZ288" s="8"/>
      <c r="DA288" s="8"/>
      <c r="DB288" s="8"/>
      <c r="DC288" s="8"/>
      <c r="DD288" s="8"/>
      <c r="DE288" s="8"/>
      <c r="DF288" s="8"/>
      <c r="DG288" s="8"/>
      <c r="DH288" s="8"/>
      <c r="DI288" s="8"/>
      <c r="DJ288" s="8"/>
      <c r="DK288" s="8"/>
      <c r="DL288" s="8"/>
      <c r="DM288" s="8"/>
      <c r="DN288" s="8"/>
      <c r="DO288" s="8"/>
      <c r="DP288" s="8"/>
      <c r="DQ288" s="8"/>
      <c r="DR288" s="8"/>
      <c r="DS288" s="8"/>
      <c r="DT288" s="8"/>
      <c r="DU288" s="8"/>
      <c r="DV288" s="8"/>
      <c r="DW288" s="8"/>
      <c r="DX288" s="8"/>
      <c r="DY288" s="8"/>
      <c r="DZ288" s="8"/>
      <c r="EA288" s="8"/>
      <c r="EB288" s="8"/>
      <c r="EC288" s="8"/>
      <c r="ED288" s="8"/>
      <c r="EE288" s="8"/>
      <c r="EF288" s="8"/>
      <c r="EG288" s="8"/>
      <c r="EH288" s="8"/>
      <c r="EI288" s="8"/>
      <c r="EJ288" s="8"/>
      <c r="EK288" s="8"/>
      <c r="EL288" s="8"/>
      <c r="EM288" s="8"/>
      <c r="EN288" s="8"/>
      <c r="EO288" s="8"/>
      <c r="EP288" s="8"/>
      <c r="EQ288" s="8"/>
      <c r="ER288" s="8"/>
      <c r="ES288" s="8"/>
      <c r="ET288" s="8"/>
      <c r="EU288" s="8"/>
      <c r="EV288" s="8"/>
      <c r="EW288" s="8"/>
      <c r="EX288" s="8"/>
      <c r="EY288" s="8"/>
      <c r="EZ288" s="8"/>
      <c r="FA288" s="8"/>
      <c r="FB288" s="8"/>
      <c r="FC288" s="8"/>
      <c r="FD288" s="8"/>
      <c r="FE288" s="8"/>
      <c r="FF288" s="8"/>
      <c r="FG288" s="8"/>
      <c r="FH288" s="8"/>
      <c r="FI288" s="8"/>
      <c r="FJ288" s="8"/>
      <c r="FK288" s="8"/>
      <c r="FL288" s="8"/>
      <c r="FM288" s="8"/>
      <c r="FN288" s="8"/>
      <c r="FO288" s="8"/>
      <c r="FP288" s="8"/>
      <c r="FQ288" s="8"/>
      <c r="FR288" s="8"/>
      <c r="FS288" s="8"/>
      <c r="FT288" s="8"/>
      <c r="FU288" s="8"/>
      <c r="FV288" s="8"/>
      <c r="FW288" s="8"/>
      <c r="FX288" s="8"/>
      <c r="FY288" s="8"/>
      <c r="FZ288" s="8"/>
      <c r="GA288" s="8"/>
      <c r="GB288" s="8"/>
      <c r="GC288" s="8"/>
      <c r="GD288" s="8"/>
      <c r="GE288" s="8"/>
      <c r="GF288" s="8"/>
      <c r="GG288" s="8"/>
      <c r="GH288" s="8"/>
      <c r="GI288" s="8"/>
      <c r="GJ288" s="8"/>
      <c r="GK288" s="8"/>
      <c r="GL288" s="8"/>
      <c r="GM288" s="8"/>
      <c r="GN288" s="8"/>
      <c r="GO288" s="8"/>
      <c r="GP288" s="8"/>
      <c r="GQ288" s="8"/>
      <c r="GR288" s="8"/>
      <c r="GS288" s="8"/>
      <c r="GT288" s="8"/>
      <c r="GU288" s="8"/>
      <c r="GV288" s="8"/>
      <c r="GW288" s="8"/>
      <c r="GX288" s="8"/>
      <c r="GY288" s="8"/>
      <c r="GZ288" s="8"/>
      <c r="HA288" s="8"/>
      <c r="HB288" s="8"/>
      <c r="HC288" s="8"/>
      <c r="HD288" s="8"/>
      <c r="HE288" s="8"/>
      <c r="HF288" s="8"/>
      <c r="HG288" s="8"/>
      <c r="HH288" s="8"/>
      <c r="HI288" s="8"/>
      <c r="HJ288" s="8"/>
      <c r="HK288" s="8"/>
      <c r="HL288" s="8"/>
      <c r="HM288" s="8"/>
      <c r="HN288" s="8"/>
      <c r="HO288" s="8"/>
      <c r="HP288" s="8"/>
      <c r="HQ288" s="8"/>
      <c r="HR288" s="8"/>
      <c r="HS288" s="8"/>
      <c r="HT288" s="8"/>
      <c r="HU288" s="8"/>
      <c r="HV288" s="8"/>
      <c r="HW288" s="8"/>
      <c r="HX288" s="8"/>
      <c r="HY288" s="8"/>
      <c r="HZ288" s="8"/>
      <c r="IA288" s="8"/>
      <c r="IB288" s="8"/>
      <c r="IC288" s="8"/>
      <c r="ID288" s="8"/>
      <c r="IE288" s="8"/>
      <c r="IF288" s="8"/>
      <c r="IG288" s="8"/>
      <c r="IH288" s="8"/>
      <c r="II288" s="8"/>
      <c r="IJ288" s="8"/>
      <c r="IK288" s="8"/>
      <c r="IL288" s="8"/>
      <c r="IM288" s="8"/>
      <c r="IN288" s="8"/>
      <c r="IO288" s="8"/>
      <c r="IP288" s="8"/>
      <c r="IQ288" s="8"/>
      <c r="IR288" s="8"/>
      <c r="IS288" s="8"/>
      <c r="IT288" s="8"/>
      <c r="IU288" s="8"/>
      <c r="IV288" s="8"/>
      <c r="IW288" s="8"/>
      <c r="IX288" s="8"/>
      <c r="IY288" s="8"/>
      <c r="IZ288" s="8"/>
    </row>
    <row r="289" spans="1:260" ht="15.75" thickBot="1" x14ac:dyDescent="0.3">
      <c r="A289" s="13">
        <v>1</v>
      </c>
      <c r="B289" s="255" t="s">
        <v>61</v>
      </c>
      <c r="C289" s="561">
        <f t="shared" ref="C289:W289" si="333">C277</f>
        <v>0</v>
      </c>
      <c r="D289" s="561">
        <f t="shared" si="333"/>
        <v>0</v>
      </c>
      <c r="E289" s="561">
        <f t="shared" si="333"/>
        <v>0</v>
      </c>
      <c r="F289" s="561">
        <f t="shared" si="333"/>
        <v>0</v>
      </c>
      <c r="G289" s="562">
        <f t="shared" si="333"/>
        <v>41609.701010000004</v>
      </c>
      <c r="H289" s="562" t="e">
        <f t="shared" si="333"/>
        <v>#REF!</v>
      </c>
      <c r="I289" s="562" t="e">
        <f t="shared" si="333"/>
        <v>#REF!</v>
      </c>
      <c r="J289" s="562" t="e">
        <f t="shared" si="333"/>
        <v>#REF!</v>
      </c>
      <c r="K289" s="562" t="e">
        <f t="shared" si="333"/>
        <v>#REF!</v>
      </c>
      <c r="L289" s="562" t="e">
        <f t="shared" si="333"/>
        <v>#REF!</v>
      </c>
      <c r="M289" s="562" t="e">
        <f t="shared" si="333"/>
        <v>#REF!</v>
      </c>
      <c r="N289" s="562" t="e">
        <f t="shared" si="333"/>
        <v>#REF!</v>
      </c>
      <c r="O289" s="562" t="e">
        <f t="shared" si="333"/>
        <v>#REF!</v>
      </c>
      <c r="P289" s="562" t="e">
        <f t="shared" si="333"/>
        <v>#REF!</v>
      </c>
      <c r="Q289" s="562" t="e">
        <f t="shared" si="333"/>
        <v>#REF!</v>
      </c>
      <c r="R289" s="562">
        <f t="shared" si="333"/>
        <v>3467.4750841666669</v>
      </c>
      <c r="S289" s="562">
        <f t="shared" si="333"/>
        <v>895.60948999999994</v>
      </c>
      <c r="T289" s="562">
        <f t="shared" si="333"/>
        <v>-2571.8655941666671</v>
      </c>
      <c r="U289" s="562">
        <f t="shared" si="333"/>
        <v>-3.3256300000000003</v>
      </c>
      <c r="V289" s="562">
        <f t="shared" si="333"/>
        <v>892.28386</v>
      </c>
      <c r="W289" s="562">
        <f t="shared" si="333"/>
        <v>25.82886591138233</v>
      </c>
      <c r="X289" s="604"/>
    </row>
    <row r="290" spans="1:260" ht="15.75" thickBot="1" x14ac:dyDescent="0.3">
      <c r="A290" s="13">
        <v>1</v>
      </c>
      <c r="B290" s="56" t="s">
        <v>10</v>
      </c>
      <c r="C290" s="563"/>
      <c r="D290" s="563"/>
      <c r="E290" s="564"/>
      <c r="F290" s="565"/>
      <c r="G290" s="537"/>
      <c r="H290" s="537"/>
      <c r="I290" s="537"/>
      <c r="J290" s="537"/>
      <c r="K290" s="537"/>
      <c r="L290" s="537"/>
      <c r="M290" s="537"/>
      <c r="N290" s="537"/>
      <c r="O290" s="537"/>
      <c r="P290" s="537"/>
      <c r="Q290" s="537"/>
      <c r="R290" s="537"/>
      <c r="S290" s="538"/>
      <c r="T290" s="538">
        <f t="shared" si="315"/>
        <v>0</v>
      </c>
      <c r="U290" s="538"/>
      <c r="V290" s="538"/>
      <c r="W290" s="566"/>
      <c r="X290" s="604"/>
    </row>
    <row r="291" spans="1:260" ht="29.25" x14ac:dyDescent="0.25">
      <c r="A291" s="13">
        <v>1</v>
      </c>
      <c r="B291" s="118" t="s">
        <v>131</v>
      </c>
      <c r="C291" s="550"/>
      <c r="D291" s="550"/>
      <c r="E291" s="326"/>
      <c r="F291" s="326"/>
      <c r="G291" s="567"/>
      <c r="H291" s="567"/>
      <c r="I291" s="567"/>
      <c r="J291" s="567"/>
      <c r="K291" s="567"/>
      <c r="L291" s="567"/>
      <c r="M291" s="567"/>
      <c r="N291" s="567"/>
      <c r="O291" s="567"/>
      <c r="P291" s="567"/>
      <c r="Q291" s="567"/>
      <c r="R291" s="567"/>
      <c r="S291" s="567"/>
      <c r="T291" s="508">
        <f t="shared" si="315"/>
        <v>0</v>
      </c>
      <c r="U291" s="508"/>
      <c r="V291" s="508"/>
      <c r="W291" s="508"/>
      <c r="X291" s="604"/>
    </row>
    <row r="292" spans="1:260" s="24" customFormat="1" ht="30" x14ac:dyDescent="0.25">
      <c r="A292" s="13">
        <v>1</v>
      </c>
      <c r="B292" s="46" t="s">
        <v>74</v>
      </c>
      <c r="C292" s="302">
        <f>SUM(C293:C296)</f>
        <v>4140</v>
      </c>
      <c r="D292" s="302">
        <f>SUM(D293:D296)</f>
        <v>346</v>
      </c>
      <c r="E292" s="302">
        <f>SUM(E293:E296)</f>
        <v>227</v>
      </c>
      <c r="F292" s="302">
        <f>E292/D292*100</f>
        <v>65.606936416184965</v>
      </c>
      <c r="G292" s="445">
        <f>SUM(G293:G296)</f>
        <v>13932.42079</v>
      </c>
      <c r="H292" s="445">
        <f>SUM(H293:H296)</f>
        <v>0</v>
      </c>
      <c r="I292" s="445">
        <f>SUM(I293:I296)</f>
        <v>0</v>
      </c>
      <c r="J292" s="445">
        <f>SUM(J293:J296)</f>
        <v>0</v>
      </c>
      <c r="K292" s="445">
        <f>SUM(K293:K296)</f>
        <v>0</v>
      </c>
      <c r="L292" s="445">
        <f t="shared" ref="L292:M292" si="334">SUM(L293:L296)</f>
        <v>0</v>
      </c>
      <c r="M292" s="445">
        <f t="shared" si="334"/>
        <v>0</v>
      </c>
      <c r="N292" s="445">
        <f t="shared" ref="N292:V292" si="335">SUM(N293:N296)</f>
        <v>0</v>
      </c>
      <c r="O292" s="445">
        <f t="shared" ref="O292:P292" si="336">SUM(O293:O296)</f>
        <v>0</v>
      </c>
      <c r="P292" s="445">
        <f t="shared" si="336"/>
        <v>0</v>
      </c>
      <c r="Q292" s="445">
        <f t="shared" ref="Q292" si="337">SUM(Q293:Q296)</f>
        <v>0</v>
      </c>
      <c r="R292" s="617">
        <f t="shared" si="335"/>
        <v>1161.0350658333332</v>
      </c>
      <c r="S292" s="445">
        <f t="shared" si="335"/>
        <v>659.61213999999995</v>
      </c>
      <c r="T292" s="445">
        <f t="shared" si="335"/>
        <v>-501.42292583333335</v>
      </c>
      <c r="U292" s="445">
        <f t="shared" si="335"/>
        <v>-9.2336000000000009</v>
      </c>
      <c r="V292" s="445">
        <f t="shared" si="335"/>
        <v>650.37854000000004</v>
      </c>
      <c r="W292" s="445">
        <f t="shared" ref="W292:W302" si="338">S292/R292*100</f>
        <v>56.812421899295792</v>
      </c>
      <c r="X292" s="604"/>
    </row>
    <row r="293" spans="1:260" s="24" customFormat="1" ht="30" x14ac:dyDescent="0.25">
      <c r="A293" s="13">
        <v>1</v>
      </c>
      <c r="B293" s="45" t="s">
        <v>43</v>
      </c>
      <c r="C293" s="302">
        <v>2987</v>
      </c>
      <c r="D293" s="608">
        <f>ROUND(C293/12*$B$3,0)</f>
        <v>249</v>
      </c>
      <c r="E293" s="302">
        <v>152</v>
      </c>
      <c r="F293" s="302">
        <f>E293/D293*100</f>
        <v>61.044176706827315</v>
      </c>
      <c r="G293" s="445">
        <v>10245.41</v>
      </c>
      <c r="H293" s="445"/>
      <c r="I293" s="445"/>
      <c r="J293" s="445"/>
      <c r="K293" s="445"/>
      <c r="L293" s="445"/>
      <c r="M293" s="445"/>
      <c r="N293" s="445"/>
      <c r="O293" s="445"/>
      <c r="P293" s="445"/>
      <c r="Q293" s="445"/>
      <c r="R293" s="618">
        <f t="shared" ref="R293:R301" si="339">G293/12*$B$3</f>
        <v>853.78416666666669</v>
      </c>
      <c r="S293" s="445">
        <f t="shared" ref="S293:S301" si="340">V293-U293</f>
        <v>516.81896999999992</v>
      </c>
      <c r="T293" s="445">
        <f t="shared" si="315"/>
        <v>-336.96519666666677</v>
      </c>
      <c r="U293" s="445">
        <v>-5.1375000000000002</v>
      </c>
      <c r="V293" s="445">
        <v>511.68146999999993</v>
      </c>
      <c r="W293" s="445">
        <f t="shared" si="338"/>
        <v>60.532742369509847</v>
      </c>
      <c r="X293" s="604"/>
    </row>
    <row r="294" spans="1:260" s="24" customFormat="1" ht="30" x14ac:dyDescent="0.25">
      <c r="A294" s="13">
        <v>1</v>
      </c>
      <c r="B294" s="45" t="s">
        <v>44</v>
      </c>
      <c r="C294" s="302">
        <v>896</v>
      </c>
      <c r="D294" s="303">
        <f t="shared" ref="D294:D301" si="341">ROUND(C294/12*$B$3,0)</f>
        <v>75</v>
      </c>
      <c r="E294" s="302">
        <v>75</v>
      </c>
      <c r="F294" s="302">
        <f>E294/D294*100</f>
        <v>100</v>
      </c>
      <c r="G294" s="445">
        <v>1705.6255999999998</v>
      </c>
      <c r="H294" s="445"/>
      <c r="I294" s="445"/>
      <c r="J294" s="445"/>
      <c r="K294" s="445"/>
      <c r="L294" s="445"/>
      <c r="M294" s="445"/>
      <c r="N294" s="445"/>
      <c r="O294" s="445"/>
      <c r="P294" s="445"/>
      <c r="Q294" s="445"/>
      <c r="R294" s="618">
        <f t="shared" si="339"/>
        <v>142.13546666666664</v>
      </c>
      <c r="S294" s="445">
        <f t="shared" si="340"/>
        <v>142.79317000000006</v>
      </c>
      <c r="T294" s="445">
        <f t="shared" si="315"/>
        <v>0.65770333333341569</v>
      </c>
      <c r="U294" s="445">
        <v>-2.7836800000000004</v>
      </c>
      <c r="V294" s="445">
        <v>140.00949000000006</v>
      </c>
      <c r="W294" s="445">
        <f t="shared" si="338"/>
        <v>100.46272992150219</v>
      </c>
      <c r="X294" s="604"/>
    </row>
    <row r="295" spans="1:260" s="24" customFormat="1" ht="30" x14ac:dyDescent="0.25">
      <c r="A295" s="13">
        <v>1</v>
      </c>
      <c r="B295" s="45" t="s">
        <v>68</v>
      </c>
      <c r="C295" s="302">
        <v>21</v>
      </c>
      <c r="D295" s="303">
        <f t="shared" si="341"/>
        <v>2</v>
      </c>
      <c r="E295" s="302"/>
      <c r="F295" s="302">
        <f>E295/D295*100</f>
        <v>0</v>
      </c>
      <c r="G295" s="445">
        <v>161.90307000000001</v>
      </c>
      <c r="H295" s="445"/>
      <c r="I295" s="445"/>
      <c r="J295" s="445"/>
      <c r="K295" s="445"/>
      <c r="L295" s="445"/>
      <c r="M295" s="445"/>
      <c r="N295" s="445"/>
      <c r="O295" s="445"/>
      <c r="P295" s="445"/>
      <c r="Q295" s="445"/>
      <c r="R295" s="618">
        <f t="shared" si="339"/>
        <v>13.491922500000001</v>
      </c>
      <c r="S295" s="445">
        <f t="shared" si="340"/>
        <v>0</v>
      </c>
      <c r="T295" s="445">
        <f t="shared" si="315"/>
        <v>-13.491922500000001</v>
      </c>
      <c r="U295" s="445">
        <v>0</v>
      </c>
      <c r="V295" s="445">
        <v>0</v>
      </c>
      <c r="W295" s="445">
        <f t="shared" si="338"/>
        <v>0</v>
      </c>
      <c r="X295" s="604"/>
    </row>
    <row r="296" spans="1:260" s="24" customFormat="1" ht="30" x14ac:dyDescent="0.25">
      <c r="A296" s="13">
        <v>1</v>
      </c>
      <c r="B296" s="45" t="s">
        <v>69</v>
      </c>
      <c r="C296" s="302">
        <v>236</v>
      </c>
      <c r="D296" s="303">
        <f t="shared" si="341"/>
        <v>20</v>
      </c>
      <c r="E296" s="302"/>
      <c r="F296" s="302">
        <f t="shared" ref="F296:F301" si="342">E296/D296*100</f>
        <v>0</v>
      </c>
      <c r="G296" s="445">
        <v>1819.4821200000001</v>
      </c>
      <c r="H296" s="445"/>
      <c r="I296" s="445"/>
      <c r="J296" s="445"/>
      <c r="K296" s="445"/>
      <c r="L296" s="445"/>
      <c r="M296" s="445"/>
      <c r="N296" s="445"/>
      <c r="O296" s="445"/>
      <c r="P296" s="445"/>
      <c r="Q296" s="445"/>
      <c r="R296" s="618">
        <f t="shared" si="339"/>
        <v>151.62351000000001</v>
      </c>
      <c r="S296" s="445">
        <f t="shared" si="340"/>
        <v>0</v>
      </c>
      <c r="T296" s="445">
        <f t="shared" si="315"/>
        <v>-151.62351000000001</v>
      </c>
      <c r="U296" s="445">
        <v>-1.3124200000000001</v>
      </c>
      <c r="V296" s="445">
        <v>-1.3124200000000001</v>
      </c>
      <c r="W296" s="445">
        <f t="shared" si="338"/>
        <v>0</v>
      </c>
      <c r="X296" s="604"/>
    </row>
    <row r="297" spans="1:260" s="24" customFormat="1" ht="30" x14ac:dyDescent="0.25">
      <c r="A297" s="13">
        <v>1</v>
      </c>
      <c r="B297" s="46" t="s">
        <v>66</v>
      </c>
      <c r="C297" s="302">
        <f>C298+C300+C301</f>
        <v>6270</v>
      </c>
      <c r="D297" s="302">
        <f t="shared" ref="D297:E297" si="343">D298+D300+D301</f>
        <v>523</v>
      </c>
      <c r="E297" s="302">
        <f t="shared" si="343"/>
        <v>257</v>
      </c>
      <c r="F297" s="302">
        <f t="shared" si="342"/>
        <v>49.139579349904402</v>
      </c>
      <c r="G297" s="446">
        <f t="shared" ref="G297" si="344">G298+G300+G301</f>
        <v>15001.4426</v>
      </c>
      <c r="H297" s="446">
        <f t="shared" ref="H297" si="345">H298+H300+H301</f>
        <v>0</v>
      </c>
      <c r="I297" s="446">
        <f t="shared" ref="I297" si="346">I298+I300+I301</f>
        <v>0</v>
      </c>
      <c r="J297" s="446">
        <f t="shared" ref="J297" si="347">J298+J300+J301</f>
        <v>0</v>
      </c>
      <c r="K297" s="446">
        <f t="shared" ref="K297" si="348">K298+K300+K301</f>
        <v>0</v>
      </c>
      <c r="L297" s="446">
        <f t="shared" ref="L297" si="349">L298+L300+L301</f>
        <v>0</v>
      </c>
      <c r="M297" s="446">
        <f t="shared" ref="M297" si="350">M298+M300+M301</f>
        <v>0</v>
      </c>
      <c r="N297" s="446">
        <f t="shared" ref="N297" si="351">N298+N300+N301</f>
        <v>0</v>
      </c>
      <c r="O297" s="446">
        <f t="shared" ref="O297" si="352">O298+O300+O301</f>
        <v>0</v>
      </c>
      <c r="P297" s="446">
        <f t="shared" ref="P297" si="353">P298+P300+P301</f>
        <v>0</v>
      </c>
      <c r="Q297" s="446">
        <f t="shared" ref="Q297" si="354">Q298+Q300+Q301</f>
        <v>0</v>
      </c>
      <c r="R297" s="619">
        <f t="shared" ref="R297" si="355">R298+R300+R301</f>
        <v>1250.1202166666667</v>
      </c>
      <c r="S297" s="446">
        <f t="shared" ref="S297" si="356">S298+S300+S301</f>
        <v>532.77218000000005</v>
      </c>
      <c r="T297" s="446">
        <f t="shared" ref="T297" si="357">T298+T300+T301</f>
        <v>-717.34803666666676</v>
      </c>
      <c r="U297" s="446">
        <f t="shared" ref="U297" si="358">U298+U300+U301</f>
        <v>0</v>
      </c>
      <c r="V297" s="446">
        <f t="shared" ref="V297" si="359">V298+V300+V301</f>
        <v>532.77218000000005</v>
      </c>
      <c r="W297" s="445">
        <f t="shared" si="338"/>
        <v>42.617675716067474</v>
      </c>
      <c r="X297" s="604"/>
    </row>
    <row r="298" spans="1:260" s="24" customFormat="1" ht="30" x14ac:dyDescent="0.25">
      <c r="A298" s="13">
        <v>1</v>
      </c>
      <c r="B298" s="45" t="s">
        <v>62</v>
      </c>
      <c r="C298" s="302">
        <v>1200</v>
      </c>
      <c r="D298" s="608">
        <f>ROUND(C298/12*$B$3,0)</f>
        <v>100</v>
      </c>
      <c r="E298" s="302">
        <v>66</v>
      </c>
      <c r="F298" s="302">
        <f t="shared" si="342"/>
        <v>66</v>
      </c>
      <c r="G298" s="445">
        <v>1696.8</v>
      </c>
      <c r="H298" s="445"/>
      <c r="I298" s="445"/>
      <c r="J298" s="445"/>
      <c r="K298" s="445"/>
      <c r="L298" s="445"/>
      <c r="M298" s="445"/>
      <c r="N298" s="445"/>
      <c r="O298" s="445"/>
      <c r="P298" s="445"/>
      <c r="Q298" s="445"/>
      <c r="R298" s="618">
        <f t="shared" si="339"/>
        <v>141.4</v>
      </c>
      <c r="S298" s="445">
        <f t="shared" si="340"/>
        <v>91.236460000000022</v>
      </c>
      <c r="T298" s="445">
        <f t="shared" si="315"/>
        <v>-50.163539999999983</v>
      </c>
      <c r="U298" s="445"/>
      <c r="V298" s="445">
        <v>91.236460000000022</v>
      </c>
      <c r="W298" s="445">
        <f t="shared" si="338"/>
        <v>64.523663366336649</v>
      </c>
      <c r="X298" s="604"/>
    </row>
    <row r="299" spans="1:260" s="24" customFormat="1" ht="29.25" customHeight="1" x14ac:dyDescent="0.25">
      <c r="A299" s="13"/>
      <c r="B299" s="625" t="s">
        <v>92</v>
      </c>
      <c r="C299" s="302"/>
      <c r="D299" s="608"/>
      <c r="E299" s="302"/>
      <c r="F299" s="302"/>
      <c r="G299" s="445"/>
      <c r="H299" s="445"/>
      <c r="I299" s="445"/>
      <c r="J299" s="445"/>
      <c r="K299" s="445"/>
      <c r="L299" s="445"/>
      <c r="M299" s="445"/>
      <c r="N299" s="445"/>
      <c r="O299" s="445"/>
      <c r="P299" s="445"/>
      <c r="Q299" s="445"/>
      <c r="R299" s="618">
        <f t="shared" si="339"/>
        <v>0</v>
      </c>
      <c r="S299" s="445"/>
      <c r="T299" s="445"/>
      <c r="U299" s="445"/>
      <c r="V299" s="445"/>
      <c r="W299" s="445"/>
      <c r="X299" s="604"/>
    </row>
    <row r="300" spans="1:260" s="24" customFormat="1" ht="60" x14ac:dyDescent="0.25">
      <c r="A300" s="13">
        <v>1</v>
      </c>
      <c r="B300" s="45" t="s">
        <v>73</v>
      </c>
      <c r="C300" s="302">
        <v>3200</v>
      </c>
      <c r="D300" s="303">
        <f t="shared" si="341"/>
        <v>267</v>
      </c>
      <c r="E300" s="302">
        <v>104</v>
      </c>
      <c r="F300" s="302">
        <f t="shared" si="342"/>
        <v>38.951310861423224</v>
      </c>
      <c r="G300" s="445">
        <v>10415.904</v>
      </c>
      <c r="H300" s="445"/>
      <c r="I300" s="445"/>
      <c r="J300" s="445"/>
      <c r="K300" s="445"/>
      <c r="L300" s="445"/>
      <c r="M300" s="445"/>
      <c r="N300" s="445"/>
      <c r="O300" s="445"/>
      <c r="P300" s="445"/>
      <c r="Q300" s="445"/>
      <c r="R300" s="618">
        <f t="shared" si="339"/>
        <v>867.99200000000008</v>
      </c>
      <c r="S300" s="445">
        <f t="shared" si="340"/>
        <v>327.13245000000006</v>
      </c>
      <c r="T300" s="445">
        <f t="shared" si="315"/>
        <v>-540.85955000000001</v>
      </c>
      <c r="U300" s="445"/>
      <c r="V300" s="445">
        <v>327.13245000000006</v>
      </c>
      <c r="W300" s="445">
        <f t="shared" si="338"/>
        <v>37.688417635185587</v>
      </c>
      <c r="X300" s="604"/>
    </row>
    <row r="301" spans="1:260" s="24" customFormat="1" ht="45.75" thickBot="1" x14ac:dyDescent="0.3">
      <c r="A301" s="13">
        <v>1</v>
      </c>
      <c r="B301" s="45" t="s">
        <v>63</v>
      </c>
      <c r="C301" s="302">
        <v>1870</v>
      </c>
      <c r="D301" s="303">
        <f t="shared" si="341"/>
        <v>156</v>
      </c>
      <c r="E301" s="302">
        <v>87</v>
      </c>
      <c r="F301" s="302">
        <f t="shared" si="342"/>
        <v>55.769230769230774</v>
      </c>
      <c r="G301" s="445">
        <v>2888.7386000000001</v>
      </c>
      <c r="H301" s="445"/>
      <c r="I301" s="445"/>
      <c r="J301" s="445"/>
      <c r="K301" s="445"/>
      <c r="L301" s="445"/>
      <c r="M301" s="445"/>
      <c r="N301" s="445"/>
      <c r="O301" s="445"/>
      <c r="P301" s="445"/>
      <c r="Q301" s="445"/>
      <c r="R301" s="618">
        <f t="shared" si="339"/>
        <v>240.72821666666667</v>
      </c>
      <c r="S301" s="445">
        <f t="shared" si="340"/>
        <v>114.40326999999999</v>
      </c>
      <c r="T301" s="445">
        <f t="shared" si="315"/>
        <v>-126.32494666666668</v>
      </c>
      <c r="U301" s="445"/>
      <c r="V301" s="445">
        <v>114.40326999999999</v>
      </c>
      <c r="W301" s="445">
        <f t="shared" si="338"/>
        <v>47.523830643589555</v>
      </c>
      <c r="X301" s="604"/>
    </row>
    <row r="302" spans="1:260" s="24" customFormat="1" ht="15.75" thickBot="1" x14ac:dyDescent="0.3">
      <c r="A302" s="13">
        <v>1</v>
      </c>
      <c r="B302" s="115" t="s">
        <v>3</v>
      </c>
      <c r="C302" s="436"/>
      <c r="D302" s="436"/>
      <c r="E302" s="436"/>
      <c r="F302" s="436"/>
      <c r="G302" s="511">
        <f>G297+G292</f>
        <v>28933.863389999999</v>
      </c>
      <c r="H302" s="511" t="e">
        <f>H297+H292+#REF!</f>
        <v>#REF!</v>
      </c>
      <c r="I302" s="511" t="e">
        <f>I297+I292+#REF!</f>
        <v>#REF!</v>
      </c>
      <c r="J302" s="511" t="e">
        <f>J297+J292+#REF!</f>
        <v>#REF!</v>
      </c>
      <c r="K302" s="511" t="e">
        <f>K297+K292+#REF!</f>
        <v>#REF!</v>
      </c>
      <c r="L302" s="511" t="e">
        <f>L297+L292+#REF!</f>
        <v>#REF!</v>
      </c>
      <c r="M302" s="511" t="e">
        <f>M297+M292+#REF!</f>
        <v>#REF!</v>
      </c>
      <c r="N302" s="511" t="e">
        <f>N297+N292+#REF!</f>
        <v>#REF!</v>
      </c>
      <c r="O302" s="511" t="e">
        <f>O297+O292+#REF!</f>
        <v>#REF!</v>
      </c>
      <c r="P302" s="511" t="e">
        <f>P297+P292+#REF!</f>
        <v>#REF!</v>
      </c>
      <c r="Q302" s="511" t="e">
        <f>Q297+Q292+#REF!</f>
        <v>#REF!</v>
      </c>
      <c r="R302" s="511">
        <f t="shared" ref="R302:V302" si="360">R297+R292</f>
        <v>2411.1552824999999</v>
      </c>
      <c r="S302" s="511">
        <f t="shared" si="360"/>
        <v>1192.3843200000001</v>
      </c>
      <c r="T302" s="511">
        <f t="shared" si="360"/>
        <v>-1218.7709625000002</v>
      </c>
      <c r="U302" s="511">
        <f t="shared" si="360"/>
        <v>-9.2336000000000009</v>
      </c>
      <c r="V302" s="511">
        <f t="shared" si="360"/>
        <v>1183.1507200000001</v>
      </c>
      <c r="W302" s="511">
        <f t="shared" si="338"/>
        <v>49.452821585330646</v>
      </c>
      <c r="X302" s="604"/>
    </row>
    <row r="303" spans="1:260" x14ac:dyDescent="0.25">
      <c r="A303" s="13">
        <v>1</v>
      </c>
      <c r="B303" s="154" t="s">
        <v>39</v>
      </c>
      <c r="C303" s="568"/>
      <c r="D303" s="568"/>
      <c r="E303" s="568"/>
      <c r="F303" s="568"/>
      <c r="G303" s="569"/>
      <c r="H303" s="569"/>
      <c r="I303" s="569"/>
      <c r="J303" s="569"/>
      <c r="K303" s="569"/>
      <c r="L303" s="569"/>
      <c r="M303" s="569"/>
      <c r="N303" s="569"/>
      <c r="O303" s="569"/>
      <c r="P303" s="569"/>
      <c r="Q303" s="569"/>
      <c r="R303" s="569"/>
      <c r="S303" s="569"/>
      <c r="T303" s="569">
        <f t="shared" si="315"/>
        <v>0</v>
      </c>
      <c r="U303" s="569"/>
      <c r="V303" s="569"/>
      <c r="W303" s="569"/>
      <c r="X303" s="604"/>
    </row>
    <row r="304" spans="1:260" s="6" customFormat="1" ht="30" x14ac:dyDescent="0.25">
      <c r="A304" s="13">
        <v>1</v>
      </c>
      <c r="B304" s="135" t="s">
        <v>74</v>
      </c>
      <c r="C304" s="570">
        <f t="shared" ref="C304:W304" si="361">C292</f>
        <v>4140</v>
      </c>
      <c r="D304" s="570">
        <f t="shared" si="361"/>
        <v>346</v>
      </c>
      <c r="E304" s="570">
        <f t="shared" si="361"/>
        <v>227</v>
      </c>
      <c r="F304" s="570">
        <f t="shared" si="361"/>
        <v>65.606936416184965</v>
      </c>
      <c r="G304" s="571">
        <f t="shared" si="361"/>
        <v>13932.42079</v>
      </c>
      <c r="H304" s="571">
        <f t="shared" si="361"/>
        <v>0</v>
      </c>
      <c r="I304" s="571">
        <f t="shared" si="361"/>
        <v>0</v>
      </c>
      <c r="J304" s="571">
        <f t="shared" si="361"/>
        <v>0</v>
      </c>
      <c r="K304" s="571">
        <f t="shared" si="361"/>
        <v>0</v>
      </c>
      <c r="L304" s="571">
        <f t="shared" si="361"/>
        <v>0</v>
      </c>
      <c r="M304" s="571">
        <f t="shared" si="361"/>
        <v>0</v>
      </c>
      <c r="N304" s="571">
        <f t="shared" si="361"/>
        <v>0</v>
      </c>
      <c r="O304" s="571">
        <f t="shared" si="361"/>
        <v>0</v>
      </c>
      <c r="P304" s="571">
        <f t="shared" si="361"/>
        <v>0</v>
      </c>
      <c r="Q304" s="571">
        <f t="shared" si="361"/>
        <v>0</v>
      </c>
      <c r="R304" s="571">
        <f t="shared" si="361"/>
        <v>1161.0350658333332</v>
      </c>
      <c r="S304" s="571">
        <f t="shared" si="361"/>
        <v>659.61213999999995</v>
      </c>
      <c r="T304" s="571">
        <f t="shared" si="361"/>
        <v>-501.42292583333335</v>
      </c>
      <c r="U304" s="571">
        <f t="shared" si="361"/>
        <v>-9.2336000000000009</v>
      </c>
      <c r="V304" s="571">
        <f t="shared" si="361"/>
        <v>650.37854000000004</v>
      </c>
      <c r="W304" s="571">
        <f t="shared" si="361"/>
        <v>56.812421899295792</v>
      </c>
      <c r="X304" s="604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  <c r="IP304" s="8"/>
      <c r="IQ304" s="8"/>
      <c r="IR304" s="8"/>
      <c r="IS304" s="8"/>
      <c r="IT304" s="8"/>
      <c r="IU304" s="8"/>
      <c r="IV304" s="8"/>
      <c r="IW304" s="8"/>
      <c r="IX304" s="8"/>
      <c r="IY304" s="8"/>
      <c r="IZ304" s="8"/>
    </row>
    <row r="305" spans="1:260" s="6" customFormat="1" ht="30" x14ac:dyDescent="0.25">
      <c r="A305" s="13">
        <v>1</v>
      </c>
      <c r="B305" s="112" t="s">
        <v>43</v>
      </c>
      <c r="C305" s="570">
        <f t="shared" ref="C305:W305" si="362">C293</f>
        <v>2987</v>
      </c>
      <c r="D305" s="570">
        <f t="shared" si="362"/>
        <v>249</v>
      </c>
      <c r="E305" s="570">
        <f t="shared" si="362"/>
        <v>152</v>
      </c>
      <c r="F305" s="570">
        <f t="shared" si="362"/>
        <v>61.044176706827315</v>
      </c>
      <c r="G305" s="571">
        <f t="shared" si="362"/>
        <v>10245.41</v>
      </c>
      <c r="H305" s="571">
        <f t="shared" si="362"/>
        <v>0</v>
      </c>
      <c r="I305" s="571">
        <f t="shared" si="362"/>
        <v>0</v>
      </c>
      <c r="J305" s="571">
        <f t="shared" si="362"/>
        <v>0</v>
      </c>
      <c r="K305" s="571">
        <f t="shared" si="362"/>
        <v>0</v>
      </c>
      <c r="L305" s="571">
        <f t="shared" si="362"/>
        <v>0</v>
      </c>
      <c r="M305" s="571">
        <f t="shared" si="362"/>
        <v>0</v>
      </c>
      <c r="N305" s="571">
        <f t="shared" si="362"/>
        <v>0</v>
      </c>
      <c r="O305" s="571">
        <f t="shared" si="362"/>
        <v>0</v>
      </c>
      <c r="P305" s="571">
        <f t="shared" si="362"/>
        <v>0</v>
      </c>
      <c r="Q305" s="571">
        <f t="shared" si="362"/>
        <v>0</v>
      </c>
      <c r="R305" s="571">
        <f t="shared" si="362"/>
        <v>853.78416666666669</v>
      </c>
      <c r="S305" s="571">
        <f t="shared" si="362"/>
        <v>516.81896999999992</v>
      </c>
      <c r="T305" s="571">
        <f t="shared" si="362"/>
        <v>-336.96519666666677</v>
      </c>
      <c r="U305" s="571">
        <f t="shared" si="362"/>
        <v>-5.1375000000000002</v>
      </c>
      <c r="V305" s="571">
        <f t="shared" si="362"/>
        <v>511.68146999999993</v>
      </c>
      <c r="W305" s="571">
        <f t="shared" si="362"/>
        <v>60.532742369509847</v>
      </c>
      <c r="X305" s="604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  <c r="IP305" s="8"/>
      <c r="IQ305" s="8"/>
      <c r="IR305" s="8"/>
      <c r="IS305" s="8"/>
      <c r="IT305" s="8"/>
      <c r="IU305" s="8"/>
      <c r="IV305" s="8"/>
      <c r="IW305" s="8"/>
      <c r="IX305" s="8"/>
      <c r="IY305" s="8"/>
      <c r="IZ305" s="8"/>
    </row>
    <row r="306" spans="1:260" s="6" customFormat="1" ht="30" x14ac:dyDescent="0.25">
      <c r="A306" s="13">
        <v>1</v>
      </c>
      <c r="B306" s="112" t="s">
        <v>44</v>
      </c>
      <c r="C306" s="570">
        <f t="shared" ref="C306:W306" si="363">C294</f>
        <v>896</v>
      </c>
      <c r="D306" s="570">
        <f t="shared" si="363"/>
        <v>75</v>
      </c>
      <c r="E306" s="570">
        <f t="shared" si="363"/>
        <v>75</v>
      </c>
      <c r="F306" s="570">
        <f t="shared" si="363"/>
        <v>100</v>
      </c>
      <c r="G306" s="571">
        <f t="shared" si="363"/>
        <v>1705.6255999999998</v>
      </c>
      <c r="H306" s="571">
        <f t="shared" si="363"/>
        <v>0</v>
      </c>
      <c r="I306" s="571">
        <f t="shared" si="363"/>
        <v>0</v>
      </c>
      <c r="J306" s="571">
        <f t="shared" si="363"/>
        <v>0</v>
      </c>
      <c r="K306" s="571">
        <f t="shared" si="363"/>
        <v>0</v>
      </c>
      <c r="L306" s="571">
        <f t="shared" si="363"/>
        <v>0</v>
      </c>
      <c r="M306" s="571">
        <f t="shared" si="363"/>
        <v>0</v>
      </c>
      <c r="N306" s="571">
        <f t="shared" si="363"/>
        <v>0</v>
      </c>
      <c r="O306" s="571">
        <f t="shared" si="363"/>
        <v>0</v>
      </c>
      <c r="P306" s="571">
        <f t="shared" si="363"/>
        <v>0</v>
      </c>
      <c r="Q306" s="571">
        <f t="shared" si="363"/>
        <v>0</v>
      </c>
      <c r="R306" s="571">
        <f t="shared" si="363"/>
        <v>142.13546666666664</v>
      </c>
      <c r="S306" s="571">
        <f t="shared" si="363"/>
        <v>142.79317000000006</v>
      </c>
      <c r="T306" s="571">
        <f t="shared" si="363"/>
        <v>0.65770333333341569</v>
      </c>
      <c r="U306" s="571">
        <f t="shared" si="363"/>
        <v>-2.7836800000000004</v>
      </c>
      <c r="V306" s="571">
        <f t="shared" si="363"/>
        <v>140.00949000000006</v>
      </c>
      <c r="W306" s="571">
        <f t="shared" si="363"/>
        <v>100.46272992150219</v>
      </c>
      <c r="X306" s="604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  <c r="IP306" s="8"/>
      <c r="IQ306" s="8"/>
      <c r="IR306" s="8"/>
      <c r="IS306" s="8"/>
      <c r="IT306" s="8"/>
      <c r="IU306" s="8"/>
      <c r="IV306" s="8"/>
      <c r="IW306" s="8"/>
      <c r="IX306" s="8"/>
      <c r="IY306" s="8"/>
      <c r="IZ306" s="8"/>
    </row>
    <row r="307" spans="1:260" s="6" customFormat="1" ht="30" x14ac:dyDescent="0.25">
      <c r="A307" s="13">
        <v>1</v>
      </c>
      <c r="B307" s="112" t="s">
        <v>68</v>
      </c>
      <c r="C307" s="570">
        <f t="shared" ref="C307:W307" si="364">C295</f>
        <v>21</v>
      </c>
      <c r="D307" s="570">
        <f t="shared" si="364"/>
        <v>2</v>
      </c>
      <c r="E307" s="570">
        <f t="shared" si="364"/>
        <v>0</v>
      </c>
      <c r="F307" s="570">
        <f t="shared" si="364"/>
        <v>0</v>
      </c>
      <c r="G307" s="571">
        <f t="shared" si="364"/>
        <v>161.90307000000001</v>
      </c>
      <c r="H307" s="571">
        <f t="shared" si="364"/>
        <v>0</v>
      </c>
      <c r="I307" s="571">
        <f t="shared" si="364"/>
        <v>0</v>
      </c>
      <c r="J307" s="571">
        <f t="shared" si="364"/>
        <v>0</v>
      </c>
      <c r="K307" s="571">
        <f t="shared" si="364"/>
        <v>0</v>
      </c>
      <c r="L307" s="571">
        <f t="shared" si="364"/>
        <v>0</v>
      </c>
      <c r="M307" s="571">
        <f t="shared" si="364"/>
        <v>0</v>
      </c>
      <c r="N307" s="571">
        <f t="shared" si="364"/>
        <v>0</v>
      </c>
      <c r="O307" s="571">
        <f t="shared" si="364"/>
        <v>0</v>
      </c>
      <c r="P307" s="571">
        <f t="shared" si="364"/>
        <v>0</v>
      </c>
      <c r="Q307" s="571">
        <f t="shared" si="364"/>
        <v>0</v>
      </c>
      <c r="R307" s="571">
        <f t="shared" si="364"/>
        <v>13.491922500000001</v>
      </c>
      <c r="S307" s="571">
        <f t="shared" si="364"/>
        <v>0</v>
      </c>
      <c r="T307" s="571">
        <f t="shared" si="364"/>
        <v>-13.491922500000001</v>
      </c>
      <c r="U307" s="571">
        <f t="shared" si="364"/>
        <v>0</v>
      </c>
      <c r="V307" s="571">
        <f t="shared" si="364"/>
        <v>0</v>
      </c>
      <c r="W307" s="571">
        <f t="shared" si="364"/>
        <v>0</v>
      </c>
      <c r="X307" s="604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  <c r="IP307" s="8"/>
      <c r="IQ307" s="8"/>
      <c r="IR307" s="8"/>
      <c r="IS307" s="8"/>
      <c r="IT307" s="8"/>
      <c r="IU307" s="8"/>
      <c r="IV307" s="8"/>
      <c r="IW307" s="8"/>
      <c r="IX307" s="8"/>
      <c r="IY307" s="8"/>
      <c r="IZ307" s="8"/>
    </row>
    <row r="308" spans="1:260" s="6" customFormat="1" ht="30" x14ac:dyDescent="0.25">
      <c r="A308" s="13">
        <v>1</v>
      </c>
      <c r="B308" s="112" t="s">
        <v>69</v>
      </c>
      <c r="C308" s="570">
        <f t="shared" ref="C308:W308" si="365">C296</f>
        <v>236</v>
      </c>
      <c r="D308" s="570">
        <f t="shared" si="365"/>
        <v>20</v>
      </c>
      <c r="E308" s="570">
        <f t="shared" si="365"/>
        <v>0</v>
      </c>
      <c r="F308" s="570">
        <f t="shared" si="365"/>
        <v>0</v>
      </c>
      <c r="G308" s="571">
        <f t="shared" si="365"/>
        <v>1819.4821200000001</v>
      </c>
      <c r="H308" s="571">
        <f t="shared" si="365"/>
        <v>0</v>
      </c>
      <c r="I308" s="571">
        <f t="shared" si="365"/>
        <v>0</v>
      </c>
      <c r="J308" s="571">
        <f t="shared" si="365"/>
        <v>0</v>
      </c>
      <c r="K308" s="571">
        <f t="shared" si="365"/>
        <v>0</v>
      </c>
      <c r="L308" s="571">
        <f t="shared" si="365"/>
        <v>0</v>
      </c>
      <c r="M308" s="571">
        <f t="shared" si="365"/>
        <v>0</v>
      </c>
      <c r="N308" s="571">
        <f t="shared" si="365"/>
        <v>0</v>
      </c>
      <c r="O308" s="571">
        <f t="shared" si="365"/>
        <v>0</v>
      </c>
      <c r="P308" s="571">
        <f t="shared" si="365"/>
        <v>0</v>
      </c>
      <c r="Q308" s="571">
        <f t="shared" si="365"/>
        <v>0</v>
      </c>
      <c r="R308" s="571">
        <f t="shared" si="365"/>
        <v>151.62351000000001</v>
      </c>
      <c r="S308" s="571">
        <f t="shared" si="365"/>
        <v>0</v>
      </c>
      <c r="T308" s="571">
        <f t="shared" si="365"/>
        <v>-151.62351000000001</v>
      </c>
      <c r="U308" s="571">
        <f t="shared" si="365"/>
        <v>-1.3124200000000001</v>
      </c>
      <c r="V308" s="571">
        <f t="shared" si="365"/>
        <v>-1.3124200000000001</v>
      </c>
      <c r="W308" s="571">
        <f t="shared" si="365"/>
        <v>0</v>
      </c>
      <c r="X308" s="604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  <c r="IP308" s="8"/>
      <c r="IQ308" s="8"/>
      <c r="IR308" s="8"/>
      <c r="IS308" s="8"/>
      <c r="IT308" s="8"/>
      <c r="IU308" s="8"/>
      <c r="IV308" s="8"/>
      <c r="IW308" s="8"/>
      <c r="IX308" s="8"/>
      <c r="IY308" s="8"/>
      <c r="IZ308" s="8"/>
    </row>
    <row r="309" spans="1:260" s="6" customFormat="1" ht="30" x14ac:dyDescent="0.25">
      <c r="A309" s="13">
        <v>1</v>
      </c>
      <c r="B309" s="135" t="s">
        <v>66</v>
      </c>
      <c r="C309" s="570">
        <f t="shared" ref="C309:W309" si="366">C297</f>
        <v>6270</v>
      </c>
      <c r="D309" s="570">
        <f t="shared" si="366"/>
        <v>523</v>
      </c>
      <c r="E309" s="570">
        <f t="shared" si="366"/>
        <v>257</v>
      </c>
      <c r="F309" s="570">
        <f t="shared" si="366"/>
        <v>49.139579349904402</v>
      </c>
      <c r="G309" s="571">
        <f t="shared" si="366"/>
        <v>15001.4426</v>
      </c>
      <c r="H309" s="571">
        <f t="shared" si="366"/>
        <v>0</v>
      </c>
      <c r="I309" s="571">
        <f t="shared" si="366"/>
        <v>0</v>
      </c>
      <c r="J309" s="571">
        <f t="shared" si="366"/>
        <v>0</v>
      </c>
      <c r="K309" s="571">
        <f t="shared" si="366"/>
        <v>0</v>
      </c>
      <c r="L309" s="571">
        <f t="shared" si="366"/>
        <v>0</v>
      </c>
      <c r="M309" s="571">
        <f t="shared" si="366"/>
        <v>0</v>
      </c>
      <c r="N309" s="571">
        <f t="shared" si="366"/>
        <v>0</v>
      </c>
      <c r="O309" s="571">
        <f t="shared" si="366"/>
        <v>0</v>
      </c>
      <c r="P309" s="571">
        <f t="shared" si="366"/>
        <v>0</v>
      </c>
      <c r="Q309" s="571">
        <f t="shared" si="366"/>
        <v>0</v>
      </c>
      <c r="R309" s="571">
        <f t="shared" si="366"/>
        <v>1250.1202166666667</v>
      </c>
      <c r="S309" s="571">
        <f t="shared" si="366"/>
        <v>532.77218000000005</v>
      </c>
      <c r="T309" s="571">
        <f t="shared" si="366"/>
        <v>-717.34803666666676</v>
      </c>
      <c r="U309" s="571">
        <f t="shared" si="366"/>
        <v>0</v>
      </c>
      <c r="V309" s="571">
        <f t="shared" si="366"/>
        <v>532.77218000000005</v>
      </c>
      <c r="W309" s="571">
        <f t="shared" si="366"/>
        <v>42.617675716067474</v>
      </c>
      <c r="X309" s="604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  <c r="IP309" s="8"/>
      <c r="IQ309" s="8"/>
      <c r="IR309" s="8"/>
      <c r="IS309" s="8"/>
      <c r="IT309" s="8"/>
      <c r="IU309" s="8"/>
      <c r="IV309" s="8"/>
      <c r="IW309" s="8"/>
      <c r="IX309" s="8"/>
      <c r="IY309" s="8"/>
      <c r="IZ309" s="8"/>
    </row>
    <row r="310" spans="1:260" s="6" customFormat="1" ht="30" x14ac:dyDescent="0.25">
      <c r="A310" s="13">
        <v>1</v>
      </c>
      <c r="B310" s="112" t="s">
        <v>62</v>
      </c>
      <c r="C310" s="570">
        <f t="shared" ref="C310:W310" si="367">C298</f>
        <v>1200</v>
      </c>
      <c r="D310" s="570">
        <f t="shared" si="367"/>
        <v>100</v>
      </c>
      <c r="E310" s="570">
        <f t="shared" si="367"/>
        <v>66</v>
      </c>
      <c r="F310" s="570">
        <f t="shared" si="367"/>
        <v>66</v>
      </c>
      <c r="G310" s="571">
        <f t="shared" si="367"/>
        <v>1696.8</v>
      </c>
      <c r="H310" s="571">
        <f t="shared" si="367"/>
        <v>0</v>
      </c>
      <c r="I310" s="571">
        <f t="shared" si="367"/>
        <v>0</v>
      </c>
      <c r="J310" s="571">
        <f t="shared" si="367"/>
        <v>0</v>
      </c>
      <c r="K310" s="571">
        <f t="shared" si="367"/>
        <v>0</v>
      </c>
      <c r="L310" s="571">
        <f t="shared" si="367"/>
        <v>0</v>
      </c>
      <c r="M310" s="571">
        <f t="shared" si="367"/>
        <v>0</v>
      </c>
      <c r="N310" s="571">
        <f t="shared" si="367"/>
        <v>0</v>
      </c>
      <c r="O310" s="571">
        <f t="shared" si="367"/>
        <v>0</v>
      </c>
      <c r="P310" s="571">
        <f t="shared" si="367"/>
        <v>0</v>
      </c>
      <c r="Q310" s="571">
        <f t="shared" si="367"/>
        <v>0</v>
      </c>
      <c r="R310" s="571">
        <f t="shared" si="367"/>
        <v>141.4</v>
      </c>
      <c r="S310" s="571">
        <f t="shared" si="367"/>
        <v>91.236460000000022</v>
      </c>
      <c r="T310" s="571">
        <f t="shared" si="367"/>
        <v>-50.163539999999983</v>
      </c>
      <c r="U310" s="571">
        <f t="shared" si="367"/>
        <v>0</v>
      </c>
      <c r="V310" s="571">
        <f t="shared" si="367"/>
        <v>91.236460000000022</v>
      </c>
      <c r="W310" s="571">
        <f t="shared" si="367"/>
        <v>64.523663366336649</v>
      </c>
      <c r="X310" s="604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  <c r="IP310" s="8"/>
      <c r="IQ310" s="8"/>
      <c r="IR310" s="8"/>
      <c r="IS310" s="8"/>
      <c r="IT310" s="8"/>
      <c r="IU310" s="8"/>
      <c r="IV310" s="8"/>
      <c r="IW310" s="8"/>
      <c r="IX310" s="8"/>
      <c r="IY310" s="8"/>
      <c r="IZ310" s="8"/>
    </row>
    <row r="311" spans="1:260" s="6" customFormat="1" ht="45" x14ac:dyDescent="0.25">
      <c r="A311" s="13"/>
      <c r="B311" s="112" t="s">
        <v>92</v>
      </c>
      <c r="C311" s="570">
        <f t="shared" ref="C311:V311" si="368">C299</f>
        <v>0</v>
      </c>
      <c r="D311" s="570">
        <f t="shared" si="368"/>
        <v>0</v>
      </c>
      <c r="E311" s="570">
        <f t="shared" si="368"/>
        <v>0</v>
      </c>
      <c r="F311" s="570">
        <f t="shared" si="368"/>
        <v>0</v>
      </c>
      <c r="G311" s="570">
        <f t="shared" si="368"/>
        <v>0</v>
      </c>
      <c r="H311" s="570">
        <f t="shared" si="368"/>
        <v>0</v>
      </c>
      <c r="I311" s="570">
        <f t="shared" si="368"/>
        <v>0</v>
      </c>
      <c r="J311" s="570">
        <f t="shared" si="368"/>
        <v>0</v>
      </c>
      <c r="K311" s="570">
        <f t="shared" si="368"/>
        <v>0</v>
      </c>
      <c r="L311" s="570">
        <f t="shared" si="368"/>
        <v>0</v>
      </c>
      <c r="M311" s="570">
        <f t="shared" si="368"/>
        <v>0</v>
      </c>
      <c r="N311" s="570">
        <f t="shared" si="368"/>
        <v>0</v>
      </c>
      <c r="O311" s="570">
        <f t="shared" si="368"/>
        <v>0</v>
      </c>
      <c r="P311" s="570">
        <f t="shared" si="368"/>
        <v>0</v>
      </c>
      <c r="Q311" s="570">
        <f t="shared" si="368"/>
        <v>0</v>
      </c>
      <c r="R311" s="570">
        <f t="shared" si="368"/>
        <v>0</v>
      </c>
      <c r="S311" s="570">
        <f t="shared" si="368"/>
        <v>0</v>
      </c>
      <c r="T311" s="570">
        <f t="shared" si="368"/>
        <v>0</v>
      </c>
      <c r="U311" s="570">
        <f t="shared" si="368"/>
        <v>0</v>
      </c>
      <c r="V311" s="570">
        <f t="shared" si="368"/>
        <v>0</v>
      </c>
      <c r="W311" s="571"/>
      <c r="X311" s="604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  <c r="IP311" s="8"/>
      <c r="IQ311" s="8"/>
      <c r="IR311" s="8"/>
      <c r="IS311" s="8"/>
      <c r="IT311" s="8"/>
      <c r="IU311" s="8"/>
      <c r="IV311" s="8"/>
      <c r="IW311" s="8"/>
      <c r="IX311" s="8"/>
      <c r="IY311" s="8"/>
      <c r="IZ311" s="8"/>
    </row>
    <row r="312" spans="1:260" s="6" customFormat="1" ht="60" x14ac:dyDescent="0.25">
      <c r="A312" s="13">
        <v>1</v>
      </c>
      <c r="B312" s="112" t="s">
        <v>45</v>
      </c>
      <c r="C312" s="570">
        <f t="shared" ref="C312:V312" si="369">C300</f>
        <v>3200</v>
      </c>
      <c r="D312" s="570">
        <f t="shared" si="369"/>
        <v>267</v>
      </c>
      <c r="E312" s="570">
        <f t="shared" si="369"/>
        <v>104</v>
      </c>
      <c r="F312" s="570">
        <f t="shared" si="369"/>
        <v>38.951310861423224</v>
      </c>
      <c r="G312" s="571">
        <f t="shared" si="369"/>
        <v>10415.904</v>
      </c>
      <c r="H312" s="571">
        <f t="shared" si="369"/>
        <v>0</v>
      </c>
      <c r="I312" s="571">
        <f t="shared" si="369"/>
        <v>0</v>
      </c>
      <c r="J312" s="571">
        <f t="shared" si="369"/>
        <v>0</v>
      </c>
      <c r="K312" s="571">
        <f t="shared" si="369"/>
        <v>0</v>
      </c>
      <c r="L312" s="571">
        <f t="shared" si="369"/>
        <v>0</v>
      </c>
      <c r="M312" s="571">
        <f t="shared" si="369"/>
        <v>0</v>
      </c>
      <c r="N312" s="571">
        <f t="shared" si="369"/>
        <v>0</v>
      </c>
      <c r="O312" s="571">
        <f t="shared" si="369"/>
        <v>0</v>
      </c>
      <c r="P312" s="571">
        <f t="shared" si="369"/>
        <v>0</v>
      </c>
      <c r="Q312" s="571">
        <f t="shared" si="369"/>
        <v>0</v>
      </c>
      <c r="R312" s="571">
        <f t="shared" si="369"/>
        <v>867.99200000000008</v>
      </c>
      <c r="S312" s="571">
        <f t="shared" si="369"/>
        <v>327.13245000000006</v>
      </c>
      <c r="T312" s="571">
        <f t="shared" si="369"/>
        <v>-540.85955000000001</v>
      </c>
      <c r="U312" s="571">
        <f t="shared" si="369"/>
        <v>0</v>
      </c>
      <c r="V312" s="571">
        <f t="shared" si="369"/>
        <v>327.13245000000006</v>
      </c>
      <c r="W312" s="571">
        <f>W300</f>
        <v>37.688417635185587</v>
      </c>
      <c r="X312" s="604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  <c r="IP312" s="8"/>
      <c r="IQ312" s="8"/>
      <c r="IR312" s="8"/>
      <c r="IS312" s="8"/>
      <c r="IT312" s="8"/>
      <c r="IU312" s="8"/>
      <c r="IV312" s="8"/>
      <c r="IW312" s="8"/>
      <c r="IX312" s="8"/>
      <c r="IY312" s="8"/>
      <c r="IZ312" s="8"/>
    </row>
    <row r="313" spans="1:260" s="6" customFormat="1" ht="45.75" thickBot="1" x14ac:dyDescent="0.3">
      <c r="A313" s="13">
        <v>1</v>
      </c>
      <c r="B313" s="112" t="s">
        <v>63</v>
      </c>
      <c r="C313" s="570">
        <f t="shared" ref="C313:V313" si="370">C301</f>
        <v>1870</v>
      </c>
      <c r="D313" s="570">
        <f t="shared" si="370"/>
        <v>156</v>
      </c>
      <c r="E313" s="570">
        <f t="shared" si="370"/>
        <v>87</v>
      </c>
      <c r="F313" s="570">
        <f t="shared" si="370"/>
        <v>55.769230769230774</v>
      </c>
      <c r="G313" s="571">
        <f t="shared" si="370"/>
        <v>2888.7386000000001</v>
      </c>
      <c r="H313" s="571">
        <f t="shared" si="370"/>
        <v>0</v>
      </c>
      <c r="I313" s="571">
        <f t="shared" si="370"/>
        <v>0</v>
      </c>
      <c r="J313" s="571">
        <f t="shared" si="370"/>
        <v>0</v>
      </c>
      <c r="K313" s="571">
        <f t="shared" si="370"/>
        <v>0</v>
      </c>
      <c r="L313" s="571">
        <f t="shared" si="370"/>
        <v>0</v>
      </c>
      <c r="M313" s="571">
        <f t="shared" si="370"/>
        <v>0</v>
      </c>
      <c r="N313" s="571">
        <f t="shared" si="370"/>
        <v>0</v>
      </c>
      <c r="O313" s="571">
        <f t="shared" si="370"/>
        <v>0</v>
      </c>
      <c r="P313" s="571">
        <f t="shared" si="370"/>
        <v>0</v>
      </c>
      <c r="Q313" s="571">
        <f t="shared" si="370"/>
        <v>0</v>
      </c>
      <c r="R313" s="571">
        <f t="shared" si="370"/>
        <v>240.72821666666667</v>
      </c>
      <c r="S313" s="571">
        <f t="shared" si="370"/>
        <v>114.40326999999999</v>
      </c>
      <c r="T313" s="571">
        <f t="shared" si="370"/>
        <v>-126.32494666666668</v>
      </c>
      <c r="U313" s="571">
        <f t="shared" si="370"/>
        <v>0</v>
      </c>
      <c r="V313" s="571">
        <f t="shared" si="370"/>
        <v>114.40326999999999</v>
      </c>
      <c r="W313" s="571">
        <f>W301</f>
        <v>47.523830643589555</v>
      </c>
      <c r="X313" s="604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8"/>
      <c r="AW313" s="8"/>
      <c r="AX313" s="8"/>
      <c r="AY313" s="8"/>
      <c r="AZ313" s="8"/>
      <c r="BA313" s="8"/>
      <c r="BB313" s="8"/>
      <c r="BC313" s="8"/>
      <c r="BD313" s="8"/>
      <c r="BE313" s="8"/>
      <c r="BF313" s="8"/>
      <c r="BG313" s="8"/>
      <c r="BH313" s="8"/>
      <c r="BI313" s="8"/>
      <c r="BJ313" s="8"/>
      <c r="BK313" s="8"/>
      <c r="BL313" s="8"/>
      <c r="BM313" s="8"/>
      <c r="BN313" s="8"/>
      <c r="BO313" s="8"/>
      <c r="BP313" s="8"/>
      <c r="BQ313" s="8"/>
      <c r="BR313" s="8"/>
      <c r="BS313" s="8"/>
      <c r="BT313" s="8"/>
      <c r="BU313" s="8"/>
      <c r="BV313" s="8"/>
      <c r="BW313" s="8"/>
      <c r="BX313" s="8"/>
      <c r="BY313" s="8"/>
      <c r="BZ313" s="8"/>
      <c r="CA313" s="8"/>
      <c r="CB313" s="8"/>
      <c r="CC313" s="8"/>
      <c r="CD313" s="8"/>
      <c r="CE313" s="8"/>
      <c r="CF313" s="8"/>
      <c r="CG313" s="8"/>
      <c r="CH313" s="8"/>
      <c r="CI313" s="8"/>
      <c r="CJ313" s="8"/>
      <c r="CK313" s="8"/>
      <c r="CL313" s="8"/>
      <c r="CM313" s="8"/>
      <c r="CN313" s="8"/>
      <c r="CO313" s="8"/>
      <c r="CP313" s="8"/>
      <c r="CQ313" s="8"/>
      <c r="CR313" s="8"/>
      <c r="CS313" s="8"/>
      <c r="CT313" s="8"/>
      <c r="CU313" s="8"/>
      <c r="CV313" s="8"/>
      <c r="CW313" s="8"/>
      <c r="CX313" s="8"/>
      <c r="CY313" s="8"/>
      <c r="CZ313" s="8"/>
      <c r="DA313" s="8"/>
      <c r="DB313" s="8"/>
      <c r="DC313" s="8"/>
      <c r="DD313" s="8"/>
      <c r="DE313" s="8"/>
      <c r="DF313" s="8"/>
      <c r="DG313" s="8"/>
      <c r="DH313" s="8"/>
      <c r="DI313" s="8"/>
      <c r="DJ313" s="8"/>
      <c r="DK313" s="8"/>
      <c r="DL313" s="8"/>
      <c r="DM313" s="8"/>
      <c r="DN313" s="8"/>
      <c r="DO313" s="8"/>
      <c r="DP313" s="8"/>
      <c r="DQ313" s="8"/>
      <c r="DR313" s="8"/>
      <c r="DS313" s="8"/>
      <c r="DT313" s="8"/>
      <c r="DU313" s="8"/>
      <c r="DV313" s="8"/>
      <c r="DW313" s="8"/>
      <c r="DX313" s="8"/>
      <c r="DY313" s="8"/>
      <c r="DZ313" s="8"/>
      <c r="EA313" s="8"/>
      <c r="EB313" s="8"/>
      <c r="EC313" s="8"/>
      <c r="ED313" s="8"/>
      <c r="EE313" s="8"/>
      <c r="EF313" s="8"/>
      <c r="EG313" s="8"/>
      <c r="EH313" s="8"/>
      <c r="EI313" s="8"/>
      <c r="EJ313" s="8"/>
      <c r="EK313" s="8"/>
      <c r="EL313" s="8"/>
      <c r="EM313" s="8"/>
      <c r="EN313" s="8"/>
      <c r="EO313" s="8"/>
      <c r="EP313" s="8"/>
      <c r="EQ313" s="8"/>
      <c r="ER313" s="8"/>
      <c r="ES313" s="8"/>
      <c r="ET313" s="8"/>
      <c r="EU313" s="8"/>
      <c r="EV313" s="8"/>
      <c r="EW313" s="8"/>
      <c r="EX313" s="8"/>
      <c r="EY313" s="8"/>
      <c r="EZ313" s="8"/>
      <c r="FA313" s="8"/>
      <c r="FB313" s="8"/>
      <c r="FC313" s="8"/>
      <c r="FD313" s="8"/>
      <c r="FE313" s="8"/>
      <c r="FF313" s="8"/>
      <c r="FG313" s="8"/>
      <c r="FH313" s="8"/>
      <c r="FI313" s="8"/>
      <c r="FJ313" s="8"/>
      <c r="FK313" s="8"/>
      <c r="FL313" s="8"/>
      <c r="FM313" s="8"/>
      <c r="FN313" s="8"/>
      <c r="FO313" s="8"/>
      <c r="FP313" s="8"/>
      <c r="FQ313" s="8"/>
      <c r="FR313" s="8"/>
      <c r="FS313" s="8"/>
      <c r="FT313" s="8"/>
      <c r="FU313" s="8"/>
      <c r="FV313" s="8"/>
      <c r="FW313" s="8"/>
      <c r="FX313" s="8"/>
      <c r="FY313" s="8"/>
      <c r="FZ313" s="8"/>
      <c r="GA313" s="8"/>
      <c r="GB313" s="8"/>
      <c r="GC313" s="8"/>
      <c r="GD313" s="8"/>
      <c r="GE313" s="8"/>
      <c r="GF313" s="8"/>
      <c r="GG313" s="8"/>
      <c r="GH313" s="8"/>
      <c r="GI313" s="8"/>
      <c r="GJ313" s="8"/>
      <c r="GK313" s="8"/>
      <c r="GL313" s="8"/>
      <c r="GM313" s="8"/>
      <c r="GN313" s="8"/>
      <c r="GO313" s="8"/>
      <c r="GP313" s="8"/>
      <c r="GQ313" s="8"/>
      <c r="GR313" s="8"/>
      <c r="GS313" s="8"/>
      <c r="GT313" s="8"/>
      <c r="GU313" s="8"/>
      <c r="GV313" s="8"/>
      <c r="GW313" s="8"/>
      <c r="GX313" s="8"/>
      <c r="GY313" s="8"/>
      <c r="GZ313" s="8"/>
      <c r="HA313" s="8"/>
      <c r="HB313" s="8"/>
      <c r="HC313" s="8"/>
      <c r="HD313" s="8"/>
      <c r="HE313" s="8"/>
      <c r="HF313" s="8"/>
      <c r="HG313" s="8"/>
      <c r="HH313" s="8"/>
      <c r="HI313" s="8"/>
      <c r="HJ313" s="8"/>
      <c r="HK313" s="8"/>
      <c r="HL313" s="8"/>
      <c r="HM313" s="8"/>
      <c r="HN313" s="8"/>
      <c r="HO313" s="8"/>
      <c r="HP313" s="8"/>
      <c r="HQ313" s="8"/>
      <c r="HR313" s="8"/>
      <c r="HS313" s="8"/>
      <c r="HT313" s="8"/>
      <c r="HU313" s="8"/>
      <c r="HV313" s="8"/>
      <c r="HW313" s="8"/>
      <c r="HX313" s="8"/>
      <c r="HY313" s="8"/>
      <c r="HZ313" s="8"/>
      <c r="IA313" s="8"/>
      <c r="IB313" s="8"/>
      <c r="IC313" s="8"/>
      <c r="ID313" s="8"/>
      <c r="IE313" s="8"/>
      <c r="IF313" s="8"/>
      <c r="IG313" s="8"/>
      <c r="IH313" s="8"/>
      <c r="II313" s="8"/>
      <c r="IJ313" s="8"/>
      <c r="IK313" s="8"/>
      <c r="IL313" s="8"/>
      <c r="IM313" s="8"/>
      <c r="IN313" s="8"/>
      <c r="IO313" s="8"/>
      <c r="IP313" s="8"/>
      <c r="IQ313" s="8"/>
      <c r="IR313" s="8"/>
      <c r="IS313" s="8"/>
      <c r="IT313" s="8"/>
      <c r="IU313" s="8"/>
      <c r="IV313" s="8"/>
      <c r="IW313" s="8"/>
      <c r="IX313" s="8"/>
      <c r="IY313" s="8"/>
      <c r="IZ313" s="8"/>
    </row>
    <row r="314" spans="1:260" ht="15" customHeight="1" thickBot="1" x14ac:dyDescent="0.3">
      <c r="A314" s="13">
        <v>1</v>
      </c>
      <c r="B314" s="240" t="s">
        <v>4</v>
      </c>
      <c r="C314" s="572">
        <f t="shared" ref="C314:V314" si="371">C302</f>
        <v>0</v>
      </c>
      <c r="D314" s="572">
        <f t="shared" si="371"/>
        <v>0</v>
      </c>
      <c r="E314" s="572">
        <f t="shared" si="371"/>
        <v>0</v>
      </c>
      <c r="F314" s="572">
        <f t="shared" si="371"/>
        <v>0</v>
      </c>
      <c r="G314" s="573">
        <f t="shared" si="371"/>
        <v>28933.863389999999</v>
      </c>
      <c r="H314" s="573" t="e">
        <f t="shared" si="371"/>
        <v>#REF!</v>
      </c>
      <c r="I314" s="573" t="e">
        <f t="shared" si="371"/>
        <v>#REF!</v>
      </c>
      <c r="J314" s="573" t="e">
        <f t="shared" si="371"/>
        <v>#REF!</v>
      </c>
      <c r="K314" s="573" t="e">
        <f t="shared" si="371"/>
        <v>#REF!</v>
      </c>
      <c r="L314" s="573" t="e">
        <f t="shared" si="371"/>
        <v>#REF!</v>
      </c>
      <c r="M314" s="573" t="e">
        <f t="shared" si="371"/>
        <v>#REF!</v>
      </c>
      <c r="N314" s="573" t="e">
        <f t="shared" si="371"/>
        <v>#REF!</v>
      </c>
      <c r="O314" s="573" t="e">
        <f t="shared" si="371"/>
        <v>#REF!</v>
      </c>
      <c r="P314" s="573" t="e">
        <f t="shared" si="371"/>
        <v>#REF!</v>
      </c>
      <c r="Q314" s="573" t="e">
        <f t="shared" si="371"/>
        <v>#REF!</v>
      </c>
      <c r="R314" s="573">
        <f t="shared" si="371"/>
        <v>2411.1552824999999</v>
      </c>
      <c r="S314" s="573">
        <f t="shared" si="371"/>
        <v>1192.3843200000001</v>
      </c>
      <c r="T314" s="573">
        <f t="shared" si="371"/>
        <v>-1218.7709625000002</v>
      </c>
      <c r="U314" s="573">
        <f t="shared" si="371"/>
        <v>-9.2336000000000009</v>
      </c>
      <c r="V314" s="573">
        <f t="shared" si="371"/>
        <v>1183.1507200000001</v>
      </c>
      <c r="W314" s="573">
        <f>W302</f>
        <v>49.452821585330646</v>
      </c>
      <c r="X314" s="604"/>
    </row>
    <row r="315" spans="1:260" ht="15" customHeight="1" x14ac:dyDescent="0.25">
      <c r="A315" s="13">
        <v>1</v>
      </c>
      <c r="B315" s="56" t="s">
        <v>15</v>
      </c>
      <c r="C315" s="549"/>
      <c r="D315" s="549"/>
      <c r="E315" s="550"/>
      <c r="F315" s="549"/>
      <c r="G315" s="537"/>
      <c r="H315" s="537"/>
      <c r="I315" s="537"/>
      <c r="J315" s="537"/>
      <c r="K315" s="537"/>
      <c r="L315" s="537"/>
      <c r="M315" s="537"/>
      <c r="N315" s="537"/>
      <c r="O315" s="537"/>
      <c r="P315" s="537"/>
      <c r="Q315" s="537"/>
      <c r="R315" s="537"/>
      <c r="S315" s="538"/>
      <c r="T315" s="538">
        <f t="shared" si="315"/>
        <v>0</v>
      </c>
      <c r="U315" s="538"/>
      <c r="V315" s="538"/>
      <c r="W315" s="537"/>
      <c r="X315" s="604"/>
    </row>
    <row r="316" spans="1:260" ht="29.25" x14ac:dyDescent="0.25">
      <c r="A316" s="13">
        <v>1</v>
      </c>
      <c r="B316" s="47" t="s">
        <v>132</v>
      </c>
      <c r="C316" s="406"/>
      <c r="D316" s="406"/>
      <c r="E316" s="406"/>
      <c r="F316" s="406"/>
      <c r="G316" s="446"/>
      <c r="H316" s="446"/>
      <c r="I316" s="446"/>
      <c r="J316" s="446"/>
      <c r="K316" s="446"/>
      <c r="L316" s="446"/>
      <c r="M316" s="446"/>
      <c r="N316" s="446"/>
      <c r="O316" s="446"/>
      <c r="P316" s="446"/>
      <c r="Q316" s="446"/>
      <c r="R316" s="446"/>
      <c r="S316" s="446"/>
      <c r="T316" s="446">
        <f t="shared" si="315"/>
        <v>0</v>
      </c>
      <c r="U316" s="446"/>
      <c r="V316" s="446"/>
      <c r="W316" s="446"/>
      <c r="X316" s="604"/>
    </row>
    <row r="317" spans="1:260" s="24" customFormat="1" ht="30" x14ac:dyDescent="0.25">
      <c r="A317" s="13">
        <v>1</v>
      </c>
      <c r="B317" s="46" t="s">
        <v>74</v>
      </c>
      <c r="C317" s="302">
        <f>SUM(C318:C321)</f>
        <v>360</v>
      </c>
      <c r="D317" s="302">
        <f>SUM(D318:D321)</f>
        <v>30</v>
      </c>
      <c r="E317" s="302">
        <f>SUM(E318:E321)</f>
        <v>15</v>
      </c>
      <c r="F317" s="302">
        <f>E317/D317*100</f>
        <v>50</v>
      </c>
      <c r="G317" s="445">
        <f>SUM(G318:G321)</f>
        <v>1270.1084499999999</v>
      </c>
      <c r="H317" s="445">
        <f>SUM(H318:H321)</f>
        <v>0</v>
      </c>
      <c r="I317" s="445">
        <f>SUM(I318:I321)</f>
        <v>0</v>
      </c>
      <c r="J317" s="445">
        <f>SUM(J318:J321)</f>
        <v>0</v>
      </c>
      <c r="K317" s="445">
        <f>SUM(K318:K321)</f>
        <v>0</v>
      </c>
      <c r="L317" s="445">
        <f t="shared" ref="L317:M317" si="372">SUM(L318:L321)</f>
        <v>0</v>
      </c>
      <c r="M317" s="445">
        <f t="shared" si="372"/>
        <v>0</v>
      </c>
      <c r="N317" s="445">
        <f t="shared" ref="N317:V317" si="373">SUM(N318:N321)</f>
        <v>0</v>
      </c>
      <c r="O317" s="445">
        <f t="shared" ref="O317:P317" si="374">SUM(O318:O321)</f>
        <v>0</v>
      </c>
      <c r="P317" s="445">
        <f t="shared" si="374"/>
        <v>0</v>
      </c>
      <c r="Q317" s="445">
        <f t="shared" ref="Q317" si="375">SUM(Q318:Q321)</f>
        <v>0</v>
      </c>
      <c r="R317" s="617">
        <f t="shared" si="373"/>
        <v>105.84237083333332</v>
      </c>
      <c r="S317" s="445">
        <f t="shared" si="373"/>
        <v>43.263289999999998</v>
      </c>
      <c r="T317" s="445">
        <f t="shared" si="373"/>
        <v>-62.579080833333336</v>
      </c>
      <c r="U317" s="445">
        <f t="shared" si="373"/>
        <v>0</v>
      </c>
      <c r="V317" s="445">
        <f t="shared" si="373"/>
        <v>43.263289999999998</v>
      </c>
      <c r="W317" s="445">
        <f t="shared" ref="W317:W338" si="376">S317/R317*100</f>
        <v>40.875208727254751</v>
      </c>
      <c r="X317" s="604"/>
    </row>
    <row r="318" spans="1:260" s="24" customFormat="1" ht="30" x14ac:dyDescent="0.25">
      <c r="A318" s="13">
        <v>1</v>
      </c>
      <c r="B318" s="45" t="s">
        <v>43</v>
      </c>
      <c r="C318" s="302">
        <v>250</v>
      </c>
      <c r="D318" s="608">
        <f>ROUND(C318/12*$B$3,0)</f>
        <v>21</v>
      </c>
      <c r="E318" s="302">
        <v>15</v>
      </c>
      <c r="F318" s="302">
        <f>E318/D318*100</f>
        <v>71.428571428571431</v>
      </c>
      <c r="G318" s="445">
        <v>857.5</v>
      </c>
      <c r="H318" s="445"/>
      <c r="I318" s="445"/>
      <c r="J318" s="445"/>
      <c r="K318" s="445"/>
      <c r="L318" s="445"/>
      <c r="M318" s="445"/>
      <c r="N318" s="445"/>
      <c r="O318" s="445"/>
      <c r="P318" s="445"/>
      <c r="Q318" s="445"/>
      <c r="R318" s="618">
        <f t="shared" ref="R318:R326" si="377">G318/12*$B$3</f>
        <v>71.458333333333329</v>
      </c>
      <c r="S318" s="445">
        <f t="shared" ref="S318:S326" si="378">V318-U318</f>
        <v>43.263289999999998</v>
      </c>
      <c r="T318" s="445">
        <f t="shared" si="315"/>
        <v>-28.195043333333331</v>
      </c>
      <c r="U318" s="445"/>
      <c r="V318" s="445">
        <v>43.263289999999998</v>
      </c>
      <c r="W318" s="445">
        <f t="shared" si="376"/>
        <v>60.543379591836732</v>
      </c>
      <c r="X318" s="604"/>
    </row>
    <row r="319" spans="1:260" s="24" customFormat="1" ht="30" x14ac:dyDescent="0.25">
      <c r="A319" s="13">
        <v>1</v>
      </c>
      <c r="B319" s="45" t="s">
        <v>44</v>
      </c>
      <c r="C319" s="302">
        <v>75</v>
      </c>
      <c r="D319" s="303">
        <f t="shared" ref="D319:D326" si="379">ROUND(C319/12*$B$3,0)</f>
        <v>6</v>
      </c>
      <c r="E319" s="302">
        <v>0</v>
      </c>
      <c r="F319" s="302">
        <f>E319/D319*100</f>
        <v>0</v>
      </c>
      <c r="G319" s="445">
        <v>142.77000000000001</v>
      </c>
      <c r="H319" s="445"/>
      <c r="I319" s="445"/>
      <c r="J319" s="445"/>
      <c r="K319" s="445"/>
      <c r="L319" s="445"/>
      <c r="M319" s="445"/>
      <c r="N319" s="445"/>
      <c r="O319" s="445"/>
      <c r="P319" s="445"/>
      <c r="Q319" s="445"/>
      <c r="R319" s="618">
        <f t="shared" si="377"/>
        <v>11.897500000000001</v>
      </c>
      <c r="S319" s="445">
        <f t="shared" si="378"/>
        <v>0</v>
      </c>
      <c r="T319" s="445">
        <f t="shared" si="315"/>
        <v>-11.897500000000001</v>
      </c>
      <c r="U319" s="445"/>
      <c r="V319" s="445">
        <v>0</v>
      </c>
      <c r="W319" s="445">
        <f t="shared" si="376"/>
        <v>0</v>
      </c>
      <c r="X319" s="604"/>
    </row>
    <row r="320" spans="1:260" s="24" customFormat="1" ht="30" x14ac:dyDescent="0.25">
      <c r="A320" s="13">
        <v>1</v>
      </c>
      <c r="B320" s="45" t="s">
        <v>68</v>
      </c>
      <c r="C320" s="302"/>
      <c r="D320" s="303">
        <f t="shared" si="379"/>
        <v>0</v>
      </c>
      <c r="E320" s="302"/>
      <c r="F320" s="302"/>
      <c r="G320" s="496"/>
      <c r="H320" s="496"/>
      <c r="I320" s="496"/>
      <c r="J320" s="496"/>
      <c r="K320" s="496"/>
      <c r="L320" s="496"/>
      <c r="M320" s="496"/>
      <c r="N320" s="496"/>
      <c r="O320" s="496"/>
      <c r="P320" s="496"/>
      <c r="Q320" s="496"/>
      <c r="R320" s="618">
        <f t="shared" si="377"/>
        <v>0</v>
      </c>
      <c r="S320" s="445">
        <f t="shared" si="378"/>
        <v>0</v>
      </c>
      <c r="T320" s="445">
        <f t="shared" si="315"/>
        <v>0</v>
      </c>
      <c r="U320" s="445"/>
      <c r="V320" s="445"/>
      <c r="W320" s="445"/>
      <c r="X320" s="604"/>
    </row>
    <row r="321" spans="1:260" s="24" customFormat="1" ht="30" x14ac:dyDescent="0.25">
      <c r="A321" s="13">
        <v>1</v>
      </c>
      <c r="B321" s="45" t="s">
        <v>69</v>
      </c>
      <c r="C321" s="302">
        <v>35</v>
      </c>
      <c r="D321" s="303">
        <f t="shared" si="379"/>
        <v>3</v>
      </c>
      <c r="E321" s="302"/>
      <c r="F321" s="302">
        <f t="shared" ref="F321:F326" si="380">E321/D321*100</f>
        <v>0</v>
      </c>
      <c r="G321" s="445">
        <v>269.83845000000002</v>
      </c>
      <c r="H321" s="445"/>
      <c r="I321" s="445"/>
      <c r="J321" s="445"/>
      <c r="K321" s="445"/>
      <c r="L321" s="445"/>
      <c r="M321" s="445"/>
      <c r="N321" s="445"/>
      <c r="O321" s="445"/>
      <c r="P321" s="445"/>
      <c r="Q321" s="445"/>
      <c r="R321" s="618">
        <f t="shared" si="377"/>
        <v>22.486537500000001</v>
      </c>
      <c r="S321" s="445">
        <f t="shared" si="378"/>
        <v>0</v>
      </c>
      <c r="T321" s="445">
        <f t="shared" si="315"/>
        <v>-22.486537500000001</v>
      </c>
      <c r="U321" s="445"/>
      <c r="V321" s="445"/>
      <c r="W321" s="445">
        <f t="shared" si="376"/>
        <v>0</v>
      </c>
      <c r="X321" s="604"/>
    </row>
    <row r="322" spans="1:260" s="24" customFormat="1" ht="30" x14ac:dyDescent="0.25">
      <c r="A322" s="13">
        <v>1</v>
      </c>
      <c r="B322" s="46" t="s">
        <v>66</v>
      </c>
      <c r="C322" s="302">
        <f>C323+C325+C326</f>
        <v>665</v>
      </c>
      <c r="D322" s="302">
        <f t="shared" ref="D322:E322" si="381">D323+D325+D326</f>
        <v>55</v>
      </c>
      <c r="E322" s="302">
        <f t="shared" si="381"/>
        <v>2</v>
      </c>
      <c r="F322" s="302">
        <f t="shared" si="380"/>
        <v>3.6363636363636362</v>
      </c>
      <c r="G322" s="446">
        <f t="shared" ref="G322" si="382">G323+G325+G326</f>
        <v>1727.9534499999997</v>
      </c>
      <c r="H322" s="446">
        <f t="shared" ref="H322" si="383">H323+H325+H326</f>
        <v>0</v>
      </c>
      <c r="I322" s="446">
        <f t="shared" ref="I322" si="384">I323+I325+I326</f>
        <v>0</v>
      </c>
      <c r="J322" s="446">
        <f t="shared" ref="J322" si="385">J323+J325+J326</f>
        <v>0</v>
      </c>
      <c r="K322" s="446">
        <f t="shared" ref="K322" si="386">K323+K325+K326</f>
        <v>0</v>
      </c>
      <c r="L322" s="446">
        <f t="shared" ref="L322" si="387">L323+L325+L326</f>
        <v>0</v>
      </c>
      <c r="M322" s="446">
        <f t="shared" ref="M322" si="388">M323+M325+M326</f>
        <v>0</v>
      </c>
      <c r="N322" s="446">
        <f t="shared" ref="N322" si="389">N323+N325+N326</f>
        <v>0</v>
      </c>
      <c r="O322" s="446">
        <f t="shared" ref="O322" si="390">O323+O325+O326</f>
        <v>0</v>
      </c>
      <c r="P322" s="446">
        <f t="shared" ref="P322" si="391">P323+P325+P326</f>
        <v>0</v>
      </c>
      <c r="Q322" s="446">
        <f t="shared" ref="Q322" si="392">Q323+Q325+Q326</f>
        <v>0</v>
      </c>
      <c r="R322" s="619">
        <f t="shared" ref="R322" si="393">R323+R325+R326</f>
        <v>143.99612083333335</v>
      </c>
      <c r="S322" s="446">
        <f t="shared" ref="S322" si="394">S323+S325+S326</f>
        <v>3.6623399999999999</v>
      </c>
      <c r="T322" s="446">
        <f t="shared" ref="T322" si="395">T323+T325+T326</f>
        <v>-140.33378083333335</v>
      </c>
      <c r="U322" s="446">
        <f t="shared" ref="U322" si="396">U323+U325+U326</f>
        <v>0</v>
      </c>
      <c r="V322" s="446">
        <f t="shared" ref="V322" si="397">V323+V325+V326</f>
        <v>3.6623399999999999</v>
      </c>
      <c r="W322" s="445">
        <f t="shared" si="376"/>
        <v>2.543360181375256</v>
      </c>
      <c r="X322" s="604"/>
    </row>
    <row r="323" spans="1:260" s="24" customFormat="1" ht="30" x14ac:dyDescent="0.25">
      <c r="A323" s="13">
        <v>1</v>
      </c>
      <c r="B323" s="45" t="s">
        <v>62</v>
      </c>
      <c r="C323" s="302">
        <v>200</v>
      </c>
      <c r="D323" s="608">
        <f>ROUND(C323/12*$B$3,0)</f>
        <v>17</v>
      </c>
      <c r="E323" s="302">
        <v>2</v>
      </c>
      <c r="F323" s="302">
        <f t="shared" si="380"/>
        <v>11.76470588235294</v>
      </c>
      <c r="G323" s="445">
        <v>282.8</v>
      </c>
      <c r="H323" s="445"/>
      <c r="I323" s="445"/>
      <c r="J323" s="445"/>
      <c r="K323" s="445"/>
      <c r="L323" s="445"/>
      <c r="M323" s="445"/>
      <c r="N323" s="445"/>
      <c r="O323" s="445"/>
      <c r="P323" s="445"/>
      <c r="Q323" s="445"/>
      <c r="R323" s="618">
        <f t="shared" si="377"/>
        <v>23.566666666666666</v>
      </c>
      <c r="S323" s="445">
        <f t="shared" si="378"/>
        <v>3.6623399999999999</v>
      </c>
      <c r="T323" s="445">
        <f t="shared" si="315"/>
        <v>-19.904326666666666</v>
      </c>
      <c r="U323" s="445"/>
      <c r="V323" s="445">
        <v>3.6623399999999999</v>
      </c>
      <c r="W323" s="445">
        <f t="shared" si="376"/>
        <v>15.540339462517681</v>
      </c>
      <c r="X323" s="604"/>
    </row>
    <row r="324" spans="1:260" s="24" customFormat="1" ht="45" x14ac:dyDescent="0.25">
      <c r="A324" s="13"/>
      <c r="B324" s="625" t="s">
        <v>92</v>
      </c>
      <c r="C324" s="302"/>
      <c r="D324" s="608"/>
      <c r="E324" s="302"/>
      <c r="F324" s="302"/>
      <c r="G324" s="445"/>
      <c r="H324" s="445"/>
      <c r="I324" s="445"/>
      <c r="J324" s="445"/>
      <c r="K324" s="445"/>
      <c r="L324" s="445"/>
      <c r="M324" s="445"/>
      <c r="N324" s="445"/>
      <c r="O324" s="445"/>
      <c r="P324" s="445"/>
      <c r="Q324" s="445"/>
      <c r="R324" s="618">
        <f t="shared" si="377"/>
        <v>0</v>
      </c>
      <c r="S324" s="445"/>
      <c r="T324" s="445"/>
      <c r="U324" s="445"/>
      <c r="V324" s="445"/>
      <c r="W324" s="445"/>
      <c r="X324" s="604"/>
    </row>
    <row r="325" spans="1:260" s="24" customFormat="1" ht="58.5" customHeight="1" x14ac:dyDescent="0.25">
      <c r="A325" s="13">
        <v>1</v>
      </c>
      <c r="B325" s="45" t="s">
        <v>73</v>
      </c>
      <c r="C325" s="302">
        <v>425</v>
      </c>
      <c r="D325" s="303">
        <f t="shared" si="379"/>
        <v>35</v>
      </c>
      <c r="E325" s="302"/>
      <c r="F325" s="302">
        <f t="shared" si="380"/>
        <v>0</v>
      </c>
      <c r="G325" s="445">
        <v>1383.3622499999999</v>
      </c>
      <c r="H325" s="445"/>
      <c r="I325" s="445"/>
      <c r="J325" s="445"/>
      <c r="K325" s="445"/>
      <c r="L325" s="445"/>
      <c r="M325" s="445"/>
      <c r="N325" s="445"/>
      <c r="O325" s="445"/>
      <c r="P325" s="445"/>
      <c r="Q325" s="445"/>
      <c r="R325" s="618">
        <f t="shared" si="377"/>
        <v>115.2801875</v>
      </c>
      <c r="S325" s="445">
        <f t="shared" si="378"/>
        <v>0</v>
      </c>
      <c r="T325" s="445">
        <f t="shared" si="315"/>
        <v>-115.2801875</v>
      </c>
      <c r="U325" s="445"/>
      <c r="V325" s="445"/>
      <c r="W325" s="445">
        <f t="shared" si="376"/>
        <v>0</v>
      </c>
      <c r="X325" s="604"/>
    </row>
    <row r="326" spans="1:260" s="24" customFormat="1" ht="45.75" thickBot="1" x14ac:dyDescent="0.3">
      <c r="A326" s="13">
        <v>1</v>
      </c>
      <c r="B326" s="45" t="s">
        <v>63</v>
      </c>
      <c r="C326" s="302">
        <v>40</v>
      </c>
      <c r="D326" s="303">
        <f t="shared" si="379"/>
        <v>3</v>
      </c>
      <c r="E326" s="302"/>
      <c r="F326" s="302">
        <f t="shared" si="380"/>
        <v>0</v>
      </c>
      <c r="G326" s="445">
        <v>61.791199999999996</v>
      </c>
      <c r="H326" s="445"/>
      <c r="I326" s="445"/>
      <c r="J326" s="445"/>
      <c r="K326" s="445"/>
      <c r="L326" s="445"/>
      <c r="M326" s="445"/>
      <c r="N326" s="445"/>
      <c r="O326" s="445"/>
      <c r="P326" s="445"/>
      <c r="Q326" s="445"/>
      <c r="R326" s="618">
        <f t="shared" si="377"/>
        <v>5.1492666666666667</v>
      </c>
      <c r="S326" s="445">
        <f t="shared" si="378"/>
        <v>0</v>
      </c>
      <c r="T326" s="445">
        <f t="shared" si="315"/>
        <v>-5.1492666666666667</v>
      </c>
      <c r="U326" s="445"/>
      <c r="V326" s="445"/>
      <c r="W326" s="445">
        <f t="shared" si="376"/>
        <v>0</v>
      </c>
      <c r="X326" s="604"/>
    </row>
    <row r="327" spans="1:260" ht="19.5" customHeight="1" thickBot="1" x14ac:dyDescent="0.3">
      <c r="A327" s="13">
        <v>1</v>
      </c>
      <c r="B327" s="73" t="s">
        <v>3</v>
      </c>
      <c r="C327" s="574"/>
      <c r="D327" s="574"/>
      <c r="E327" s="574"/>
      <c r="F327" s="349"/>
      <c r="G327" s="498">
        <f>G322+G317</f>
        <v>2998.0618999999997</v>
      </c>
      <c r="H327" s="498" t="e">
        <f>H322+H317+#REF!</f>
        <v>#REF!</v>
      </c>
      <c r="I327" s="498" t="e">
        <f>I322+I317+#REF!</f>
        <v>#REF!</v>
      </c>
      <c r="J327" s="498" t="e">
        <f>J322+J317+#REF!</f>
        <v>#REF!</v>
      </c>
      <c r="K327" s="498" t="e">
        <f>K322+K317+#REF!</f>
        <v>#REF!</v>
      </c>
      <c r="L327" s="498" t="e">
        <f>L322+L317+#REF!</f>
        <v>#REF!</v>
      </c>
      <c r="M327" s="498" t="e">
        <f>M322+M317+#REF!</f>
        <v>#REF!</v>
      </c>
      <c r="N327" s="498" t="e">
        <f>N322+N317+#REF!</f>
        <v>#REF!</v>
      </c>
      <c r="O327" s="498" t="e">
        <f>O322+O317+#REF!</f>
        <v>#REF!</v>
      </c>
      <c r="P327" s="498" t="e">
        <f>P322+P317+#REF!</f>
        <v>#REF!</v>
      </c>
      <c r="Q327" s="498" t="e">
        <f>Q322+Q317+#REF!</f>
        <v>#REF!</v>
      </c>
      <c r="R327" s="498">
        <f t="shared" ref="R327:V327" si="398">R322+R317</f>
        <v>249.83849166666667</v>
      </c>
      <c r="S327" s="498">
        <f t="shared" si="398"/>
        <v>46.925629999999998</v>
      </c>
      <c r="T327" s="498">
        <f t="shared" si="398"/>
        <v>-202.91286166666669</v>
      </c>
      <c r="U327" s="498">
        <f t="shared" si="398"/>
        <v>0</v>
      </c>
      <c r="V327" s="498">
        <f t="shared" si="398"/>
        <v>46.925629999999998</v>
      </c>
      <c r="W327" s="465">
        <f t="shared" si="376"/>
        <v>18.782386047466197</v>
      </c>
      <c r="X327" s="604"/>
    </row>
    <row r="328" spans="1:260" ht="29.25" x14ac:dyDescent="0.25">
      <c r="A328" s="13">
        <v>1</v>
      </c>
      <c r="B328" s="155" t="s">
        <v>40</v>
      </c>
      <c r="C328" s="575"/>
      <c r="D328" s="575"/>
      <c r="E328" s="575"/>
      <c r="F328" s="575"/>
      <c r="G328" s="576"/>
      <c r="H328" s="576"/>
      <c r="I328" s="576"/>
      <c r="J328" s="576"/>
      <c r="K328" s="576"/>
      <c r="L328" s="576"/>
      <c r="M328" s="576"/>
      <c r="N328" s="576"/>
      <c r="O328" s="576"/>
      <c r="P328" s="576"/>
      <c r="Q328" s="576"/>
      <c r="R328" s="576"/>
      <c r="S328" s="576"/>
      <c r="T328" s="576">
        <f t="shared" si="315"/>
        <v>0</v>
      </c>
      <c r="U328" s="576"/>
      <c r="V328" s="576"/>
      <c r="W328" s="576"/>
      <c r="X328" s="604"/>
    </row>
    <row r="329" spans="1:260" s="6" customFormat="1" ht="48" customHeight="1" x14ac:dyDescent="0.25">
      <c r="A329" s="13">
        <v>1</v>
      </c>
      <c r="B329" s="110" t="s">
        <v>74</v>
      </c>
      <c r="C329" s="577">
        <f t="shared" ref="C329:V329" si="399">C317</f>
        <v>360</v>
      </c>
      <c r="D329" s="577">
        <f t="shared" si="399"/>
        <v>30</v>
      </c>
      <c r="E329" s="577">
        <f t="shared" si="399"/>
        <v>15</v>
      </c>
      <c r="F329" s="577">
        <f t="shared" si="399"/>
        <v>50</v>
      </c>
      <c r="G329" s="578">
        <f t="shared" si="399"/>
        <v>1270.1084499999999</v>
      </c>
      <c r="H329" s="578">
        <f t="shared" si="399"/>
        <v>0</v>
      </c>
      <c r="I329" s="578">
        <f t="shared" si="399"/>
        <v>0</v>
      </c>
      <c r="J329" s="578">
        <f t="shared" si="399"/>
        <v>0</v>
      </c>
      <c r="K329" s="578">
        <f t="shared" si="399"/>
        <v>0</v>
      </c>
      <c r="L329" s="578">
        <f t="shared" si="399"/>
        <v>0</v>
      </c>
      <c r="M329" s="578">
        <f t="shared" si="399"/>
        <v>0</v>
      </c>
      <c r="N329" s="578">
        <f t="shared" si="399"/>
        <v>0</v>
      </c>
      <c r="O329" s="578">
        <f t="shared" si="399"/>
        <v>0</v>
      </c>
      <c r="P329" s="578">
        <f t="shared" si="399"/>
        <v>0</v>
      </c>
      <c r="Q329" s="578">
        <f t="shared" si="399"/>
        <v>0</v>
      </c>
      <c r="R329" s="578">
        <f t="shared" si="399"/>
        <v>105.84237083333332</v>
      </c>
      <c r="S329" s="578">
        <f t="shared" si="399"/>
        <v>43.263289999999998</v>
      </c>
      <c r="T329" s="578">
        <f t="shared" si="399"/>
        <v>-62.579080833333336</v>
      </c>
      <c r="U329" s="578">
        <f t="shared" si="399"/>
        <v>0</v>
      </c>
      <c r="V329" s="578">
        <f t="shared" si="399"/>
        <v>43.263289999999998</v>
      </c>
      <c r="W329" s="578">
        <f t="shared" si="376"/>
        <v>40.875208727254751</v>
      </c>
      <c r="X329" s="604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  <c r="IP329" s="8"/>
      <c r="IQ329" s="8"/>
      <c r="IR329" s="8"/>
      <c r="IS329" s="8"/>
      <c r="IT329" s="8"/>
      <c r="IU329" s="8"/>
      <c r="IV329" s="8"/>
      <c r="IW329" s="8"/>
      <c r="IX329" s="8"/>
      <c r="IY329" s="8"/>
      <c r="IZ329" s="8"/>
    </row>
    <row r="330" spans="1:260" s="6" customFormat="1" ht="30" x14ac:dyDescent="0.25">
      <c r="A330" s="13">
        <v>1</v>
      </c>
      <c r="B330" s="111" t="s">
        <v>43</v>
      </c>
      <c r="C330" s="577">
        <f t="shared" ref="C330:V330" si="400">C318</f>
        <v>250</v>
      </c>
      <c r="D330" s="577">
        <f t="shared" si="400"/>
        <v>21</v>
      </c>
      <c r="E330" s="577">
        <f t="shared" si="400"/>
        <v>15</v>
      </c>
      <c r="F330" s="577">
        <f t="shared" si="400"/>
        <v>71.428571428571431</v>
      </c>
      <c r="G330" s="578">
        <f t="shared" si="400"/>
        <v>857.5</v>
      </c>
      <c r="H330" s="578">
        <f t="shared" si="400"/>
        <v>0</v>
      </c>
      <c r="I330" s="578">
        <f t="shared" si="400"/>
        <v>0</v>
      </c>
      <c r="J330" s="578">
        <f t="shared" si="400"/>
        <v>0</v>
      </c>
      <c r="K330" s="578">
        <f t="shared" si="400"/>
        <v>0</v>
      </c>
      <c r="L330" s="578">
        <f t="shared" si="400"/>
        <v>0</v>
      </c>
      <c r="M330" s="578">
        <f t="shared" si="400"/>
        <v>0</v>
      </c>
      <c r="N330" s="578">
        <f t="shared" si="400"/>
        <v>0</v>
      </c>
      <c r="O330" s="578">
        <f t="shared" si="400"/>
        <v>0</v>
      </c>
      <c r="P330" s="578">
        <f t="shared" si="400"/>
        <v>0</v>
      </c>
      <c r="Q330" s="578">
        <f t="shared" si="400"/>
        <v>0</v>
      </c>
      <c r="R330" s="578">
        <f t="shared" si="400"/>
        <v>71.458333333333329</v>
      </c>
      <c r="S330" s="578">
        <f t="shared" si="400"/>
        <v>43.263289999999998</v>
      </c>
      <c r="T330" s="578">
        <f t="shared" si="400"/>
        <v>-28.195043333333331</v>
      </c>
      <c r="U330" s="578">
        <f t="shared" si="400"/>
        <v>0</v>
      </c>
      <c r="V330" s="578">
        <f t="shared" si="400"/>
        <v>43.263289999999998</v>
      </c>
      <c r="W330" s="578">
        <f t="shared" si="376"/>
        <v>60.543379591836732</v>
      </c>
      <c r="X330" s="604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  <c r="IP330" s="8"/>
      <c r="IQ330" s="8"/>
      <c r="IR330" s="8"/>
      <c r="IS330" s="8"/>
      <c r="IT330" s="8"/>
      <c r="IU330" s="8"/>
      <c r="IV330" s="8"/>
      <c r="IW330" s="8"/>
      <c r="IX330" s="8"/>
      <c r="IY330" s="8"/>
      <c r="IZ330" s="8"/>
    </row>
    <row r="331" spans="1:260" s="6" customFormat="1" ht="30" x14ac:dyDescent="0.25">
      <c r="A331" s="13">
        <v>1</v>
      </c>
      <c r="B331" s="111" t="s">
        <v>44</v>
      </c>
      <c r="C331" s="577">
        <f t="shared" ref="C331:V331" si="401">C319</f>
        <v>75</v>
      </c>
      <c r="D331" s="577">
        <f t="shared" si="401"/>
        <v>6</v>
      </c>
      <c r="E331" s="577">
        <f t="shared" si="401"/>
        <v>0</v>
      </c>
      <c r="F331" s="577">
        <f t="shared" si="401"/>
        <v>0</v>
      </c>
      <c r="G331" s="578">
        <f t="shared" si="401"/>
        <v>142.77000000000001</v>
      </c>
      <c r="H331" s="578">
        <f t="shared" si="401"/>
        <v>0</v>
      </c>
      <c r="I331" s="578">
        <f t="shared" si="401"/>
        <v>0</v>
      </c>
      <c r="J331" s="578">
        <f t="shared" si="401"/>
        <v>0</v>
      </c>
      <c r="K331" s="578">
        <f t="shared" si="401"/>
        <v>0</v>
      </c>
      <c r="L331" s="578">
        <f t="shared" si="401"/>
        <v>0</v>
      </c>
      <c r="M331" s="578">
        <f t="shared" si="401"/>
        <v>0</v>
      </c>
      <c r="N331" s="578">
        <f t="shared" si="401"/>
        <v>0</v>
      </c>
      <c r="O331" s="578">
        <f t="shared" si="401"/>
        <v>0</v>
      </c>
      <c r="P331" s="578">
        <f t="shared" si="401"/>
        <v>0</v>
      </c>
      <c r="Q331" s="578">
        <f t="shared" si="401"/>
        <v>0</v>
      </c>
      <c r="R331" s="578">
        <f t="shared" si="401"/>
        <v>11.897500000000001</v>
      </c>
      <c r="S331" s="578">
        <f t="shared" si="401"/>
        <v>0</v>
      </c>
      <c r="T331" s="578">
        <f t="shared" si="401"/>
        <v>-11.897500000000001</v>
      </c>
      <c r="U331" s="578">
        <f t="shared" si="401"/>
        <v>0</v>
      </c>
      <c r="V331" s="578">
        <f t="shared" si="401"/>
        <v>0</v>
      </c>
      <c r="W331" s="578">
        <f t="shared" si="376"/>
        <v>0</v>
      </c>
      <c r="X331" s="604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  <c r="IP331" s="8"/>
      <c r="IQ331" s="8"/>
      <c r="IR331" s="8"/>
      <c r="IS331" s="8"/>
      <c r="IT331" s="8"/>
      <c r="IU331" s="8"/>
      <c r="IV331" s="8"/>
      <c r="IW331" s="8"/>
      <c r="IX331" s="8"/>
      <c r="IY331" s="8"/>
      <c r="IZ331" s="8"/>
    </row>
    <row r="332" spans="1:260" s="6" customFormat="1" ht="30" x14ac:dyDescent="0.25">
      <c r="A332" s="13">
        <v>1</v>
      </c>
      <c r="B332" s="111" t="s">
        <v>68</v>
      </c>
      <c r="C332" s="577">
        <f t="shared" ref="C332:V332" si="402">C320</f>
        <v>0</v>
      </c>
      <c r="D332" s="577">
        <f t="shared" si="402"/>
        <v>0</v>
      </c>
      <c r="E332" s="577">
        <f t="shared" si="402"/>
        <v>0</v>
      </c>
      <c r="F332" s="577">
        <f t="shared" si="402"/>
        <v>0</v>
      </c>
      <c r="G332" s="578">
        <f t="shared" si="402"/>
        <v>0</v>
      </c>
      <c r="H332" s="578">
        <f t="shared" si="402"/>
        <v>0</v>
      </c>
      <c r="I332" s="578">
        <f t="shared" si="402"/>
        <v>0</v>
      </c>
      <c r="J332" s="578">
        <f t="shared" si="402"/>
        <v>0</v>
      </c>
      <c r="K332" s="578">
        <f t="shared" si="402"/>
        <v>0</v>
      </c>
      <c r="L332" s="578">
        <f t="shared" si="402"/>
        <v>0</v>
      </c>
      <c r="M332" s="578">
        <f t="shared" si="402"/>
        <v>0</v>
      </c>
      <c r="N332" s="578">
        <f t="shared" si="402"/>
        <v>0</v>
      </c>
      <c r="O332" s="578">
        <f t="shared" si="402"/>
        <v>0</v>
      </c>
      <c r="P332" s="578">
        <f t="shared" si="402"/>
        <v>0</v>
      </c>
      <c r="Q332" s="578">
        <f t="shared" si="402"/>
        <v>0</v>
      </c>
      <c r="R332" s="578">
        <f t="shared" si="402"/>
        <v>0</v>
      </c>
      <c r="S332" s="578">
        <f t="shared" si="402"/>
        <v>0</v>
      </c>
      <c r="T332" s="578">
        <f t="shared" si="402"/>
        <v>0</v>
      </c>
      <c r="U332" s="578">
        <f t="shared" si="402"/>
        <v>0</v>
      </c>
      <c r="V332" s="578">
        <f t="shared" si="402"/>
        <v>0</v>
      </c>
      <c r="W332" s="578"/>
      <c r="X332" s="604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  <c r="IP332" s="8"/>
      <c r="IQ332" s="8"/>
      <c r="IR332" s="8"/>
      <c r="IS332" s="8"/>
      <c r="IT332" s="8"/>
      <c r="IU332" s="8"/>
      <c r="IV332" s="8"/>
      <c r="IW332" s="8"/>
      <c r="IX332" s="8"/>
      <c r="IY332" s="8"/>
      <c r="IZ332" s="8"/>
    </row>
    <row r="333" spans="1:260" s="6" customFormat="1" ht="30" x14ac:dyDescent="0.25">
      <c r="A333" s="13">
        <v>1</v>
      </c>
      <c r="B333" s="111" t="s">
        <v>69</v>
      </c>
      <c r="C333" s="577">
        <f t="shared" ref="C333:V333" si="403">C321</f>
        <v>35</v>
      </c>
      <c r="D333" s="577">
        <f t="shared" si="403"/>
        <v>3</v>
      </c>
      <c r="E333" s="577">
        <f t="shared" si="403"/>
        <v>0</v>
      </c>
      <c r="F333" s="577">
        <f t="shared" si="403"/>
        <v>0</v>
      </c>
      <c r="G333" s="578">
        <f t="shared" si="403"/>
        <v>269.83845000000002</v>
      </c>
      <c r="H333" s="578">
        <f t="shared" si="403"/>
        <v>0</v>
      </c>
      <c r="I333" s="578">
        <f t="shared" si="403"/>
        <v>0</v>
      </c>
      <c r="J333" s="578">
        <f t="shared" si="403"/>
        <v>0</v>
      </c>
      <c r="K333" s="578">
        <f t="shared" si="403"/>
        <v>0</v>
      </c>
      <c r="L333" s="578">
        <f t="shared" si="403"/>
        <v>0</v>
      </c>
      <c r="M333" s="578">
        <f t="shared" si="403"/>
        <v>0</v>
      </c>
      <c r="N333" s="578">
        <f t="shared" si="403"/>
        <v>0</v>
      </c>
      <c r="O333" s="578">
        <f t="shared" si="403"/>
        <v>0</v>
      </c>
      <c r="P333" s="578">
        <f t="shared" si="403"/>
        <v>0</v>
      </c>
      <c r="Q333" s="578">
        <f t="shared" si="403"/>
        <v>0</v>
      </c>
      <c r="R333" s="578">
        <f t="shared" si="403"/>
        <v>22.486537500000001</v>
      </c>
      <c r="S333" s="578">
        <f t="shared" si="403"/>
        <v>0</v>
      </c>
      <c r="T333" s="578">
        <f t="shared" si="403"/>
        <v>-22.486537500000001</v>
      </c>
      <c r="U333" s="578">
        <f t="shared" si="403"/>
        <v>0</v>
      </c>
      <c r="V333" s="578">
        <f t="shared" si="403"/>
        <v>0</v>
      </c>
      <c r="W333" s="578"/>
      <c r="X333" s="604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  <c r="IP333" s="8"/>
      <c r="IQ333" s="8"/>
      <c r="IR333" s="8"/>
      <c r="IS333" s="8"/>
      <c r="IT333" s="8"/>
      <c r="IU333" s="8"/>
      <c r="IV333" s="8"/>
      <c r="IW333" s="8"/>
      <c r="IX333" s="8"/>
      <c r="IY333" s="8"/>
      <c r="IZ333" s="8"/>
    </row>
    <row r="334" spans="1:260" s="6" customFormat="1" ht="30" x14ac:dyDescent="0.25">
      <c r="A334" s="13">
        <v>1</v>
      </c>
      <c r="B334" s="110" t="s">
        <v>66</v>
      </c>
      <c r="C334" s="577">
        <f t="shared" ref="C334:V334" si="404">C322</f>
        <v>665</v>
      </c>
      <c r="D334" s="577">
        <f t="shared" si="404"/>
        <v>55</v>
      </c>
      <c r="E334" s="577">
        <f t="shared" si="404"/>
        <v>2</v>
      </c>
      <c r="F334" s="577">
        <f t="shared" si="404"/>
        <v>3.6363636363636362</v>
      </c>
      <c r="G334" s="578">
        <f t="shared" si="404"/>
        <v>1727.9534499999997</v>
      </c>
      <c r="H334" s="578">
        <f t="shared" si="404"/>
        <v>0</v>
      </c>
      <c r="I334" s="578">
        <f t="shared" si="404"/>
        <v>0</v>
      </c>
      <c r="J334" s="578">
        <f t="shared" si="404"/>
        <v>0</v>
      </c>
      <c r="K334" s="578">
        <f t="shared" si="404"/>
        <v>0</v>
      </c>
      <c r="L334" s="578">
        <f t="shared" si="404"/>
        <v>0</v>
      </c>
      <c r="M334" s="578">
        <f t="shared" si="404"/>
        <v>0</v>
      </c>
      <c r="N334" s="578">
        <f t="shared" si="404"/>
        <v>0</v>
      </c>
      <c r="O334" s="578">
        <f t="shared" si="404"/>
        <v>0</v>
      </c>
      <c r="P334" s="578">
        <f t="shared" si="404"/>
        <v>0</v>
      </c>
      <c r="Q334" s="578">
        <f t="shared" si="404"/>
        <v>0</v>
      </c>
      <c r="R334" s="578">
        <f t="shared" si="404"/>
        <v>143.99612083333335</v>
      </c>
      <c r="S334" s="578">
        <f t="shared" si="404"/>
        <v>3.6623399999999999</v>
      </c>
      <c r="T334" s="578">
        <f t="shared" si="404"/>
        <v>-140.33378083333335</v>
      </c>
      <c r="U334" s="578">
        <f t="shared" si="404"/>
        <v>0</v>
      </c>
      <c r="V334" s="578">
        <f t="shared" si="404"/>
        <v>3.6623399999999999</v>
      </c>
      <c r="W334" s="578">
        <f t="shared" si="376"/>
        <v>2.543360181375256</v>
      </c>
      <c r="X334" s="604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  <c r="IP334" s="8"/>
      <c r="IQ334" s="8"/>
      <c r="IR334" s="8"/>
      <c r="IS334" s="8"/>
      <c r="IT334" s="8"/>
      <c r="IU334" s="8"/>
      <c r="IV334" s="8"/>
      <c r="IW334" s="8"/>
      <c r="IX334" s="8"/>
      <c r="IY334" s="8"/>
      <c r="IZ334" s="8"/>
    </row>
    <row r="335" spans="1:260" s="6" customFormat="1" ht="30" x14ac:dyDescent="0.25">
      <c r="A335" s="13">
        <v>1</v>
      </c>
      <c r="B335" s="111" t="s">
        <v>62</v>
      </c>
      <c r="C335" s="577">
        <f t="shared" ref="C335:V335" si="405">C323</f>
        <v>200</v>
      </c>
      <c r="D335" s="577">
        <f t="shared" si="405"/>
        <v>17</v>
      </c>
      <c r="E335" s="577">
        <f t="shared" si="405"/>
        <v>2</v>
      </c>
      <c r="F335" s="577">
        <f t="shared" si="405"/>
        <v>11.76470588235294</v>
      </c>
      <c r="G335" s="578">
        <f t="shared" si="405"/>
        <v>282.8</v>
      </c>
      <c r="H335" s="578">
        <f t="shared" si="405"/>
        <v>0</v>
      </c>
      <c r="I335" s="578">
        <f t="shared" si="405"/>
        <v>0</v>
      </c>
      <c r="J335" s="578">
        <f t="shared" si="405"/>
        <v>0</v>
      </c>
      <c r="K335" s="578">
        <f t="shared" si="405"/>
        <v>0</v>
      </c>
      <c r="L335" s="578">
        <f t="shared" si="405"/>
        <v>0</v>
      </c>
      <c r="M335" s="578">
        <f t="shared" si="405"/>
        <v>0</v>
      </c>
      <c r="N335" s="578">
        <f t="shared" si="405"/>
        <v>0</v>
      </c>
      <c r="O335" s="578">
        <f t="shared" si="405"/>
        <v>0</v>
      </c>
      <c r="P335" s="578">
        <f t="shared" si="405"/>
        <v>0</v>
      </c>
      <c r="Q335" s="578">
        <f t="shared" si="405"/>
        <v>0</v>
      </c>
      <c r="R335" s="578">
        <f t="shared" si="405"/>
        <v>23.566666666666666</v>
      </c>
      <c r="S335" s="578">
        <f t="shared" si="405"/>
        <v>3.6623399999999999</v>
      </c>
      <c r="T335" s="578">
        <f t="shared" si="405"/>
        <v>-19.904326666666666</v>
      </c>
      <c r="U335" s="578">
        <f t="shared" si="405"/>
        <v>0</v>
      </c>
      <c r="V335" s="578">
        <f t="shared" si="405"/>
        <v>3.6623399999999999</v>
      </c>
      <c r="W335" s="578">
        <f t="shared" si="376"/>
        <v>15.540339462517681</v>
      </c>
      <c r="X335" s="604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  <c r="IP335" s="8"/>
      <c r="IQ335" s="8"/>
      <c r="IR335" s="8"/>
      <c r="IS335" s="8"/>
      <c r="IT335" s="8"/>
      <c r="IU335" s="8"/>
      <c r="IV335" s="8"/>
      <c r="IW335" s="8"/>
      <c r="IX335" s="8"/>
      <c r="IY335" s="8"/>
      <c r="IZ335" s="8"/>
    </row>
    <row r="336" spans="1:260" s="6" customFormat="1" ht="45" x14ac:dyDescent="0.25">
      <c r="A336" s="13"/>
      <c r="B336" s="111" t="s">
        <v>92</v>
      </c>
      <c r="C336" s="577">
        <f t="shared" ref="C336:V336" si="406">C324</f>
        <v>0</v>
      </c>
      <c r="D336" s="577">
        <f t="shared" si="406"/>
        <v>0</v>
      </c>
      <c r="E336" s="577">
        <f t="shared" si="406"/>
        <v>0</v>
      </c>
      <c r="F336" s="577">
        <f t="shared" si="406"/>
        <v>0</v>
      </c>
      <c r="G336" s="577">
        <f t="shared" si="406"/>
        <v>0</v>
      </c>
      <c r="H336" s="577">
        <f t="shared" si="406"/>
        <v>0</v>
      </c>
      <c r="I336" s="577">
        <f t="shared" si="406"/>
        <v>0</v>
      </c>
      <c r="J336" s="577">
        <f t="shared" si="406"/>
        <v>0</v>
      </c>
      <c r="K336" s="577">
        <f t="shared" si="406"/>
        <v>0</v>
      </c>
      <c r="L336" s="577">
        <f t="shared" si="406"/>
        <v>0</v>
      </c>
      <c r="M336" s="577">
        <f t="shared" si="406"/>
        <v>0</v>
      </c>
      <c r="N336" s="577">
        <f t="shared" si="406"/>
        <v>0</v>
      </c>
      <c r="O336" s="577">
        <f t="shared" si="406"/>
        <v>0</v>
      </c>
      <c r="P336" s="577">
        <f t="shared" si="406"/>
        <v>0</v>
      </c>
      <c r="Q336" s="577">
        <f t="shared" si="406"/>
        <v>0</v>
      </c>
      <c r="R336" s="577">
        <f t="shared" si="406"/>
        <v>0</v>
      </c>
      <c r="S336" s="577">
        <f t="shared" si="406"/>
        <v>0</v>
      </c>
      <c r="T336" s="577">
        <f t="shared" si="406"/>
        <v>0</v>
      </c>
      <c r="U336" s="577">
        <f t="shared" si="406"/>
        <v>0</v>
      </c>
      <c r="V336" s="577">
        <f t="shared" si="406"/>
        <v>0</v>
      </c>
      <c r="W336" s="577">
        <f>W324</f>
        <v>0</v>
      </c>
      <c r="X336" s="604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  <c r="IP336" s="8"/>
      <c r="IQ336" s="8"/>
      <c r="IR336" s="8"/>
      <c r="IS336" s="8"/>
      <c r="IT336" s="8"/>
      <c r="IU336" s="8"/>
      <c r="IV336" s="8"/>
      <c r="IW336" s="8"/>
      <c r="IX336" s="8"/>
      <c r="IY336" s="8"/>
      <c r="IZ336" s="8"/>
    </row>
    <row r="337" spans="1:260" s="6" customFormat="1" ht="62.25" customHeight="1" x14ac:dyDescent="0.25">
      <c r="A337" s="13">
        <v>1</v>
      </c>
      <c r="B337" s="111" t="s">
        <v>45</v>
      </c>
      <c r="C337" s="577">
        <f t="shared" ref="C337:V337" si="407">C325</f>
        <v>425</v>
      </c>
      <c r="D337" s="577">
        <f t="shared" si="407"/>
        <v>35</v>
      </c>
      <c r="E337" s="577">
        <f t="shared" si="407"/>
        <v>0</v>
      </c>
      <c r="F337" s="577">
        <f t="shared" si="407"/>
        <v>0</v>
      </c>
      <c r="G337" s="578">
        <f t="shared" si="407"/>
        <v>1383.3622499999999</v>
      </c>
      <c r="H337" s="578">
        <f t="shared" si="407"/>
        <v>0</v>
      </c>
      <c r="I337" s="578">
        <f t="shared" si="407"/>
        <v>0</v>
      </c>
      <c r="J337" s="578">
        <f t="shared" si="407"/>
        <v>0</v>
      </c>
      <c r="K337" s="578">
        <f t="shared" si="407"/>
        <v>0</v>
      </c>
      <c r="L337" s="578">
        <f t="shared" si="407"/>
        <v>0</v>
      </c>
      <c r="M337" s="578">
        <f t="shared" si="407"/>
        <v>0</v>
      </c>
      <c r="N337" s="578">
        <f t="shared" si="407"/>
        <v>0</v>
      </c>
      <c r="O337" s="578">
        <f t="shared" si="407"/>
        <v>0</v>
      </c>
      <c r="P337" s="578">
        <f t="shared" si="407"/>
        <v>0</v>
      </c>
      <c r="Q337" s="578">
        <f t="shared" si="407"/>
        <v>0</v>
      </c>
      <c r="R337" s="578">
        <f t="shared" si="407"/>
        <v>115.2801875</v>
      </c>
      <c r="S337" s="578">
        <f t="shared" si="407"/>
        <v>0</v>
      </c>
      <c r="T337" s="578">
        <f t="shared" si="407"/>
        <v>-115.2801875</v>
      </c>
      <c r="U337" s="578">
        <f t="shared" si="407"/>
        <v>0</v>
      </c>
      <c r="V337" s="578">
        <f t="shared" si="407"/>
        <v>0</v>
      </c>
      <c r="W337" s="578">
        <f t="shared" si="376"/>
        <v>0</v>
      </c>
      <c r="X337" s="604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  <c r="IP337" s="8"/>
      <c r="IQ337" s="8"/>
      <c r="IR337" s="8"/>
      <c r="IS337" s="8"/>
      <c r="IT337" s="8"/>
      <c r="IU337" s="8"/>
      <c r="IV337" s="8"/>
      <c r="IW337" s="8"/>
      <c r="IX337" s="8"/>
      <c r="IY337" s="8"/>
      <c r="IZ337" s="8"/>
    </row>
    <row r="338" spans="1:260" s="6" customFormat="1" ht="45.75" thickBot="1" x14ac:dyDescent="0.3">
      <c r="A338" s="13">
        <v>1</v>
      </c>
      <c r="B338" s="111" t="s">
        <v>63</v>
      </c>
      <c r="C338" s="577">
        <f t="shared" ref="C338:V338" si="408">C326</f>
        <v>40</v>
      </c>
      <c r="D338" s="577">
        <f t="shared" si="408"/>
        <v>3</v>
      </c>
      <c r="E338" s="577">
        <f t="shared" si="408"/>
        <v>0</v>
      </c>
      <c r="F338" s="577">
        <f t="shared" si="408"/>
        <v>0</v>
      </c>
      <c r="G338" s="578">
        <f t="shared" si="408"/>
        <v>61.791199999999996</v>
      </c>
      <c r="H338" s="578">
        <f t="shared" si="408"/>
        <v>0</v>
      </c>
      <c r="I338" s="578">
        <f t="shared" si="408"/>
        <v>0</v>
      </c>
      <c r="J338" s="578">
        <f t="shared" si="408"/>
        <v>0</v>
      </c>
      <c r="K338" s="578">
        <f t="shared" si="408"/>
        <v>0</v>
      </c>
      <c r="L338" s="578">
        <f t="shared" si="408"/>
        <v>0</v>
      </c>
      <c r="M338" s="578">
        <f t="shared" si="408"/>
        <v>0</v>
      </c>
      <c r="N338" s="578">
        <f t="shared" si="408"/>
        <v>0</v>
      </c>
      <c r="O338" s="578">
        <f t="shared" si="408"/>
        <v>0</v>
      </c>
      <c r="P338" s="578">
        <f t="shared" si="408"/>
        <v>0</v>
      </c>
      <c r="Q338" s="578">
        <f t="shared" si="408"/>
        <v>0</v>
      </c>
      <c r="R338" s="578">
        <f t="shared" si="408"/>
        <v>5.1492666666666667</v>
      </c>
      <c r="S338" s="578">
        <f t="shared" si="408"/>
        <v>0</v>
      </c>
      <c r="T338" s="578">
        <f t="shared" si="408"/>
        <v>-5.1492666666666667</v>
      </c>
      <c r="U338" s="578">
        <f t="shared" si="408"/>
        <v>0</v>
      </c>
      <c r="V338" s="578">
        <f t="shared" si="408"/>
        <v>0</v>
      </c>
      <c r="W338" s="578">
        <f t="shared" si="376"/>
        <v>0</v>
      </c>
      <c r="X338" s="604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8"/>
      <c r="AT338" s="8"/>
      <c r="AU338" s="8"/>
      <c r="AV338" s="8"/>
      <c r="AW338" s="8"/>
      <c r="AX338" s="8"/>
      <c r="AY338" s="8"/>
      <c r="AZ338" s="8"/>
      <c r="BA338" s="8"/>
      <c r="BB338" s="8"/>
      <c r="BC338" s="8"/>
      <c r="BD338" s="8"/>
      <c r="BE338" s="8"/>
      <c r="BF338" s="8"/>
      <c r="BG338" s="8"/>
      <c r="BH338" s="8"/>
      <c r="BI338" s="8"/>
      <c r="BJ338" s="8"/>
      <c r="BK338" s="8"/>
      <c r="BL338" s="8"/>
      <c r="BM338" s="8"/>
      <c r="BN338" s="8"/>
      <c r="BO338" s="8"/>
      <c r="BP338" s="8"/>
      <c r="BQ338" s="8"/>
      <c r="BR338" s="8"/>
      <c r="BS338" s="8"/>
      <c r="BT338" s="8"/>
      <c r="BU338" s="8"/>
      <c r="BV338" s="8"/>
      <c r="BW338" s="8"/>
      <c r="BX338" s="8"/>
      <c r="BY338" s="8"/>
      <c r="BZ338" s="8"/>
      <c r="CA338" s="8"/>
      <c r="CB338" s="8"/>
      <c r="CC338" s="8"/>
      <c r="CD338" s="8"/>
      <c r="CE338" s="8"/>
      <c r="CF338" s="8"/>
      <c r="CG338" s="8"/>
      <c r="CH338" s="8"/>
      <c r="CI338" s="8"/>
      <c r="CJ338" s="8"/>
      <c r="CK338" s="8"/>
      <c r="CL338" s="8"/>
      <c r="CM338" s="8"/>
      <c r="CN338" s="8"/>
      <c r="CO338" s="8"/>
      <c r="CP338" s="8"/>
      <c r="CQ338" s="8"/>
      <c r="CR338" s="8"/>
      <c r="CS338" s="8"/>
      <c r="CT338" s="8"/>
      <c r="CU338" s="8"/>
      <c r="CV338" s="8"/>
      <c r="CW338" s="8"/>
      <c r="CX338" s="8"/>
      <c r="CY338" s="8"/>
      <c r="CZ338" s="8"/>
      <c r="DA338" s="8"/>
      <c r="DB338" s="8"/>
      <c r="DC338" s="8"/>
      <c r="DD338" s="8"/>
      <c r="DE338" s="8"/>
      <c r="DF338" s="8"/>
      <c r="DG338" s="8"/>
      <c r="DH338" s="8"/>
      <c r="DI338" s="8"/>
      <c r="DJ338" s="8"/>
      <c r="DK338" s="8"/>
      <c r="DL338" s="8"/>
      <c r="DM338" s="8"/>
      <c r="DN338" s="8"/>
      <c r="DO338" s="8"/>
      <c r="DP338" s="8"/>
      <c r="DQ338" s="8"/>
      <c r="DR338" s="8"/>
      <c r="DS338" s="8"/>
      <c r="DT338" s="8"/>
      <c r="DU338" s="8"/>
      <c r="DV338" s="8"/>
      <c r="DW338" s="8"/>
      <c r="DX338" s="8"/>
      <c r="DY338" s="8"/>
      <c r="DZ338" s="8"/>
      <c r="EA338" s="8"/>
      <c r="EB338" s="8"/>
      <c r="EC338" s="8"/>
      <c r="ED338" s="8"/>
      <c r="EE338" s="8"/>
      <c r="EF338" s="8"/>
      <c r="EG338" s="8"/>
      <c r="EH338" s="8"/>
      <c r="EI338" s="8"/>
      <c r="EJ338" s="8"/>
      <c r="EK338" s="8"/>
      <c r="EL338" s="8"/>
      <c r="EM338" s="8"/>
      <c r="EN338" s="8"/>
      <c r="EO338" s="8"/>
      <c r="EP338" s="8"/>
      <c r="EQ338" s="8"/>
      <c r="ER338" s="8"/>
      <c r="ES338" s="8"/>
      <c r="ET338" s="8"/>
      <c r="EU338" s="8"/>
      <c r="EV338" s="8"/>
      <c r="EW338" s="8"/>
      <c r="EX338" s="8"/>
      <c r="EY338" s="8"/>
      <c r="EZ338" s="8"/>
      <c r="FA338" s="8"/>
      <c r="FB338" s="8"/>
      <c r="FC338" s="8"/>
      <c r="FD338" s="8"/>
      <c r="FE338" s="8"/>
      <c r="FF338" s="8"/>
      <c r="FG338" s="8"/>
      <c r="FH338" s="8"/>
      <c r="FI338" s="8"/>
      <c r="FJ338" s="8"/>
      <c r="FK338" s="8"/>
      <c r="FL338" s="8"/>
      <c r="FM338" s="8"/>
      <c r="FN338" s="8"/>
      <c r="FO338" s="8"/>
      <c r="FP338" s="8"/>
      <c r="FQ338" s="8"/>
      <c r="FR338" s="8"/>
      <c r="FS338" s="8"/>
      <c r="FT338" s="8"/>
      <c r="FU338" s="8"/>
      <c r="FV338" s="8"/>
      <c r="FW338" s="8"/>
      <c r="FX338" s="8"/>
      <c r="FY338" s="8"/>
      <c r="FZ338" s="8"/>
      <c r="GA338" s="8"/>
      <c r="GB338" s="8"/>
      <c r="GC338" s="8"/>
      <c r="GD338" s="8"/>
      <c r="GE338" s="8"/>
      <c r="GF338" s="8"/>
      <c r="GG338" s="8"/>
      <c r="GH338" s="8"/>
      <c r="GI338" s="8"/>
      <c r="GJ338" s="8"/>
      <c r="GK338" s="8"/>
      <c r="GL338" s="8"/>
      <c r="GM338" s="8"/>
      <c r="GN338" s="8"/>
      <c r="GO338" s="8"/>
      <c r="GP338" s="8"/>
      <c r="GQ338" s="8"/>
      <c r="GR338" s="8"/>
      <c r="GS338" s="8"/>
      <c r="GT338" s="8"/>
      <c r="GU338" s="8"/>
      <c r="GV338" s="8"/>
      <c r="GW338" s="8"/>
      <c r="GX338" s="8"/>
      <c r="GY338" s="8"/>
      <c r="GZ338" s="8"/>
      <c r="HA338" s="8"/>
      <c r="HB338" s="8"/>
      <c r="HC338" s="8"/>
      <c r="HD338" s="8"/>
      <c r="HE338" s="8"/>
      <c r="HF338" s="8"/>
      <c r="HG338" s="8"/>
      <c r="HH338" s="8"/>
      <c r="HI338" s="8"/>
      <c r="HJ338" s="8"/>
      <c r="HK338" s="8"/>
      <c r="HL338" s="8"/>
      <c r="HM338" s="8"/>
      <c r="HN338" s="8"/>
      <c r="HO338" s="8"/>
      <c r="HP338" s="8"/>
      <c r="HQ338" s="8"/>
      <c r="HR338" s="8"/>
      <c r="HS338" s="8"/>
      <c r="HT338" s="8"/>
      <c r="HU338" s="8"/>
      <c r="HV338" s="8"/>
      <c r="HW338" s="8"/>
      <c r="HX338" s="8"/>
      <c r="HY338" s="8"/>
      <c r="HZ338" s="8"/>
      <c r="IA338" s="8"/>
      <c r="IB338" s="8"/>
      <c r="IC338" s="8"/>
      <c r="ID338" s="8"/>
      <c r="IE338" s="8"/>
      <c r="IF338" s="8"/>
      <c r="IG338" s="8"/>
      <c r="IH338" s="8"/>
      <c r="II338" s="8"/>
      <c r="IJ338" s="8"/>
      <c r="IK338" s="8"/>
      <c r="IL338" s="8"/>
      <c r="IM338" s="8"/>
      <c r="IN338" s="8"/>
      <c r="IO338" s="8"/>
      <c r="IP338" s="8"/>
      <c r="IQ338" s="8"/>
      <c r="IR338" s="8"/>
      <c r="IS338" s="8"/>
      <c r="IT338" s="8"/>
      <c r="IU338" s="8"/>
      <c r="IV338" s="8"/>
      <c r="IW338" s="8"/>
      <c r="IX338" s="8"/>
      <c r="IY338" s="8"/>
      <c r="IZ338" s="8"/>
    </row>
    <row r="339" spans="1:260" ht="15.75" thickBot="1" x14ac:dyDescent="0.3">
      <c r="A339" s="13">
        <v>1</v>
      </c>
      <c r="B339" s="241" t="s">
        <v>61</v>
      </c>
      <c r="C339" s="579">
        <f t="shared" ref="C339:S339" si="409">C327</f>
        <v>0</v>
      </c>
      <c r="D339" s="579">
        <f t="shared" si="409"/>
        <v>0</v>
      </c>
      <c r="E339" s="579">
        <f t="shared" si="409"/>
        <v>0</v>
      </c>
      <c r="F339" s="579">
        <f t="shared" si="409"/>
        <v>0</v>
      </c>
      <c r="G339" s="580">
        <f t="shared" si="409"/>
        <v>2998.0618999999997</v>
      </c>
      <c r="H339" s="580" t="e">
        <f t="shared" ref="H339:I339" si="410">H327</f>
        <v>#REF!</v>
      </c>
      <c r="I339" s="580" t="e">
        <f t="shared" si="410"/>
        <v>#REF!</v>
      </c>
      <c r="J339" s="580" t="e">
        <f t="shared" ref="J339:K339" si="411">J327</f>
        <v>#REF!</v>
      </c>
      <c r="K339" s="580" t="e">
        <f t="shared" si="411"/>
        <v>#REF!</v>
      </c>
      <c r="L339" s="580" t="e">
        <f t="shared" ref="L339" si="412">L327</f>
        <v>#REF!</v>
      </c>
      <c r="M339" s="580" t="e">
        <f t="shared" ref="M339" si="413">M327</f>
        <v>#REF!</v>
      </c>
      <c r="N339" s="580" t="e">
        <f t="shared" si="409"/>
        <v>#REF!</v>
      </c>
      <c r="O339" s="580" t="e">
        <f t="shared" ref="O339:P339" si="414">O327</f>
        <v>#REF!</v>
      </c>
      <c r="P339" s="580" t="e">
        <f t="shared" si="414"/>
        <v>#REF!</v>
      </c>
      <c r="Q339" s="580" t="e">
        <f t="shared" ref="Q339" si="415">Q327</f>
        <v>#REF!</v>
      </c>
      <c r="R339" s="580">
        <f t="shared" si="409"/>
        <v>249.83849166666667</v>
      </c>
      <c r="S339" s="580">
        <f t="shared" si="409"/>
        <v>46.925629999999998</v>
      </c>
      <c r="T339" s="580">
        <f t="shared" ref="T339" si="416">T327</f>
        <v>-202.91286166666669</v>
      </c>
      <c r="U339" s="580">
        <f t="shared" ref="U339:V339" si="417">U327</f>
        <v>0</v>
      </c>
      <c r="V339" s="580">
        <f t="shared" si="417"/>
        <v>46.925629999999998</v>
      </c>
      <c r="W339" s="580">
        <f>W327</f>
        <v>18.782386047466197</v>
      </c>
      <c r="X339" s="604"/>
    </row>
    <row r="340" spans="1:260" s="91" customFormat="1" x14ac:dyDescent="0.25">
      <c r="X340" s="96"/>
      <c r="Y340" s="96"/>
      <c r="Z340" s="96"/>
      <c r="AA340" s="96"/>
      <c r="AB340" s="96"/>
      <c r="AC340" s="96"/>
      <c r="AD340" s="96"/>
      <c r="AE340" s="96"/>
      <c r="AF340" s="96"/>
      <c r="AG340" s="96"/>
      <c r="AH340" s="96"/>
      <c r="AI340" s="96"/>
      <c r="AJ340" s="96"/>
      <c r="AK340" s="96"/>
      <c r="AL340" s="96"/>
      <c r="AM340" s="96"/>
      <c r="AN340" s="96"/>
      <c r="AO340" s="96"/>
      <c r="AP340" s="96"/>
      <c r="AQ340" s="96"/>
      <c r="AR340" s="96"/>
      <c r="AS340" s="96"/>
      <c r="AT340" s="96"/>
      <c r="AU340" s="96"/>
      <c r="AV340" s="96"/>
      <c r="AW340" s="96"/>
      <c r="AX340" s="96"/>
      <c r="AY340" s="96"/>
      <c r="AZ340" s="96"/>
      <c r="BA340" s="96"/>
      <c r="BB340" s="96"/>
      <c r="BC340" s="96"/>
      <c r="BD340" s="96"/>
      <c r="BE340" s="96"/>
      <c r="BF340" s="96"/>
      <c r="BG340" s="96"/>
      <c r="BH340" s="96"/>
      <c r="BI340" s="96"/>
      <c r="BJ340" s="96"/>
      <c r="BK340" s="96"/>
      <c r="BL340" s="96"/>
      <c r="BM340" s="96"/>
      <c r="BN340" s="96"/>
      <c r="BO340" s="96"/>
      <c r="BP340" s="96"/>
      <c r="BQ340" s="96"/>
      <c r="BR340" s="96"/>
      <c r="BS340" s="96"/>
      <c r="BT340" s="96"/>
      <c r="BU340" s="96"/>
      <c r="BV340" s="96"/>
      <c r="BW340" s="96"/>
      <c r="BX340" s="96"/>
      <c r="BY340" s="96"/>
      <c r="BZ340" s="96"/>
      <c r="CA340" s="96"/>
      <c r="CB340" s="96"/>
      <c r="CC340" s="96"/>
      <c r="CD340" s="96"/>
      <c r="CE340" s="96"/>
      <c r="CF340" s="96"/>
      <c r="CG340" s="96"/>
      <c r="CH340" s="96"/>
      <c r="CI340" s="96"/>
      <c r="CJ340" s="96"/>
      <c r="CK340" s="96"/>
      <c r="CL340" s="96"/>
      <c r="CM340" s="96"/>
      <c r="CN340" s="96"/>
      <c r="CO340" s="96"/>
      <c r="CP340" s="96"/>
      <c r="CQ340" s="96"/>
      <c r="CR340" s="96"/>
      <c r="CS340" s="96"/>
      <c r="CT340" s="96"/>
      <c r="CU340" s="96"/>
      <c r="CV340" s="96"/>
      <c r="CW340" s="96"/>
      <c r="CX340" s="96"/>
      <c r="CY340" s="96"/>
      <c r="CZ340" s="96"/>
      <c r="DA340" s="96"/>
      <c r="DB340" s="96"/>
      <c r="DC340" s="96"/>
      <c r="DD340" s="96"/>
      <c r="DE340" s="96"/>
      <c r="DF340" s="96"/>
      <c r="DG340" s="96"/>
      <c r="DH340" s="96"/>
      <c r="DI340" s="96"/>
      <c r="DJ340" s="96"/>
      <c r="DK340" s="96"/>
      <c r="DL340" s="96"/>
      <c r="DM340" s="96"/>
      <c r="DN340" s="96"/>
      <c r="DO340" s="96"/>
      <c r="DP340" s="96"/>
      <c r="DQ340" s="96"/>
      <c r="DR340" s="96"/>
      <c r="DS340" s="96"/>
      <c r="DT340" s="96"/>
      <c r="DU340" s="96"/>
      <c r="DV340" s="96"/>
      <c r="DW340" s="96"/>
      <c r="DX340" s="96"/>
      <c r="DY340" s="96"/>
      <c r="DZ340" s="96"/>
      <c r="EA340" s="96"/>
      <c r="EB340" s="96"/>
      <c r="EC340" s="96"/>
      <c r="ED340" s="96"/>
      <c r="EE340" s="96"/>
      <c r="EF340" s="96"/>
      <c r="EG340" s="96"/>
      <c r="EH340" s="96"/>
      <c r="EI340" s="96"/>
      <c r="EJ340" s="96"/>
      <c r="EK340" s="96"/>
      <c r="EL340" s="96"/>
      <c r="EM340" s="96"/>
      <c r="EN340" s="96"/>
      <c r="EO340" s="96"/>
      <c r="EP340" s="96"/>
      <c r="EQ340" s="96"/>
      <c r="ER340" s="96"/>
      <c r="ES340" s="96"/>
      <c r="ET340" s="96"/>
      <c r="EU340" s="96"/>
      <c r="EV340" s="96"/>
      <c r="EW340" s="96"/>
      <c r="EX340" s="96"/>
      <c r="EY340" s="96"/>
      <c r="EZ340" s="96"/>
      <c r="FA340" s="96"/>
      <c r="FB340" s="96"/>
      <c r="FC340" s="96"/>
      <c r="FD340" s="96"/>
      <c r="FE340" s="96"/>
      <c r="FF340" s="96"/>
      <c r="FG340" s="96"/>
      <c r="FH340" s="96"/>
      <c r="FI340" s="96"/>
      <c r="FJ340" s="96"/>
      <c r="FK340" s="96"/>
      <c r="FL340" s="96"/>
      <c r="FM340" s="96"/>
      <c r="FN340" s="96"/>
      <c r="FO340" s="96"/>
      <c r="FP340" s="96"/>
      <c r="FQ340" s="96"/>
      <c r="FR340" s="96"/>
      <c r="FS340" s="96"/>
      <c r="FT340" s="96"/>
      <c r="FU340" s="96"/>
      <c r="FV340" s="96"/>
      <c r="FW340" s="96"/>
      <c r="FX340" s="96"/>
      <c r="FY340" s="96"/>
      <c r="FZ340" s="96"/>
      <c r="GA340" s="96"/>
      <c r="GB340" s="96"/>
      <c r="GC340" s="96"/>
      <c r="GD340" s="96"/>
      <c r="GE340" s="96"/>
      <c r="GF340" s="96"/>
      <c r="GG340" s="96"/>
      <c r="GH340" s="96"/>
      <c r="GI340" s="96"/>
      <c r="GJ340" s="96"/>
      <c r="GK340" s="96"/>
      <c r="GL340" s="96"/>
      <c r="GM340" s="96"/>
      <c r="GN340" s="96"/>
      <c r="GO340" s="96"/>
      <c r="GP340" s="96"/>
      <c r="GQ340" s="96"/>
      <c r="GR340" s="96"/>
      <c r="GS340" s="96"/>
      <c r="GT340" s="96"/>
      <c r="GU340" s="96"/>
      <c r="GV340" s="96"/>
      <c r="GW340" s="96"/>
      <c r="GX340" s="96"/>
      <c r="GY340" s="96"/>
      <c r="GZ340" s="96"/>
      <c r="HA340" s="96"/>
      <c r="HB340" s="96"/>
      <c r="HC340" s="96"/>
      <c r="HD340" s="96"/>
      <c r="HE340" s="96"/>
      <c r="HF340" s="96"/>
      <c r="HG340" s="96"/>
      <c r="HH340" s="96"/>
      <c r="HI340" s="96"/>
      <c r="HJ340" s="96"/>
      <c r="HK340" s="96"/>
      <c r="HL340" s="96"/>
      <c r="HM340" s="96"/>
      <c r="HN340" s="96"/>
      <c r="HO340" s="96"/>
      <c r="HP340" s="96"/>
      <c r="HQ340" s="96"/>
      <c r="HR340" s="96"/>
      <c r="HS340" s="96"/>
      <c r="HT340" s="96"/>
      <c r="HU340" s="96"/>
      <c r="HV340" s="96"/>
      <c r="HW340" s="96"/>
      <c r="HX340" s="96"/>
      <c r="HY340" s="96"/>
      <c r="HZ340" s="96"/>
      <c r="IA340" s="96"/>
      <c r="IB340" s="96"/>
      <c r="IC340" s="96"/>
      <c r="ID340" s="96"/>
      <c r="IE340" s="96"/>
      <c r="IF340" s="96"/>
      <c r="IG340" s="96"/>
      <c r="IH340" s="96"/>
      <c r="II340" s="96"/>
      <c r="IJ340" s="96"/>
      <c r="IK340" s="96"/>
      <c r="IL340" s="96"/>
      <c r="IM340" s="96"/>
      <c r="IN340" s="96"/>
      <c r="IO340" s="96"/>
      <c r="IP340" s="96"/>
      <c r="IQ340" s="96"/>
      <c r="IR340" s="96"/>
      <c r="IS340" s="96"/>
      <c r="IT340" s="96"/>
      <c r="IU340" s="96"/>
      <c r="IV340" s="96"/>
      <c r="IW340" s="96"/>
      <c r="IX340" s="96"/>
      <c r="IY340" s="96"/>
      <c r="IZ340" s="96"/>
    </row>
    <row r="341" spans="1:260" s="91" customFormat="1" x14ac:dyDescent="0.25">
      <c r="X341" s="96"/>
      <c r="Y341" s="96"/>
      <c r="Z341" s="96"/>
      <c r="AA341" s="96"/>
      <c r="AB341" s="96"/>
      <c r="AC341" s="96"/>
      <c r="AD341" s="96"/>
      <c r="AE341" s="96"/>
      <c r="AF341" s="96"/>
      <c r="AG341" s="96"/>
      <c r="AH341" s="96"/>
      <c r="AI341" s="96"/>
      <c r="AJ341" s="96"/>
      <c r="AK341" s="96"/>
      <c r="AL341" s="96"/>
      <c r="AM341" s="96"/>
      <c r="AN341" s="96"/>
      <c r="AO341" s="96"/>
      <c r="AP341" s="96"/>
      <c r="AQ341" s="96"/>
      <c r="AR341" s="96"/>
      <c r="AS341" s="96"/>
      <c r="AT341" s="96"/>
      <c r="AU341" s="96"/>
      <c r="AV341" s="96"/>
      <c r="AW341" s="96"/>
      <c r="AX341" s="96"/>
      <c r="AY341" s="96"/>
      <c r="AZ341" s="96"/>
      <c r="BA341" s="96"/>
      <c r="BB341" s="96"/>
      <c r="BC341" s="96"/>
      <c r="BD341" s="96"/>
      <c r="BE341" s="96"/>
      <c r="BF341" s="96"/>
      <c r="BG341" s="96"/>
      <c r="BH341" s="96"/>
      <c r="BI341" s="96"/>
      <c r="BJ341" s="96"/>
      <c r="BK341" s="96"/>
      <c r="BL341" s="96"/>
      <c r="BM341" s="96"/>
      <c r="BN341" s="96"/>
      <c r="BO341" s="96"/>
      <c r="BP341" s="96"/>
      <c r="BQ341" s="96"/>
      <c r="BR341" s="96"/>
      <c r="BS341" s="96"/>
      <c r="BT341" s="96"/>
      <c r="BU341" s="96"/>
      <c r="BV341" s="96"/>
      <c r="BW341" s="96"/>
      <c r="BX341" s="96"/>
      <c r="BY341" s="96"/>
      <c r="BZ341" s="96"/>
      <c r="CA341" s="96"/>
      <c r="CB341" s="96"/>
      <c r="CC341" s="96"/>
      <c r="CD341" s="96"/>
      <c r="CE341" s="96"/>
      <c r="CF341" s="96"/>
      <c r="CG341" s="96"/>
      <c r="CH341" s="96"/>
      <c r="CI341" s="96"/>
      <c r="CJ341" s="96"/>
      <c r="CK341" s="96"/>
      <c r="CL341" s="96"/>
      <c r="CM341" s="96"/>
      <c r="CN341" s="96"/>
      <c r="CO341" s="96"/>
      <c r="CP341" s="96"/>
      <c r="CQ341" s="96"/>
      <c r="CR341" s="96"/>
      <c r="CS341" s="96"/>
      <c r="CT341" s="96"/>
      <c r="CU341" s="96"/>
      <c r="CV341" s="96"/>
      <c r="CW341" s="96"/>
      <c r="CX341" s="96"/>
      <c r="CY341" s="96"/>
      <c r="CZ341" s="96"/>
      <c r="DA341" s="96"/>
      <c r="DB341" s="96"/>
      <c r="DC341" s="96"/>
      <c r="DD341" s="96"/>
      <c r="DE341" s="96"/>
      <c r="DF341" s="96"/>
      <c r="DG341" s="96"/>
      <c r="DH341" s="96"/>
      <c r="DI341" s="96"/>
      <c r="DJ341" s="96"/>
      <c r="DK341" s="96"/>
      <c r="DL341" s="96"/>
      <c r="DM341" s="96"/>
      <c r="DN341" s="96"/>
      <c r="DO341" s="96"/>
      <c r="DP341" s="96"/>
      <c r="DQ341" s="96"/>
      <c r="DR341" s="96"/>
      <c r="DS341" s="96"/>
      <c r="DT341" s="96"/>
      <c r="DU341" s="96"/>
      <c r="DV341" s="96"/>
      <c r="DW341" s="96"/>
      <c r="DX341" s="96"/>
      <c r="DY341" s="96"/>
      <c r="DZ341" s="96"/>
      <c r="EA341" s="96"/>
      <c r="EB341" s="96"/>
      <c r="EC341" s="96"/>
      <c r="ED341" s="96"/>
      <c r="EE341" s="96"/>
      <c r="EF341" s="96"/>
      <c r="EG341" s="96"/>
      <c r="EH341" s="96"/>
      <c r="EI341" s="96"/>
      <c r="EJ341" s="96"/>
      <c r="EK341" s="96"/>
      <c r="EL341" s="96"/>
      <c r="EM341" s="96"/>
      <c r="EN341" s="96"/>
      <c r="EO341" s="96"/>
      <c r="EP341" s="96"/>
      <c r="EQ341" s="96"/>
      <c r="ER341" s="96"/>
      <c r="ES341" s="96"/>
      <c r="ET341" s="96"/>
      <c r="EU341" s="96"/>
      <c r="EV341" s="96"/>
      <c r="EW341" s="96"/>
      <c r="EX341" s="96"/>
      <c r="EY341" s="96"/>
      <c r="EZ341" s="96"/>
      <c r="FA341" s="96"/>
      <c r="FB341" s="96"/>
      <c r="FC341" s="96"/>
      <c r="FD341" s="96"/>
      <c r="FE341" s="96"/>
      <c r="FF341" s="96"/>
      <c r="FG341" s="96"/>
      <c r="FH341" s="96"/>
      <c r="FI341" s="96"/>
      <c r="FJ341" s="96"/>
      <c r="FK341" s="96"/>
      <c r="FL341" s="96"/>
      <c r="FM341" s="96"/>
      <c r="FN341" s="96"/>
      <c r="FO341" s="96"/>
      <c r="FP341" s="96"/>
      <c r="FQ341" s="96"/>
      <c r="FR341" s="96"/>
      <c r="FS341" s="96"/>
      <c r="FT341" s="96"/>
      <c r="FU341" s="96"/>
      <c r="FV341" s="96"/>
      <c r="FW341" s="96"/>
      <c r="FX341" s="96"/>
      <c r="FY341" s="96"/>
      <c r="FZ341" s="96"/>
      <c r="GA341" s="96"/>
      <c r="GB341" s="96"/>
      <c r="GC341" s="96"/>
      <c r="GD341" s="96"/>
      <c r="GE341" s="96"/>
      <c r="GF341" s="96"/>
      <c r="GG341" s="96"/>
      <c r="GH341" s="96"/>
      <c r="GI341" s="96"/>
      <c r="GJ341" s="96"/>
      <c r="GK341" s="96"/>
      <c r="GL341" s="96"/>
      <c r="GM341" s="96"/>
      <c r="GN341" s="96"/>
      <c r="GO341" s="96"/>
      <c r="GP341" s="96"/>
      <c r="GQ341" s="96"/>
      <c r="GR341" s="96"/>
      <c r="GS341" s="96"/>
      <c r="GT341" s="96"/>
      <c r="GU341" s="96"/>
      <c r="GV341" s="96"/>
      <c r="GW341" s="96"/>
      <c r="GX341" s="96"/>
      <c r="GY341" s="96"/>
      <c r="GZ341" s="96"/>
      <c r="HA341" s="96"/>
      <c r="HB341" s="96"/>
      <c r="HC341" s="96"/>
      <c r="HD341" s="96"/>
      <c r="HE341" s="96"/>
      <c r="HF341" s="96"/>
      <c r="HG341" s="96"/>
      <c r="HH341" s="96"/>
      <c r="HI341" s="96"/>
      <c r="HJ341" s="96"/>
      <c r="HK341" s="96"/>
      <c r="HL341" s="96"/>
      <c r="HM341" s="96"/>
      <c r="HN341" s="96"/>
      <c r="HO341" s="96"/>
      <c r="HP341" s="96"/>
      <c r="HQ341" s="96"/>
      <c r="HR341" s="96"/>
      <c r="HS341" s="96"/>
      <c r="HT341" s="96"/>
      <c r="HU341" s="96"/>
      <c r="HV341" s="96"/>
      <c r="HW341" s="96"/>
      <c r="HX341" s="96"/>
      <c r="HY341" s="96"/>
      <c r="HZ341" s="96"/>
      <c r="IA341" s="96"/>
      <c r="IB341" s="96"/>
      <c r="IC341" s="96"/>
      <c r="ID341" s="96"/>
      <c r="IE341" s="96"/>
      <c r="IF341" s="96"/>
      <c r="IG341" s="96"/>
      <c r="IH341" s="96"/>
      <c r="II341" s="96"/>
      <c r="IJ341" s="96"/>
      <c r="IK341" s="96"/>
      <c r="IL341" s="96"/>
      <c r="IM341" s="96"/>
      <c r="IN341" s="96"/>
      <c r="IO341" s="96"/>
      <c r="IP341" s="96"/>
      <c r="IQ341" s="96"/>
      <c r="IR341" s="96"/>
      <c r="IS341" s="96"/>
      <c r="IT341" s="96"/>
      <c r="IU341" s="96"/>
      <c r="IV341" s="96"/>
      <c r="IW341" s="96"/>
      <c r="IX341" s="96"/>
      <c r="IY341" s="96"/>
      <c r="IZ341" s="96"/>
    </row>
    <row r="342" spans="1:260" s="91" customFormat="1" x14ac:dyDescent="0.25">
      <c r="X342" s="96"/>
      <c r="Y342" s="96"/>
      <c r="Z342" s="96"/>
      <c r="AA342" s="96"/>
      <c r="AB342" s="96"/>
      <c r="AC342" s="96"/>
      <c r="AD342" s="96"/>
      <c r="AE342" s="96"/>
      <c r="AF342" s="96"/>
      <c r="AG342" s="96"/>
      <c r="AH342" s="96"/>
      <c r="AI342" s="96"/>
      <c r="AJ342" s="96"/>
      <c r="AK342" s="96"/>
      <c r="AL342" s="96"/>
      <c r="AM342" s="96"/>
      <c r="AN342" s="96"/>
      <c r="AO342" s="96"/>
      <c r="AP342" s="96"/>
      <c r="AQ342" s="96"/>
      <c r="AR342" s="96"/>
      <c r="AS342" s="96"/>
      <c r="AT342" s="96"/>
      <c r="AU342" s="96"/>
      <c r="AV342" s="96"/>
      <c r="AW342" s="96"/>
      <c r="AX342" s="96"/>
      <c r="AY342" s="96"/>
      <c r="AZ342" s="96"/>
      <c r="BA342" s="96"/>
      <c r="BB342" s="96"/>
      <c r="BC342" s="96"/>
      <c r="BD342" s="96"/>
      <c r="BE342" s="96"/>
      <c r="BF342" s="96"/>
      <c r="BG342" s="96"/>
      <c r="BH342" s="96"/>
      <c r="BI342" s="96"/>
      <c r="BJ342" s="96"/>
      <c r="BK342" s="96"/>
      <c r="BL342" s="96"/>
      <c r="BM342" s="96"/>
      <c r="BN342" s="96"/>
      <c r="BO342" s="96"/>
      <c r="BP342" s="96"/>
      <c r="BQ342" s="96"/>
      <c r="BR342" s="96"/>
      <c r="BS342" s="96"/>
      <c r="BT342" s="96"/>
      <c r="BU342" s="96"/>
      <c r="BV342" s="96"/>
      <c r="BW342" s="96"/>
      <c r="BX342" s="96"/>
      <c r="BY342" s="96"/>
      <c r="BZ342" s="96"/>
      <c r="CA342" s="96"/>
      <c r="CB342" s="96"/>
      <c r="CC342" s="96"/>
      <c r="CD342" s="96"/>
      <c r="CE342" s="96"/>
      <c r="CF342" s="96"/>
      <c r="CG342" s="96"/>
      <c r="CH342" s="96"/>
      <c r="CI342" s="96"/>
      <c r="CJ342" s="96"/>
      <c r="CK342" s="96"/>
      <c r="CL342" s="96"/>
      <c r="CM342" s="96"/>
      <c r="CN342" s="96"/>
      <c r="CO342" s="96"/>
      <c r="CP342" s="96"/>
      <c r="CQ342" s="96"/>
      <c r="CR342" s="96"/>
      <c r="CS342" s="96"/>
      <c r="CT342" s="96"/>
      <c r="CU342" s="96"/>
      <c r="CV342" s="96"/>
      <c r="CW342" s="96"/>
      <c r="CX342" s="96"/>
      <c r="CY342" s="96"/>
      <c r="CZ342" s="96"/>
      <c r="DA342" s="96"/>
      <c r="DB342" s="96"/>
      <c r="DC342" s="96"/>
      <c r="DD342" s="96"/>
      <c r="DE342" s="96"/>
      <c r="DF342" s="96"/>
      <c r="DG342" s="96"/>
      <c r="DH342" s="96"/>
      <c r="DI342" s="96"/>
      <c r="DJ342" s="96"/>
      <c r="DK342" s="96"/>
      <c r="DL342" s="96"/>
      <c r="DM342" s="96"/>
      <c r="DN342" s="96"/>
      <c r="DO342" s="96"/>
      <c r="DP342" s="96"/>
      <c r="DQ342" s="96"/>
      <c r="DR342" s="96"/>
      <c r="DS342" s="96"/>
      <c r="DT342" s="96"/>
      <c r="DU342" s="96"/>
      <c r="DV342" s="96"/>
      <c r="DW342" s="96"/>
      <c r="DX342" s="96"/>
      <c r="DY342" s="96"/>
      <c r="DZ342" s="96"/>
      <c r="EA342" s="96"/>
      <c r="EB342" s="96"/>
      <c r="EC342" s="96"/>
      <c r="ED342" s="96"/>
      <c r="EE342" s="96"/>
      <c r="EF342" s="96"/>
      <c r="EG342" s="96"/>
      <c r="EH342" s="96"/>
      <c r="EI342" s="96"/>
      <c r="EJ342" s="96"/>
      <c r="EK342" s="96"/>
      <c r="EL342" s="96"/>
      <c r="EM342" s="96"/>
      <c r="EN342" s="96"/>
      <c r="EO342" s="96"/>
      <c r="EP342" s="96"/>
      <c r="EQ342" s="96"/>
      <c r="ER342" s="96"/>
      <c r="ES342" s="96"/>
      <c r="ET342" s="96"/>
      <c r="EU342" s="96"/>
      <c r="EV342" s="96"/>
      <c r="EW342" s="96"/>
      <c r="EX342" s="96"/>
      <c r="EY342" s="96"/>
      <c r="EZ342" s="96"/>
      <c r="FA342" s="96"/>
      <c r="FB342" s="96"/>
      <c r="FC342" s="96"/>
      <c r="FD342" s="96"/>
      <c r="FE342" s="96"/>
      <c r="FF342" s="96"/>
      <c r="FG342" s="96"/>
      <c r="FH342" s="96"/>
      <c r="FI342" s="96"/>
      <c r="FJ342" s="96"/>
      <c r="FK342" s="96"/>
      <c r="FL342" s="96"/>
      <c r="FM342" s="96"/>
      <c r="FN342" s="96"/>
      <c r="FO342" s="96"/>
      <c r="FP342" s="96"/>
      <c r="FQ342" s="96"/>
      <c r="FR342" s="96"/>
      <c r="FS342" s="96"/>
      <c r="FT342" s="96"/>
      <c r="FU342" s="96"/>
      <c r="FV342" s="96"/>
      <c r="FW342" s="96"/>
      <c r="FX342" s="96"/>
      <c r="FY342" s="96"/>
      <c r="FZ342" s="96"/>
      <c r="GA342" s="96"/>
      <c r="GB342" s="96"/>
      <c r="GC342" s="96"/>
      <c r="GD342" s="96"/>
      <c r="GE342" s="96"/>
      <c r="GF342" s="96"/>
      <c r="GG342" s="96"/>
      <c r="GH342" s="96"/>
      <c r="GI342" s="96"/>
      <c r="GJ342" s="96"/>
      <c r="GK342" s="96"/>
      <c r="GL342" s="96"/>
      <c r="GM342" s="96"/>
      <c r="GN342" s="96"/>
      <c r="GO342" s="96"/>
      <c r="GP342" s="96"/>
      <c r="GQ342" s="96"/>
      <c r="GR342" s="96"/>
      <c r="GS342" s="96"/>
      <c r="GT342" s="96"/>
      <c r="GU342" s="96"/>
      <c r="GV342" s="96"/>
      <c r="GW342" s="96"/>
      <c r="GX342" s="96"/>
      <c r="GY342" s="96"/>
      <c r="GZ342" s="96"/>
      <c r="HA342" s="96"/>
      <c r="HB342" s="96"/>
      <c r="HC342" s="96"/>
      <c r="HD342" s="96"/>
      <c r="HE342" s="96"/>
      <c r="HF342" s="96"/>
      <c r="HG342" s="96"/>
      <c r="HH342" s="96"/>
      <c r="HI342" s="96"/>
      <c r="HJ342" s="96"/>
      <c r="HK342" s="96"/>
      <c r="HL342" s="96"/>
      <c r="HM342" s="96"/>
      <c r="HN342" s="96"/>
      <c r="HO342" s="96"/>
      <c r="HP342" s="96"/>
      <c r="HQ342" s="96"/>
      <c r="HR342" s="96"/>
      <c r="HS342" s="96"/>
      <c r="HT342" s="96"/>
      <c r="HU342" s="96"/>
      <c r="HV342" s="96"/>
      <c r="HW342" s="96"/>
      <c r="HX342" s="96"/>
      <c r="HY342" s="96"/>
      <c r="HZ342" s="96"/>
      <c r="IA342" s="96"/>
      <c r="IB342" s="96"/>
      <c r="IC342" s="96"/>
      <c r="ID342" s="96"/>
      <c r="IE342" s="96"/>
      <c r="IF342" s="96"/>
      <c r="IG342" s="96"/>
      <c r="IH342" s="96"/>
      <c r="II342" s="96"/>
      <c r="IJ342" s="96"/>
      <c r="IK342" s="96"/>
      <c r="IL342" s="96"/>
      <c r="IM342" s="96"/>
      <c r="IN342" s="96"/>
      <c r="IO342" s="96"/>
      <c r="IP342" s="96"/>
      <c r="IQ342" s="96"/>
      <c r="IR342" s="96"/>
      <c r="IS342" s="96"/>
      <c r="IT342" s="96"/>
      <c r="IU342" s="96"/>
      <c r="IV342" s="96"/>
      <c r="IW342" s="96"/>
      <c r="IX342" s="96"/>
      <c r="IY342" s="96"/>
      <c r="IZ342" s="96"/>
    </row>
  </sheetData>
  <autoFilter ref="B7:W339"/>
  <mergeCells count="4">
    <mergeCell ref="C5:F5"/>
    <mergeCell ref="B1:W1"/>
    <mergeCell ref="B2:W2"/>
    <mergeCell ref="G5:W5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Y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S12" sqref="S12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5.28515625" style="5" customWidth="1"/>
    <col min="7" max="7" width="11.140625" style="5" hidden="1" customWidth="1"/>
    <col min="8" max="8" width="12.5703125" style="5" hidden="1" customWidth="1"/>
    <col min="9" max="11" width="12.140625" style="5" hidden="1" customWidth="1"/>
    <col min="12" max="12" width="11" style="5" hidden="1" customWidth="1"/>
    <col min="13" max="16" width="11.5703125" style="5" hidden="1" customWidth="1"/>
    <col min="17" max="17" width="11.85546875" style="5" customWidth="1"/>
    <col min="18" max="21" width="11.85546875" style="91" customWidth="1"/>
    <col min="22" max="22" width="11.85546875" style="5" customWidth="1"/>
    <col min="23" max="23" width="12.140625" style="5" bestFit="1" customWidth="1"/>
    <col min="24" max="16384" width="9.140625" style="5"/>
  </cols>
  <sheetData>
    <row r="1" spans="1:25" s="42" customFormat="1" ht="35.25" customHeight="1" x14ac:dyDescent="0.25">
      <c r="A1" s="648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  2020</v>
      </c>
      <c r="B1" s="649"/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649"/>
      <c r="N1" s="649"/>
      <c r="O1" s="649"/>
      <c r="P1" s="649"/>
      <c r="Q1" s="649"/>
      <c r="R1" s="649"/>
      <c r="S1" s="649"/>
      <c r="T1" s="649"/>
      <c r="U1" s="649"/>
      <c r="V1" s="649"/>
    </row>
    <row r="2" spans="1:25" hidden="1" x14ac:dyDescent="0.25">
      <c r="A2" s="90">
        <v>1</v>
      </c>
    </row>
    <row r="3" spans="1:25" ht="21" customHeight="1" thickBot="1" x14ac:dyDescent="0.3">
      <c r="A3" s="90"/>
    </row>
    <row r="4" spans="1:25" ht="15.75" customHeight="1" thickBot="1" x14ac:dyDescent="0.3">
      <c r="A4" s="25" t="s">
        <v>0</v>
      </c>
      <c r="B4" s="645" t="s">
        <v>56</v>
      </c>
      <c r="C4" s="646"/>
      <c r="D4" s="646"/>
      <c r="E4" s="647"/>
      <c r="F4" s="645" t="s">
        <v>55</v>
      </c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51"/>
    </row>
    <row r="5" spans="1:25" ht="135.75" thickBot="1" x14ac:dyDescent="0.3">
      <c r="A5" s="26"/>
      <c r="B5" s="167" t="s">
        <v>151</v>
      </c>
      <c r="C5" s="167" t="str">
        <f>'2 уровень'!D6</f>
        <v>План 1 мес. 2020 г. (законченный случай)</v>
      </c>
      <c r="D5" s="168" t="s">
        <v>57</v>
      </c>
      <c r="E5" s="63" t="s">
        <v>33</v>
      </c>
      <c r="F5" s="187" t="s">
        <v>139</v>
      </c>
      <c r="G5" s="187" t="s">
        <v>142</v>
      </c>
      <c r="H5" s="187" t="s">
        <v>143</v>
      </c>
      <c r="I5" s="187" t="s">
        <v>144</v>
      </c>
      <c r="J5" s="187" t="s">
        <v>145</v>
      </c>
      <c r="K5" s="187" t="s">
        <v>146</v>
      </c>
      <c r="L5" s="187" t="s">
        <v>147</v>
      </c>
      <c r="M5" s="187" t="s">
        <v>148</v>
      </c>
      <c r="N5" s="187" t="s">
        <v>149</v>
      </c>
      <c r="O5" s="187" t="s">
        <v>150</v>
      </c>
      <c r="P5" s="187" t="s">
        <v>141</v>
      </c>
      <c r="Q5" s="187" t="str">
        <f>'1 уровень'!S6</f>
        <v>План 1 мес. 2020 г. (тыс.руб)</v>
      </c>
      <c r="R5" s="180" t="s">
        <v>58</v>
      </c>
      <c r="S5" s="180" t="s">
        <v>86</v>
      </c>
      <c r="T5" s="180" t="s">
        <v>84</v>
      </c>
      <c r="U5" s="180" t="s">
        <v>85</v>
      </c>
      <c r="V5" s="63" t="s">
        <v>33</v>
      </c>
    </row>
    <row r="6" spans="1:25" s="13" customFormat="1" ht="15.75" thickBo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/>
      <c r="G6" s="36"/>
      <c r="H6" s="36"/>
      <c r="I6" s="36"/>
      <c r="J6" s="36"/>
      <c r="K6" s="36"/>
      <c r="L6" s="36"/>
      <c r="M6" s="256">
        <v>6</v>
      </c>
      <c r="N6" s="256">
        <v>6</v>
      </c>
      <c r="O6" s="256">
        <v>6</v>
      </c>
      <c r="P6" s="256">
        <v>6</v>
      </c>
      <c r="Q6" s="256">
        <v>7</v>
      </c>
      <c r="R6" s="256">
        <v>8</v>
      </c>
      <c r="S6" s="256"/>
      <c r="T6" s="256">
        <v>9</v>
      </c>
      <c r="U6" s="256">
        <v>10</v>
      </c>
      <c r="V6" s="36">
        <v>11</v>
      </c>
      <c r="W6" s="49"/>
    </row>
    <row r="7" spans="1:25" ht="17.25" customHeight="1" x14ac:dyDescent="0.25">
      <c r="A7" s="252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"/>
      <c r="N7" s="1"/>
      <c r="O7" s="1"/>
      <c r="P7" s="1"/>
      <c r="Q7" s="1"/>
      <c r="R7" s="93"/>
      <c r="S7" s="93"/>
      <c r="T7" s="93"/>
      <c r="U7" s="93"/>
      <c r="V7" s="1"/>
    </row>
    <row r="8" spans="1:25" ht="43.5" x14ac:dyDescent="0.25">
      <c r="A8" s="122" t="s">
        <v>133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11"/>
      <c r="N8" s="11"/>
      <c r="O8" s="11"/>
      <c r="P8" s="11"/>
      <c r="Q8" s="11"/>
      <c r="R8" s="86"/>
      <c r="S8" s="86"/>
      <c r="T8" s="86"/>
      <c r="U8" s="86"/>
      <c r="V8" s="11"/>
    </row>
    <row r="9" spans="1:25" s="24" customFormat="1" ht="30" x14ac:dyDescent="0.25">
      <c r="A9" s="131" t="s">
        <v>74</v>
      </c>
      <c r="B9" s="302">
        <f>SUM(B10:B13)</f>
        <v>527</v>
      </c>
      <c r="C9" s="302">
        <f>SUM(C10:C13)</f>
        <v>45</v>
      </c>
      <c r="D9" s="302">
        <f>SUM(D10:D13)</f>
        <v>38</v>
      </c>
      <c r="E9" s="302">
        <f t="shared" ref="E9:E19" si="0">D9/C9*100</f>
        <v>84.444444444444443</v>
      </c>
      <c r="F9" s="283">
        <f>SUM(F10:F13)</f>
        <v>2244.8972899999999</v>
      </c>
      <c r="G9" s="283">
        <f>SUM(G10:G13)</f>
        <v>0</v>
      </c>
      <c r="H9" s="283">
        <f>SUM(H10:H13)</f>
        <v>0</v>
      </c>
      <c r="I9" s="283">
        <f>SUM(I10:I13)</f>
        <v>0</v>
      </c>
      <c r="J9" s="283">
        <f>SUM(J10:J13)</f>
        <v>0</v>
      </c>
      <c r="K9" s="283">
        <f t="shared" ref="K9:L9" si="1">SUM(K10:K13)</f>
        <v>0</v>
      </c>
      <c r="L9" s="283">
        <f t="shared" si="1"/>
        <v>0</v>
      </c>
      <c r="M9" s="283">
        <f t="shared" ref="M9:U9" si="2">SUM(M10:M13)</f>
        <v>0</v>
      </c>
      <c r="N9" s="283">
        <f t="shared" ref="N9:O9" si="3">SUM(N10:N13)</f>
        <v>0</v>
      </c>
      <c r="O9" s="283">
        <f t="shared" si="3"/>
        <v>0</v>
      </c>
      <c r="P9" s="283">
        <f t="shared" ref="P9" si="4">SUM(P10:P13)</f>
        <v>0</v>
      </c>
      <c r="Q9" s="623">
        <f t="shared" si="2"/>
        <v>187.07477416666669</v>
      </c>
      <c r="R9" s="283">
        <f t="shared" si="2"/>
        <v>169.59804</v>
      </c>
      <c r="S9" s="283">
        <f t="shared" si="2"/>
        <v>-17.47673416666666</v>
      </c>
      <c r="T9" s="283">
        <f t="shared" si="2"/>
        <v>0</v>
      </c>
      <c r="U9" s="283">
        <f t="shared" si="2"/>
        <v>169.59804</v>
      </c>
      <c r="V9" s="302">
        <f t="shared" ref="V9:V19" si="5">R9/Q9*100</f>
        <v>90.657888406110544</v>
      </c>
      <c r="W9" s="49"/>
    </row>
    <row r="10" spans="1:25" s="24" customFormat="1" ht="30" x14ac:dyDescent="0.25">
      <c r="A10" s="45" t="s">
        <v>43</v>
      </c>
      <c r="B10" s="302">
        <v>380</v>
      </c>
      <c r="C10" s="608">
        <f>ROUND(B10/12*$A$2,0)</f>
        <v>32</v>
      </c>
      <c r="D10" s="302">
        <v>28</v>
      </c>
      <c r="E10" s="302">
        <f t="shared" si="0"/>
        <v>87.5</v>
      </c>
      <c r="F10" s="283">
        <v>1614.0158000000001</v>
      </c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608">
        <f>F10/12*$A$2</f>
        <v>134.50131666666667</v>
      </c>
      <c r="R10" s="302">
        <f t="shared" ref="R10:R18" si="6">U10-T10</f>
        <v>144.49759</v>
      </c>
      <c r="S10" s="302">
        <f t="shared" ref="S10:S20" si="7">R10-Q10</f>
        <v>9.9962733333333347</v>
      </c>
      <c r="T10" s="302"/>
      <c r="U10" s="302">
        <v>144.49759</v>
      </c>
      <c r="V10" s="302">
        <f t="shared" si="5"/>
        <v>107.43210072664718</v>
      </c>
      <c r="W10" s="5"/>
      <c r="X10" s="5"/>
      <c r="Y10" s="5"/>
    </row>
    <row r="11" spans="1:25" s="24" customFormat="1" ht="38.1" customHeight="1" x14ac:dyDescent="0.25">
      <c r="A11" s="45" t="s">
        <v>44</v>
      </c>
      <c r="B11" s="302">
        <v>114</v>
      </c>
      <c r="C11" s="303">
        <f>ROUND(B11/12*$A$2,0)</f>
        <v>10</v>
      </c>
      <c r="D11" s="302">
        <v>10</v>
      </c>
      <c r="E11" s="302">
        <f t="shared" si="0"/>
        <v>100</v>
      </c>
      <c r="F11" s="283">
        <v>293.17038000000002</v>
      </c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608">
        <f t="shared" ref="Q11:Q18" si="8">F11/12*$A$2</f>
        <v>24.430865000000001</v>
      </c>
      <c r="R11" s="302">
        <f t="shared" si="6"/>
        <v>25.100450000000002</v>
      </c>
      <c r="S11" s="302">
        <f t="shared" si="7"/>
        <v>0.66958500000000143</v>
      </c>
      <c r="T11" s="302"/>
      <c r="U11" s="302">
        <v>25.100450000000002</v>
      </c>
      <c r="V11" s="302">
        <f t="shared" si="5"/>
        <v>102.74073390360923</v>
      </c>
      <c r="W11" s="5"/>
      <c r="X11" s="5"/>
      <c r="Y11" s="5"/>
    </row>
    <row r="12" spans="1:25" s="24" customFormat="1" ht="43.5" customHeight="1" x14ac:dyDescent="0.25">
      <c r="A12" s="45" t="s">
        <v>64</v>
      </c>
      <c r="B12" s="302"/>
      <c r="C12" s="303">
        <f>ROUND(B12/12*$A$2,0)</f>
        <v>0</v>
      </c>
      <c r="D12" s="302"/>
      <c r="E12" s="302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608">
        <f t="shared" si="8"/>
        <v>0</v>
      </c>
      <c r="R12" s="302">
        <f t="shared" si="6"/>
        <v>0</v>
      </c>
      <c r="S12" s="302">
        <f t="shared" si="7"/>
        <v>0</v>
      </c>
      <c r="T12" s="302"/>
      <c r="U12" s="302"/>
      <c r="V12" s="302"/>
      <c r="W12" s="5"/>
      <c r="X12" s="5"/>
      <c r="Y12" s="5"/>
    </row>
    <row r="13" spans="1:25" s="24" customFormat="1" ht="30" x14ac:dyDescent="0.25">
      <c r="A13" s="45" t="s">
        <v>65</v>
      </c>
      <c r="B13" s="302">
        <v>33</v>
      </c>
      <c r="C13" s="303">
        <f>ROUND(B13/12*$A$2,0)</f>
        <v>3</v>
      </c>
      <c r="D13" s="302"/>
      <c r="E13" s="302">
        <f t="shared" si="0"/>
        <v>0</v>
      </c>
      <c r="F13" s="283">
        <v>337.71110999999996</v>
      </c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608">
        <f t="shared" si="8"/>
        <v>28.142592499999996</v>
      </c>
      <c r="R13" s="302">
        <f t="shared" si="6"/>
        <v>0</v>
      </c>
      <c r="S13" s="302">
        <f t="shared" si="7"/>
        <v>-28.142592499999996</v>
      </c>
      <c r="T13" s="302"/>
      <c r="U13" s="302"/>
      <c r="V13" s="302">
        <f t="shared" si="5"/>
        <v>0</v>
      </c>
      <c r="W13" s="5"/>
      <c r="X13" s="5"/>
      <c r="Y13" s="5"/>
    </row>
    <row r="14" spans="1:25" s="24" customFormat="1" ht="36" customHeight="1" x14ac:dyDescent="0.25">
      <c r="A14" s="131" t="s">
        <v>66</v>
      </c>
      <c r="B14" s="302">
        <f>B15+B17+B18</f>
        <v>730</v>
      </c>
      <c r="C14" s="302">
        <f t="shared" ref="C14:D14" si="9">C15+C17+C18</f>
        <v>61</v>
      </c>
      <c r="D14" s="302">
        <f t="shared" si="9"/>
        <v>49</v>
      </c>
      <c r="E14" s="302">
        <f t="shared" si="0"/>
        <v>80.327868852459019</v>
      </c>
      <c r="F14" s="302">
        <f t="shared" ref="F14:U14" si="10">F15+F17+F18</f>
        <v>2737.4762000000001</v>
      </c>
      <c r="G14" s="302">
        <f t="shared" si="10"/>
        <v>0</v>
      </c>
      <c r="H14" s="302">
        <f t="shared" si="10"/>
        <v>0</v>
      </c>
      <c r="I14" s="302">
        <f t="shared" si="10"/>
        <v>0</v>
      </c>
      <c r="J14" s="302">
        <f t="shared" si="10"/>
        <v>0</v>
      </c>
      <c r="K14" s="302">
        <f t="shared" si="10"/>
        <v>0</v>
      </c>
      <c r="L14" s="302">
        <f t="shared" si="10"/>
        <v>0</v>
      </c>
      <c r="M14" s="302">
        <f t="shared" si="10"/>
        <v>0</v>
      </c>
      <c r="N14" s="302">
        <f t="shared" si="10"/>
        <v>0</v>
      </c>
      <c r="O14" s="302">
        <f t="shared" si="10"/>
        <v>0</v>
      </c>
      <c r="P14" s="302">
        <f t="shared" si="10"/>
        <v>0</v>
      </c>
      <c r="Q14" s="624">
        <f t="shared" si="10"/>
        <v>228.12301666666667</v>
      </c>
      <c r="R14" s="302">
        <f t="shared" si="10"/>
        <v>134.70823999999999</v>
      </c>
      <c r="S14" s="302">
        <f t="shared" si="10"/>
        <v>-93.414776666666668</v>
      </c>
      <c r="T14" s="302">
        <f t="shared" si="10"/>
        <v>0</v>
      </c>
      <c r="U14" s="302">
        <f t="shared" si="10"/>
        <v>134.70823999999999</v>
      </c>
      <c r="V14" s="302">
        <f t="shared" si="5"/>
        <v>59.05070078782785</v>
      </c>
      <c r="W14" s="49"/>
    </row>
    <row r="15" spans="1:25" s="24" customFormat="1" ht="30" x14ac:dyDescent="0.25">
      <c r="A15" s="45" t="s">
        <v>62</v>
      </c>
      <c r="B15" s="302">
        <v>130</v>
      </c>
      <c r="C15" s="608">
        <f>ROUND(B15/12*$A$2,0)</f>
        <v>11</v>
      </c>
      <c r="D15" s="302">
        <v>26</v>
      </c>
      <c r="E15" s="302">
        <f t="shared" si="0"/>
        <v>236.36363636363637</v>
      </c>
      <c r="F15" s="283">
        <v>249.37120000000002</v>
      </c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608">
        <f t="shared" si="8"/>
        <v>20.780933333333333</v>
      </c>
      <c r="R15" s="302">
        <f t="shared" si="6"/>
        <v>47.263599999999997</v>
      </c>
      <c r="S15" s="581">
        <f t="shared" si="7"/>
        <v>26.482666666666663</v>
      </c>
      <c r="T15" s="581"/>
      <c r="U15" s="581">
        <v>47.263599999999997</v>
      </c>
      <c r="V15" s="302">
        <f t="shared" si="5"/>
        <v>227.43733037335505</v>
      </c>
      <c r="W15" s="49"/>
    </row>
    <row r="16" spans="1:25" s="24" customFormat="1" ht="45" x14ac:dyDescent="0.25">
      <c r="A16" s="625" t="s">
        <v>92</v>
      </c>
      <c r="B16" s="302"/>
      <c r="C16" s="608"/>
      <c r="D16" s="302"/>
      <c r="E16" s="302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608">
        <f t="shared" si="8"/>
        <v>0</v>
      </c>
      <c r="R16" s="302"/>
      <c r="S16" s="581"/>
      <c r="T16" s="581"/>
      <c r="U16" s="581"/>
      <c r="V16" s="302"/>
      <c r="W16" s="49"/>
    </row>
    <row r="17" spans="1:24" s="24" customFormat="1" ht="60" x14ac:dyDescent="0.25">
      <c r="A17" s="45" t="s">
        <v>73</v>
      </c>
      <c r="B17" s="302">
        <v>500</v>
      </c>
      <c r="C17" s="303">
        <f t="shared" ref="C17:C18" si="11">ROUND(B17/12*$A$2,0)</f>
        <v>42</v>
      </c>
      <c r="D17" s="302">
        <v>16</v>
      </c>
      <c r="E17" s="302">
        <f t="shared" si="0"/>
        <v>38.095238095238095</v>
      </c>
      <c r="F17" s="283">
        <v>2311.145</v>
      </c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608">
        <f t="shared" si="8"/>
        <v>192.59541666666667</v>
      </c>
      <c r="R17" s="302">
        <f t="shared" si="6"/>
        <v>75.89761</v>
      </c>
      <c r="S17" s="302">
        <f t="shared" si="7"/>
        <v>-116.69780666666666</v>
      </c>
      <c r="T17" s="302"/>
      <c r="U17" s="302">
        <v>75.89761</v>
      </c>
      <c r="V17" s="302">
        <f t="shared" si="5"/>
        <v>39.407796568367623</v>
      </c>
      <c r="W17" s="49"/>
    </row>
    <row r="18" spans="1:24" s="24" customFormat="1" ht="45.75" thickBot="1" x14ac:dyDescent="0.3">
      <c r="A18" s="45" t="s">
        <v>63</v>
      </c>
      <c r="B18" s="302">
        <v>100</v>
      </c>
      <c r="C18" s="303">
        <f t="shared" si="11"/>
        <v>8</v>
      </c>
      <c r="D18" s="302">
        <v>7</v>
      </c>
      <c r="E18" s="302">
        <f t="shared" si="0"/>
        <v>87.5</v>
      </c>
      <c r="F18" s="283">
        <v>176.96</v>
      </c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608">
        <f t="shared" si="8"/>
        <v>14.746666666666668</v>
      </c>
      <c r="R18" s="302">
        <f t="shared" si="6"/>
        <v>11.547030000000001</v>
      </c>
      <c r="S18" s="302">
        <f t="shared" si="7"/>
        <v>-3.1996366666666667</v>
      </c>
      <c r="T18" s="302"/>
      <c r="U18" s="302">
        <v>11.547030000000001</v>
      </c>
      <c r="V18" s="302">
        <f t="shared" si="5"/>
        <v>78.302644665461116</v>
      </c>
      <c r="W18" s="49"/>
    </row>
    <row r="19" spans="1:24" s="24" customFormat="1" ht="27" customHeight="1" thickBot="1" x14ac:dyDescent="0.3">
      <c r="A19" s="115" t="s">
        <v>3</v>
      </c>
      <c r="B19" s="349">
        <f>B14+B9</f>
        <v>1257</v>
      </c>
      <c r="C19" s="349">
        <f>C14+C9</f>
        <v>106</v>
      </c>
      <c r="D19" s="349">
        <f>D14+D9</f>
        <v>87</v>
      </c>
      <c r="E19" s="349">
        <f t="shared" si="0"/>
        <v>82.075471698113205</v>
      </c>
      <c r="F19" s="442">
        <f>F14+F9</f>
        <v>4982.3734899999999</v>
      </c>
      <c r="G19" s="442" t="e">
        <f>G14+G9+#REF!</f>
        <v>#REF!</v>
      </c>
      <c r="H19" s="442" t="e">
        <f>H14+H9+#REF!</f>
        <v>#REF!</v>
      </c>
      <c r="I19" s="442" t="e">
        <f>I14+I9+#REF!</f>
        <v>#REF!</v>
      </c>
      <c r="J19" s="442" t="e">
        <f>J14+J9+#REF!</f>
        <v>#REF!</v>
      </c>
      <c r="K19" s="442" t="e">
        <f>K14+K9+#REF!</f>
        <v>#REF!</v>
      </c>
      <c r="L19" s="442" t="e">
        <f>L14+L9+#REF!</f>
        <v>#REF!</v>
      </c>
      <c r="M19" s="442" t="e">
        <f>M14+M9+#REF!</f>
        <v>#REF!</v>
      </c>
      <c r="N19" s="442" t="e">
        <f>N14+N9+#REF!</f>
        <v>#REF!</v>
      </c>
      <c r="O19" s="442" t="e">
        <f>O14+O9+#REF!</f>
        <v>#REF!</v>
      </c>
      <c r="P19" s="442" t="e">
        <f>P14+P9+#REF!</f>
        <v>#REF!</v>
      </c>
      <c r="Q19" s="442">
        <f t="shared" ref="Q19:U19" si="12">Q14+Q9</f>
        <v>415.19779083333333</v>
      </c>
      <c r="R19" s="442">
        <f t="shared" si="12"/>
        <v>304.30628000000002</v>
      </c>
      <c r="S19" s="442">
        <f t="shared" si="12"/>
        <v>-110.89151083333333</v>
      </c>
      <c r="T19" s="442">
        <f t="shared" si="12"/>
        <v>0</v>
      </c>
      <c r="U19" s="442">
        <f t="shared" si="12"/>
        <v>304.30628000000002</v>
      </c>
      <c r="V19" s="627">
        <f t="shared" si="5"/>
        <v>73.291883222508076</v>
      </c>
      <c r="W19" s="49"/>
    </row>
    <row r="20" spans="1:24" x14ac:dyDescent="0.25">
      <c r="A20" s="247" t="s">
        <v>12</v>
      </c>
      <c r="B20" s="582"/>
      <c r="C20" s="582"/>
      <c r="D20" s="582"/>
      <c r="E20" s="582"/>
      <c r="F20" s="583"/>
      <c r="G20" s="583"/>
      <c r="H20" s="583"/>
      <c r="I20" s="583"/>
      <c r="J20" s="583"/>
      <c r="K20" s="583"/>
      <c r="L20" s="583"/>
      <c r="M20" s="583"/>
      <c r="N20" s="583"/>
      <c r="O20" s="583"/>
      <c r="P20" s="583"/>
      <c r="Q20" s="583"/>
      <c r="R20" s="583"/>
      <c r="S20" s="583">
        <f t="shared" si="7"/>
        <v>0</v>
      </c>
      <c r="T20" s="583"/>
      <c r="U20" s="583"/>
      <c r="V20" s="583"/>
      <c r="W20" s="49"/>
      <c r="X20" s="24"/>
    </row>
    <row r="21" spans="1:24" s="6" customFormat="1" ht="30" x14ac:dyDescent="0.25">
      <c r="A21" s="207" t="s">
        <v>74</v>
      </c>
      <c r="B21" s="584">
        <f t="shared" ref="B21:V21" si="13">B9</f>
        <v>527</v>
      </c>
      <c r="C21" s="584">
        <f t="shared" si="13"/>
        <v>45</v>
      </c>
      <c r="D21" s="584">
        <f t="shared" si="13"/>
        <v>38</v>
      </c>
      <c r="E21" s="584">
        <f t="shared" si="13"/>
        <v>84.444444444444443</v>
      </c>
      <c r="F21" s="584">
        <f t="shared" si="13"/>
        <v>2244.8972899999999</v>
      </c>
      <c r="G21" s="584">
        <f t="shared" si="13"/>
        <v>0</v>
      </c>
      <c r="H21" s="584">
        <f t="shared" si="13"/>
        <v>0</v>
      </c>
      <c r="I21" s="584">
        <f t="shared" si="13"/>
        <v>0</v>
      </c>
      <c r="J21" s="584">
        <f t="shared" si="13"/>
        <v>0</v>
      </c>
      <c r="K21" s="584">
        <f t="shared" si="13"/>
        <v>0</v>
      </c>
      <c r="L21" s="584">
        <f t="shared" si="13"/>
        <v>0</v>
      </c>
      <c r="M21" s="584">
        <f t="shared" si="13"/>
        <v>0</v>
      </c>
      <c r="N21" s="584">
        <f t="shared" si="13"/>
        <v>0</v>
      </c>
      <c r="O21" s="584">
        <f t="shared" si="13"/>
        <v>0</v>
      </c>
      <c r="P21" s="584">
        <f t="shared" si="13"/>
        <v>0</v>
      </c>
      <c r="Q21" s="584">
        <f t="shared" si="13"/>
        <v>187.07477416666669</v>
      </c>
      <c r="R21" s="584">
        <f t="shared" si="13"/>
        <v>169.59804</v>
      </c>
      <c r="S21" s="584">
        <f t="shared" si="13"/>
        <v>-17.47673416666666</v>
      </c>
      <c r="T21" s="584">
        <f t="shared" si="13"/>
        <v>0</v>
      </c>
      <c r="U21" s="584">
        <f t="shared" si="13"/>
        <v>169.59804</v>
      </c>
      <c r="V21" s="584">
        <f t="shared" si="13"/>
        <v>90.657888406110544</v>
      </c>
      <c r="W21" s="49"/>
      <c r="X21" s="24"/>
    </row>
    <row r="22" spans="1:24" s="6" customFormat="1" ht="30" x14ac:dyDescent="0.25">
      <c r="A22" s="204" t="s">
        <v>43</v>
      </c>
      <c r="B22" s="584">
        <f t="shared" ref="B22:V22" si="14">B10</f>
        <v>380</v>
      </c>
      <c r="C22" s="584">
        <f t="shared" si="14"/>
        <v>32</v>
      </c>
      <c r="D22" s="584">
        <f t="shared" si="14"/>
        <v>28</v>
      </c>
      <c r="E22" s="584">
        <f t="shared" si="14"/>
        <v>87.5</v>
      </c>
      <c r="F22" s="584">
        <f t="shared" si="14"/>
        <v>1614.0158000000001</v>
      </c>
      <c r="G22" s="584">
        <f t="shared" si="14"/>
        <v>0</v>
      </c>
      <c r="H22" s="584">
        <f t="shared" si="14"/>
        <v>0</v>
      </c>
      <c r="I22" s="584">
        <f t="shared" si="14"/>
        <v>0</v>
      </c>
      <c r="J22" s="584">
        <f t="shared" si="14"/>
        <v>0</v>
      </c>
      <c r="K22" s="584">
        <f t="shared" si="14"/>
        <v>0</v>
      </c>
      <c r="L22" s="584">
        <f t="shared" si="14"/>
        <v>0</v>
      </c>
      <c r="M22" s="584">
        <f t="shared" si="14"/>
        <v>0</v>
      </c>
      <c r="N22" s="584">
        <f t="shared" si="14"/>
        <v>0</v>
      </c>
      <c r="O22" s="584">
        <f t="shared" si="14"/>
        <v>0</v>
      </c>
      <c r="P22" s="584">
        <f t="shared" si="14"/>
        <v>0</v>
      </c>
      <c r="Q22" s="584">
        <f t="shared" si="14"/>
        <v>134.50131666666667</v>
      </c>
      <c r="R22" s="584">
        <f t="shared" si="14"/>
        <v>144.49759</v>
      </c>
      <c r="S22" s="584">
        <f t="shared" si="14"/>
        <v>9.9962733333333347</v>
      </c>
      <c r="T22" s="584">
        <f t="shared" si="14"/>
        <v>0</v>
      </c>
      <c r="U22" s="584">
        <f t="shared" si="14"/>
        <v>144.49759</v>
      </c>
      <c r="V22" s="584">
        <f t="shared" si="14"/>
        <v>107.43210072664718</v>
      </c>
      <c r="W22" s="49"/>
      <c r="X22" s="24"/>
    </row>
    <row r="23" spans="1:24" s="6" customFormat="1" ht="30" x14ac:dyDescent="0.25">
      <c r="A23" s="204" t="s">
        <v>44</v>
      </c>
      <c r="B23" s="584">
        <f t="shared" ref="B23:V23" si="15">B11</f>
        <v>114</v>
      </c>
      <c r="C23" s="584">
        <f t="shared" si="15"/>
        <v>10</v>
      </c>
      <c r="D23" s="584">
        <f t="shared" si="15"/>
        <v>10</v>
      </c>
      <c r="E23" s="584">
        <f t="shared" si="15"/>
        <v>100</v>
      </c>
      <c r="F23" s="584">
        <f t="shared" si="15"/>
        <v>293.17038000000002</v>
      </c>
      <c r="G23" s="584">
        <f t="shared" si="15"/>
        <v>0</v>
      </c>
      <c r="H23" s="584">
        <f t="shared" si="15"/>
        <v>0</v>
      </c>
      <c r="I23" s="584">
        <f t="shared" si="15"/>
        <v>0</v>
      </c>
      <c r="J23" s="584">
        <f t="shared" si="15"/>
        <v>0</v>
      </c>
      <c r="K23" s="584">
        <f t="shared" si="15"/>
        <v>0</v>
      </c>
      <c r="L23" s="584">
        <f t="shared" si="15"/>
        <v>0</v>
      </c>
      <c r="M23" s="584">
        <f t="shared" si="15"/>
        <v>0</v>
      </c>
      <c r="N23" s="584">
        <f t="shared" si="15"/>
        <v>0</v>
      </c>
      <c r="O23" s="584">
        <f t="shared" si="15"/>
        <v>0</v>
      </c>
      <c r="P23" s="584">
        <f t="shared" si="15"/>
        <v>0</v>
      </c>
      <c r="Q23" s="584">
        <f t="shared" si="15"/>
        <v>24.430865000000001</v>
      </c>
      <c r="R23" s="584">
        <f t="shared" si="15"/>
        <v>25.100450000000002</v>
      </c>
      <c r="S23" s="584">
        <f t="shared" si="15"/>
        <v>0.66958500000000143</v>
      </c>
      <c r="T23" s="584">
        <f t="shared" si="15"/>
        <v>0</v>
      </c>
      <c r="U23" s="584">
        <f t="shared" si="15"/>
        <v>25.100450000000002</v>
      </c>
      <c r="V23" s="584">
        <f t="shared" si="15"/>
        <v>102.74073390360923</v>
      </c>
      <c r="W23" s="49"/>
      <c r="X23" s="24"/>
    </row>
    <row r="24" spans="1:24" s="6" customFormat="1" ht="45" x14ac:dyDescent="0.25">
      <c r="A24" s="204" t="s">
        <v>64</v>
      </c>
      <c r="B24" s="584">
        <f t="shared" ref="B24:V24" si="16">B12</f>
        <v>0</v>
      </c>
      <c r="C24" s="584">
        <f t="shared" si="16"/>
        <v>0</v>
      </c>
      <c r="D24" s="584">
        <f t="shared" si="16"/>
        <v>0</v>
      </c>
      <c r="E24" s="584">
        <f t="shared" si="16"/>
        <v>0</v>
      </c>
      <c r="F24" s="584">
        <f t="shared" si="16"/>
        <v>0</v>
      </c>
      <c r="G24" s="584">
        <f t="shared" si="16"/>
        <v>0</v>
      </c>
      <c r="H24" s="584">
        <f t="shared" si="16"/>
        <v>0</v>
      </c>
      <c r="I24" s="584">
        <f t="shared" si="16"/>
        <v>0</v>
      </c>
      <c r="J24" s="584">
        <f t="shared" si="16"/>
        <v>0</v>
      </c>
      <c r="K24" s="584">
        <f t="shared" si="16"/>
        <v>0</v>
      </c>
      <c r="L24" s="584">
        <f t="shared" si="16"/>
        <v>0</v>
      </c>
      <c r="M24" s="584">
        <f t="shared" si="16"/>
        <v>0</v>
      </c>
      <c r="N24" s="584">
        <f t="shared" si="16"/>
        <v>0</v>
      </c>
      <c r="O24" s="584">
        <f t="shared" si="16"/>
        <v>0</v>
      </c>
      <c r="P24" s="584">
        <f t="shared" si="16"/>
        <v>0</v>
      </c>
      <c r="Q24" s="584">
        <f t="shared" si="16"/>
        <v>0</v>
      </c>
      <c r="R24" s="584">
        <f t="shared" si="16"/>
        <v>0</v>
      </c>
      <c r="S24" s="584">
        <f t="shared" si="16"/>
        <v>0</v>
      </c>
      <c r="T24" s="584">
        <f t="shared" si="16"/>
        <v>0</v>
      </c>
      <c r="U24" s="584">
        <f t="shared" si="16"/>
        <v>0</v>
      </c>
      <c r="V24" s="584">
        <f t="shared" si="16"/>
        <v>0</v>
      </c>
      <c r="W24" s="49"/>
      <c r="X24" s="24"/>
    </row>
    <row r="25" spans="1:24" s="6" customFormat="1" ht="30" x14ac:dyDescent="0.25">
      <c r="A25" s="204" t="s">
        <v>65</v>
      </c>
      <c r="B25" s="584">
        <f t="shared" ref="B25:V25" si="17">B13</f>
        <v>33</v>
      </c>
      <c r="C25" s="584">
        <f t="shared" si="17"/>
        <v>3</v>
      </c>
      <c r="D25" s="584">
        <f t="shared" si="17"/>
        <v>0</v>
      </c>
      <c r="E25" s="584">
        <f t="shared" si="17"/>
        <v>0</v>
      </c>
      <c r="F25" s="584">
        <f t="shared" si="17"/>
        <v>337.71110999999996</v>
      </c>
      <c r="G25" s="584">
        <f t="shared" si="17"/>
        <v>0</v>
      </c>
      <c r="H25" s="584">
        <f t="shared" si="17"/>
        <v>0</v>
      </c>
      <c r="I25" s="584">
        <f t="shared" si="17"/>
        <v>0</v>
      </c>
      <c r="J25" s="584">
        <f t="shared" si="17"/>
        <v>0</v>
      </c>
      <c r="K25" s="584">
        <f t="shared" si="17"/>
        <v>0</v>
      </c>
      <c r="L25" s="584">
        <f t="shared" si="17"/>
        <v>0</v>
      </c>
      <c r="M25" s="584">
        <f t="shared" si="17"/>
        <v>0</v>
      </c>
      <c r="N25" s="584">
        <f t="shared" si="17"/>
        <v>0</v>
      </c>
      <c r="O25" s="584">
        <f t="shared" si="17"/>
        <v>0</v>
      </c>
      <c r="P25" s="584">
        <f t="shared" si="17"/>
        <v>0</v>
      </c>
      <c r="Q25" s="584">
        <f t="shared" si="17"/>
        <v>28.142592499999996</v>
      </c>
      <c r="R25" s="584">
        <f t="shared" si="17"/>
        <v>0</v>
      </c>
      <c r="S25" s="584">
        <f t="shared" si="17"/>
        <v>-28.142592499999996</v>
      </c>
      <c r="T25" s="584">
        <f t="shared" si="17"/>
        <v>0</v>
      </c>
      <c r="U25" s="584">
        <f t="shared" si="17"/>
        <v>0</v>
      </c>
      <c r="V25" s="584">
        <f t="shared" si="17"/>
        <v>0</v>
      </c>
      <c r="W25" s="49"/>
      <c r="X25" s="24"/>
    </row>
    <row r="26" spans="1:24" s="6" customFormat="1" ht="30" x14ac:dyDescent="0.25">
      <c r="A26" s="207" t="s">
        <v>66</v>
      </c>
      <c r="B26" s="584">
        <f t="shared" ref="B26:V26" si="18">B14</f>
        <v>730</v>
      </c>
      <c r="C26" s="584">
        <f t="shared" si="18"/>
        <v>61</v>
      </c>
      <c r="D26" s="584">
        <f t="shared" si="18"/>
        <v>49</v>
      </c>
      <c r="E26" s="584">
        <f t="shared" si="18"/>
        <v>80.327868852459019</v>
      </c>
      <c r="F26" s="584">
        <f t="shared" si="18"/>
        <v>2737.4762000000001</v>
      </c>
      <c r="G26" s="584">
        <f t="shared" si="18"/>
        <v>0</v>
      </c>
      <c r="H26" s="584">
        <f t="shared" si="18"/>
        <v>0</v>
      </c>
      <c r="I26" s="584">
        <f t="shared" si="18"/>
        <v>0</v>
      </c>
      <c r="J26" s="584">
        <f t="shared" si="18"/>
        <v>0</v>
      </c>
      <c r="K26" s="584">
        <f t="shared" si="18"/>
        <v>0</v>
      </c>
      <c r="L26" s="584">
        <f t="shared" si="18"/>
        <v>0</v>
      </c>
      <c r="M26" s="584">
        <f t="shared" si="18"/>
        <v>0</v>
      </c>
      <c r="N26" s="584">
        <f t="shared" si="18"/>
        <v>0</v>
      </c>
      <c r="O26" s="584">
        <f t="shared" si="18"/>
        <v>0</v>
      </c>
      <c r="P26" s="584">
        <f t="shared" si="18"/>
        <v>0</v>
      </c>
      <c r="Q26" s="584">
        <f t="shared" si="18"/>
        <v>228.12301666666667</v>
      </c>
      <c r="R26" s="584">
        <f t="shared" si="18"/>
        <v>134.70823999999999</v>
      </c>
      <c r="S26" s="584">
        <f t="shared" si="18"/>
        <v>-93.414776666666668</v>
      </c>
      <c r="T26" s="584">
        <f t="shared" si="18"/>
        <v>0</v>
      </c>
      <c r="U26" s="584">
        <f t="shared" si="18"/>
        <v>134.70823999999999</v>
      </c>
      <c r="V26" s="584">
        <f t="shared" si="18"/>
        <v>59.05070078782785</v>
      </c>
      <c r="W26" s="49"/>
      <c r="X26" s="24"/>
    </row>
    <row r="27" spans="1:24" s="6" customFormat="1" ht="30" x14ac:dyDescent="0.25">
      <c r="A27" s="204" t="s">
        <v>62</v>
      </c>
      <c r="B27" s="584">
        <f t="shared" ref="B27:V27" si="19">B15</f>
        <v>130</v>
      </c>
      <c r="C27" s="584">
        <f t="shared" si="19"/>
        <v>11</v>
      </c>
      <c r="D27" s="584">
        <f t="shared" si="19"/>
        <v>26</v>
      </c>
      <c r="E27" s="584">
        <f t="shared" si="19"/>
        <v>236.36363636363637</v>
      </c>
      <c r="F27" s="584">
        <f t="shared" si="19"/>
        <v>249.37120000000002</v>
      </c>
      <c r="G27" s="584">
        <f t="shared" si="19"/>
        <v>0</v>
      </c>
      <c r="H27" s="584">
        <f t="shared" si="19"/>
        <v>0</v>
      </c>
      <c r="I27" s="584">
        <f t="shared" si="19"/>
        <v>0</v>
      </c>
      <c r="J27" s="584">
        <f t="shared" si="19"/>
        <v>0</v>
      </c>
      <c r="K27" s="584">
        <f t="shared" si="19"/>
        <v>0</v>
      </c>
      <c r="L27" s="584">
        <f t="shared" si="19"/>
        <v>0</v>
      </c>
      <c r="M27" s="584">
        <f t="shared" si="19"/>
        <v>0</v>
      </c>
      <c r="N27" s="584">
        <f t="shared" si="19"/>
        <v>0</v>
      </c>
      <c r="O27" s="584">
        <f t="shared" si="19"/>
        <v>0</v>
      </c>
      <c r="P27" s="584">
        <f t="shared" si="19"/>
        <v>0</v>
      </c>
      <c r="Q27" s="584">
        <f t="shared" si="19"/>
        <v>20.780933333333333</v>
      </c>
      <c r="R27" s="584">
        <f t="shared" si="19"/>
        <v>47.263599999999997</v>
      </c>
      <c r="S27" s="584">
        <f t="shared" si="19"/>
        <v>26.482666666666663</v>
      </c>
      <c r="T27" s="584">
        <f t="shared" si="19"/>
        <v>0</v>
      </c>
      <c r="U27" s="584">
        <f t="shared" si="19"/>
        <v>47.263599999999997</v>
      </c>
      <c r="V27" s="584">
        <f t="shared" si="19"/>
        <v>227.43733037335505</v>
      </c>
      <c r="W27" s="49"/>
      <c r="X27" s="24"/>
    </row>
    <row r="28" spans="1:24" s="6" customFormat="1" ht="45" x14ac:dyDescent="0.25">
      <c r="A28" s="204" t="s">
        <v>92</v>
      </c>
      <c r="B28" s="584">
        <f t="shared" ref="B28:V28" si="20">B16</f>
        <v>0</v>
      </c>
      <c r="C28" s="584">
        <f t="shared" si="20"/>
        <v>0</v>
      </c>
      <c r="D28" s="584">
        <f t="shared" si="20"/>
        <v>0</v>
      </c>
      <c r="E28" s="584">
        <f t="shared" si="20"/>
        <v>0</v>
      </c>
      <c r="F28" s="584">
        <f t="shared" si="20"/>
        <v>0</v>
      </c>
      <c r="G28" s="584">
        <f t="shared" si="20"/>
        <v>0</v>
      </c>
      <c r="H28" s="584">
        <f t="shared" si="20"/>
        <v>0</v>
      </c>
      <c r="I28" s="584">
        <f t="shared" si="20"/>
        <v>0</v>
      </c>
      <c r="J28" s="584">
        <f t="shared" si="20"/>
        <v>0</v>
      </c>
      <c r="K28" s="584">
        <f t="shared" si="20"/>
        <v>0</v>
      </c>
      <c r="L28" s="584">
        <f t="shared" si="20"/>
        <v>0</v>
      </c>
      <c r="M28" s="584">
        <f t="shared" si="20"/>
        <v>0</v>
      </c>
      <c r="N28" s="584">
        <f t="shared" si="20"/>
        <v>0</v>
      </c>
      <c r="O28" s="584">
        <f t="shared" si="20"/>
        <v>0</v>
      </c>
      <c r="P28" s="584">
        <f t="shared" si="20"/>
        <v>0</v>
      </c>
      <c r="Q28" s="584">
        <f t="shared" si="20"/>
        <v>0</v>
      </c>
      <c r="R28" s="584">
        <f t="shared" si="20"/>
        <v>0</v>
      </c>
      <c r="S28" s="584">
        <f t="shared" si="20"/>
        <v>0</v>
      </c>
      <c r="T28" s="584">
        <f t="shared" si="20"/>
        <v>0</v>
      </c>
      <c r="U28" s="584">
        <f t="shared" si="20"/>
        <v>0</v>
      </c>
      <c r="V28" s="584">
        <f t="shared" si="20"/>
        <v>0</v>
      </c>
      <c r="W28" s="49"/>
      <c r="X28" s="24"/>
    </row>
    <row r="29" spans="1:24" s="6" customFormat="1" ht="60" x14ac:dyDescent="0.25">
      <c r="A29" s="204" t="s">
        <v>45</v>
      </c>
      <c r="B29" s="584">
        <f t="shared" ref="B29:V29" si="21">B17</f>
        <v>500</v>
      </c>
      <c r="C29" s="584">
        <f t="shared" si="21"/>
        <v>42</v>
      </c>
      <c r="D29" s="584">
        <f t="shared" si="21"/>
        <v>16</v>
      </c>
      <c r="E29" s="584">
        <f t="shared" si="21"/>
        <v>38.095238095238095</v>
      </c>
      <c r="F29" s="584">
        <f t="shared" si="21"/>
        <v>2311.145</v>
      </c>
      <c r="G29" s="584">
        <f t="shared" si="21"/>
        <v>0</v>
      </c>
      <c r="H29" s="584">
        <f t="shared" si="21"/>
        <v>0</v>
      </c>
      <c r="I29" s="584">
        <f t="shared" si="21"/>
        <v>0</v>
      </c>
      <c r="J29" s="584">
        <f t="shared" si="21"/>
        <v>0</v>
      </c>
      <c r="K29" s="584">
        <f t="shared" si="21"/>
        <v>0</v>
      </c>
      <c r="L29" s="584">
        <f t="shared" si="21"/>
        <v>0</v>
      </c>
      <c r="M29" s="584">
        <f t="shared" si="21"/>
        <v>0</v>
      </c>
      <c r="N29" s="584">
        <f t="shared" si="21"/>
        <v>0</v>
      </c>
      <c r="O29" s="584">
        <f t="shared" si="21"/>
        <v>0</v>
      </c>
      <c r="P29" s="584">
        <f t="shared" si="21"/>
        <v>0</v>
      </c>
      <c r="Q29" s="584">
        <f t="shared" si="21"/>
        <v>192.59541666666667</v>
      </c>
      <c r="R29" s="584">
        <f t="shared" si="21"/>
        <v>75.89761</v>
      </c>
      <c r="S29" s="584">
        <f t="shared" si="21"/>
        <v>-116.69780666666666</v>
      </c>
      <c r="T29" s="584">
        <f t="shared" si="21"/>
        <v>0</v>
      </c>
      <c r="U29" s="584">
        <f t="shared" si="21"/>
        <v>75.89761</v>
      </c>
      <c r="V29" s="584">
        <f t="shared" si="21"/>
        <v>39.407796568367623</v>
      </c>
      <c r="W29" s="49"/>
      <c r="X29" s="24"/>
    </row>
    <row r="30" spans="1:24" s="6" customFormat="1" ht="45" x14ac:dyDescent="0.25">
      <c r="A30" s="204" t="s">
        <v>63</v>
      </c>
      <c r="B30" s="584">
        <f t="shared" ref="B30:V30" si="22">B18</f>
        <v>100</v>
      </c>
      <c r="C30" s="584">
        <f t="shared" si="22"/>
        <v>8</v>
      </c>
      <c r="D30" s="584">
        <f t="shared" si="22"/>
        <v>7</v>
      </c>
      <c r="E30" s="584">
        <f t="shared" si="22"/>
        <v>87.5</v>
      </c>
      <c r="F30" s="584">
        <f t="shared" si="22"/>
        <v>176.96</v>
      </c>
      <c r="G30" s="584">
        <f t="shared" si="22"/>
        <v>0</v>
      </c>
      <c r="H30" s="584">
        <f t="shared" si="22"/>
        <v>0</v>
      </c>
      <c r="I30" s="584">
        <f t="shared" si="22"/>
        <v>0</v>
      </c>
      <c r="J30" s="584">
        <f t="shared" si="22"/>
        <v>0</v>
      </c>
      <c r="K30" s="584">
        <f t="shared" si="22"/>
        <v>0</v>
      </c>
      <c r="L30" s="584">
        <f t="shared" si="22"/>
        <v>0</v>
      </c>
      <c r="M30" s="584">
        <f t="shared" si="22"/>
        <v>0</v>
      </c>
      <c r="N30" s="584">
        <f t="shared" si="22"/>
        <v>0</v>
      </c>
      <c r="O30" s="584">
        <f t="shared" si="22"/>
        <v>0</v>
      </c>
      <c r="P30" s="584">
        <f t="shared" si="22"/>
        <v>0</v>
      </c>
      <c r="Q30" s="584">
        <f t="shared" si="22"/>
        <v>14.746666666666668</v>
      </c>
      <c r="R30" s="584">
        <f t="shared" si="22"/>
        <v>11.547030000000001</v>
      </c>
      <c r="S30" s="584">
        <f t="shared" si="22"/>
        <v>-3.1996366666666667</v>
      </c>
      <c r="T30" s="584">
        <f t="shared" si="22"/>
        <v>0</v>
      </c>
      <c r="U30" s="584">
        <f t="shared" si="22"/>
        <v>11.547030000000001</v>
      </c>
      <c r="V30" s="584">
        <f t="shared" si="22"/>
        <v>78.302644665461116</v>
      </c>
      <c r="W30" s="49"/>
      <c r="X30" s="24"/>
    </row>
    <row r="31" spans="1:24" ht="15.75" thickBot="1" x14ac:dyDescent="0.3">
      <c r="A31" s="251" t="s">
        <v>4</v>
      </c>
      <c r="B31" s="585"/>
      <c r="C31" s="585"/>
      <c r="D31" s="585"/>
      <c r="E31" s="585"/>
      <c r="F31" s="585">
        <f t="shared" ref="F31:Q31" si="23">F19</f>
        <v>4982.3734899999999</v>
      </c>
      <c r="G31" s="585" t="e">
        <f t="shared" si="23"/>
        <v>#REF!</v>
      </c>
      <c r="H31" s="585" t="e">
        <f t="shared" si="23"/>
        <v>#REF!</v>
      </c>
      <c r="I31" s="585" t="e">
        <f t="shared" si="23"/>
        <v>#REF!</v>
      </c>
      <c r="J31" s="585" t="e">
        <f t="shared" si="23"/>
        <v>#REF!</v>
      </c>
      <c r="K31" s="585" t="e">
        <f t="shared" si="23"/>
        <v>#REF!</v>
      </c>
      <c r="L31" s="585" t="e">
        <f t="shared" si="23"/>
        <v>#REF!</v>
      </c>
      <c r="M31" s="585" t="e">
        <f t="shared" si="23"/>
        <v>#REF!</v>
      </c>
      <c r="N31" s="585" t="e">
        <f t="shared" ref="N31:O31" si="24">N19</f>
        <v>#REF!</v>
      </c>
      <c r="O31" s="585" t="e">
        <f t="shared" si="24"/>
        <v>#REF!</v>
      </c>
      <c r="P31" s="585" t="e">
        <f t="shared" ref="P31" si="25">P19</f>
        <v>#REF!</v>
      </c>
      <c r="Q31" s="585">
        <f t="shared" si="23"/>
        <v>415.19779083333333</v>
      </c>
      <c r="R31" s="585">
        <f t="shared" ref="R31:U31" si="26">R19</f>
        <v>304.30628000000002</v>
      </c>
      <c r="S31" s="585">
        <f t="shared" ref="S31" si="27">S19</f>
        <v>-110.89151083333333</v>
      </c>
      <c r="T31" s="585">
        <f t="shared" si="26"/>
        <v>0</v>
      </c>
      <c r="U31" s="585">
        <f t="shared" si="26"/>
        <v>304.30628000000002</v>
      </c>
      <c r="V31" s="585">
        <f>V19</f>
        <v>73.291883222508076</v>
      </c>
      <c r="W31" s="49"/>
      <c r="X31" s="24"/>
    </row>
    <row r="32" spans="1:24" ht="15" customHeight="1" x14ac:dyDescent="0.25"/>
  </sheetData>
  <mergeCells count="3">
    <mergeCell ref="A1:V1"/>
    <mergeCell ref="B4:E4"/>
    <mergeCell ref="F4:V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HI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R12" sqref="R12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6" width="18.140625" style="5" customWidth="1"/>
    <col min="7" max="12" width="11.28515625" style="5" hidden="1" customWidth="1"/>
    <col min="13" max="16" width="12.140625" style="5" hidden="1" customWidth="1"/>
    <col min="17" max="17" width="14.140625" style="5" customWidth="1"/>
    <col min="18" max="21" width="12.140625" style="91" customWidth="1"/>
    <col min="22" max="22" width="12.140625" style="5" customWidth="1"/>
    <col min="23" max="23" width="14.7109375" style="5" customWidth="1"/>
    <col min="24" max="16384" width="11.42578125" style="5"/>
  </cols>
  <sheetData>
    <row r="1" spans="1:25" ht="33" customHeight="1" x14ac:dyDescent="0.25">
      <c r="A1" s="648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  2020</v>
      </c>
      <c r="B1" s="649"/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649"/>
      <c r="N1" s="649"/>
      <c r="O1" s="649"/>
      <c r="P1" s="649"/>
      <c r="Q1" s="649"/>
      <c r="R1" s="649"/>
      <c r="S1" s="649"/>
      <c r="T1" s="649"/>
      <c r="U1" s="649"/>
      <c r="V1" s="649"/>
    </row>
    <row r="2" spans="1:25" ht="13.5" hidden="1" customHeight="1" x14ac:dyDescent="0.25">
      <c r="A2" s="90">
        <v>1</v>
      </c>
    </row>
    <row r="3" spans="1:25" ht="15.75" thickBot="1" x14ac:dyDescent="0.3">
      <c r="A3" s="90"/>
    </row>
    <row r="4" spans="1:25" ht="15.75" customHeight="1" thickBot="1" x14ac:dyDescent="0.3">
      <c r="A4" s="25" t="s">
        <v>0</v>
      </c>
      <c r="B4" s="645" t="s">
        <v>56</v>
      </c>
      <c r="C4" s="646"/>
      <c r="D4" s="646"/>
      <c r="E4" s="647"/>
      <c r="F4" s="645" t="s">
        <v>55</v>
      </c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51"/>
    </row>
    <row r="5" spans="1:25" ht="135.75" thickBot="1" x14ac:dyDescent="0.3">
      <c r="A5" s="26"/>
      <c r="B5" s="167" t="s">
        <v>151</v>
      </c>
      <c r="C5" s="167" t="str">
        <f>'2 уровень'!D6</f>
        <v>План 1 мес. 2020 г. (законченный случай)</v>
      </c>
      <c r="D5" s="168" t="s">
        <v>57</v>
      </c>
      <c r="E5" s="63" t="s">
        <v>33</v>
      </c>
      <c r="F5" s="187" t="s">
        <v>139</v>
      </c>
      <c r="G5" s="187" t="s">
        <v>142</v>
      </c>
      <c r="H5" s="187" t="s">
        <v>143</v>
      </c>
      <c r="I5" s="187" t="s">
        <v>144</v>
      </c>
      <c r="J5" s="187" t="s">
        <v>145</v>
      </c>
      <c r="K5" s="187" t="s">
        <v>146</v>
      </c>
      <c r="L5" s="187" t="s">
        <v>147</v>
      </c>
      <c r="M5" s="187" t="s">
        <v>148</v>
      </c>
      <c r="N5" s="187" t="s">
        <v>149</v>
      </c>
      <c r="O5" s="187" t="s">
        <v>150</v>
      </c>
      <c r="P5" s="187" t="s">
        <v>141</v>
      </c>
      <c r="Q5" s="187" t="str">
        <f>'1 уровень'!S6</f>
        <v>План 1 мес. 2020 г. (тыс.руб)</v>
      </c>
      <c r="R5" s="180" t="s">
        <v>58</v>
      </c>
      <c r="S5" s="180" t="s">
        <v>86</v>
      </c>
      <c r="T5" s="180" t="s">
        <v>84</v>
      </c>
      <c r="U5" s="180" t="s">
        <v>85</v>
      </c>
      <c r="V5" s="63" t="s">
        <v>33</v>
      </c>
    </row>
    <row r="6" spans="1:25" s="13" customFormat="1" ht="15.75" thickBo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/>
      <c r="G6" s="36"/>
      <c r="H6" s="36"/>
      <c r="I6" s="36"/>
      <c r="J6" s="36"/>
      <c r="K6" s="36"/>
      <c r="L6" s="36"/>
      <c r="M6" s="256">
        <v>6</v>
      </c>
      <c r="N6" s="256">
        <v>6</v>
      </c>
      <c r="O6" s="256">
        <v>6</v>
      </c>
      <c r="P6" s="256">
        <v>6</v>
      </c>
      <c r="Q6" s="256">
        <v>7</v>
      </c>
      <c r="R6" s="256">
        <v>8</v>
      </c>
      <c r="S6" s="256"/>
      <c r="T6" s="256">
        <v>9</v>
      </c>
      <c r="U6" s="256">
        <v>10</v>
      </c>
      <c r="V6" s="36">
        <v>11</v>
      </c>
      <c r="W6" s="49"/>
    </row>
    <row r="7" spans="1:25" s="13" customFormat="1" ht="13.9" customHeight="1" x14ac:dyDescent="0.25">
      <c r="A7" s="19"/>
      <c r="B7" s="14"/>
      <c r="C7" s="14"/>
      <c r="D7" s="14"/>
      <c r="E7" s="14"/>
      <c r="F7" s="633"/>
      <c r="G7" s="633"/>
      <c r="H7" s="633"/>
      <c r="I7" s="633"/>
      <c r="J7" s="633"/>
      <c r="K7" s="633"/>
      <c r="L7" s="633"/>
      <c r="M7" s="633"/>
      <c r="N7" s="633"/>
      <c r="O7" s="633"/>
      <c r="P7" s="633"/>
      <c r="Q7" s="634"/>
      <c r="R7" s="635"/>
      <c r="S7" s="635"/>
      <c r="T7" s="635"/>
      <c r="U7" s="635"/>
      <c r="V7" s="634"/>
    </row>
    <row r="8" spans="1:25" ht="35.25" customHeight="1" x14ac:dyDescent="0.25">
      <c r="A8" s="246" t="s">
        <v>134</v>
      </c>
      <c r="B8" s="10"/>
      <c r="C8" s="10"/>
      <c r="D8" s="10"/>
      <c r="E8" s="9"/>
      <c r="F8" s="636"/>
      <c r="G8" s="636"/>
      <c r="H8" s="636"/>
      <c r="I8" s="636"/>
      <c r="J8" s="636"/>
      <c r="K8" s="636"/>
      <c r="L8" s="636"/>
      <c r="M8" s="636"/>
      <c r="N8" s="636"/>
      <c r="O8" s="636"/>
      <c r="P8" s="636"/>
      <c r="Q8" s="636"/>
      <c r="R8" s="636"/>
      <c r="S8" s="637"/>
      <c r="T8" s="636"/>
      <c r="U8" s="636"/>
      <c r="V8" s="636"/>
    </row>
    <row r="9" spans="1:25" s="24" customFormat="1" ht="30" x14ac:dyDescent="0.25">
      <c r="A9" s="75" t="s">
        <v>74</v>
      </c>
      <c r="B9" s="510">
        <f>SUM(B10:B13)</f>
        <v>1613</v>
      </c>
      <c r="C9" s="510">
        <f>SUM(C10:C13)</f>
        <v>135</v>
      </c>
      <c r="D9" s="302">
        <f>SUM(D10:D13)</f>
        <v>10</v>
      </c>
      <c r="E9" s="302">
        <f t="shared" ref="E9:E19" si="0">D9/C9*100</f>
        <v>7.4074074074074066</v>
      </c>
      <c r="F9" s="285">
        <f>SUM(F10:F13)</f>
        <v>6969.4606799999992</v>
      </c>
      <c r="G9" s="285">
        <f>SUM(G10:G13)</f>
        <v>0</v>
      </c>
      <c r="H9" s="285">
        <f>SUM(H10:H13)</f>
        <v>0</v>
      </c>
      <c r="I9" s="285">
        <f>SUM(I10:I13)</f>
        <v>0</v>
      </c>
      <c r="J9" s="285">
        <f>SUM(J10:J13)</f>
        <v>0</v>
      </c>
      <c r="K9" s="285">
        <f t="shared" ref="K9:L9" si="1">SUM(K10:K13)</f>
        <v>0</v>
      </c>
      <c r="L9" s="285">
        <f t="shared" si="1"/>
        <v>0</v>
      </c>
      <c r="M9" s="285">
        <f t="shared" ref="M9:U9" si="2">SUM(M10:M13)</f>
        <v>0</v>
      </c>
      <c r="N9" s="285">
        <f t="shared" ref="N9:O9" si="3">SUM(N10:N13)</f>
        <v>0</v>
      </c>
      <c r="O9" s="285">
        <f t="shared" si="3"/>
        <v>0</v>
      </c>
      <c r="P9" s="285">
        <f t="shared" ref="P9" si="4">SUM(P10:P13)</f>
        <v>0</v>
      </c>
      <c r="Q9" s="605">
        <f t="shared" si="2"/>
        <v>580.78839000000005</v>
      </c>
      <c r="R9" s="285">
        <f t="shared" si="2"/>
        <v>42.109899999999996</v>
      </c>
      <c r="S9" s="285">
        <f t="shared" si="2"/>
        <v>-538.67849000000001</v>
      </c>
      <c r="T9" s="285">
        <f t="shared" si="2"/>
        <v>0</v>
      </c>
      <c r="U9" s="285">
        <f t="shared" si="2"/>
        <v>42.109899999999996</v>
      </c>
      <c r="V9" s="301">
        <f t="shared" ref="V9:V19" si="5">R9/Q9*100</f>
        <v>7.2504720695260438</v>
      </c>
      <c r="W9" s="5"/>
      <c r="X9" s="5"/>
      <c r="Y9" s="5"/>
    </row>
    <row r="10" spans="1:25" s="24" customFormat="1" ht="38.1" customHeight="1" x14ac:dyDescent="0.25">
      <c r="A10" s="75" t="s">
        <v>43</v>
      </c>
      <c r="B10" s="510">
        <v>1200</v>
      </c>
      <c r="C10" s="624">
        <f t="shared" ref="C10:C18" si="6">ROUND(B10/12*$A$2,0)</f>
        <v>100</v>
      </c>
      <c r="D10" s="302">
        <v>9</v>
      </c>
      <c r="E10" s="302">
        <f t="shared" si="0"/>
        <v>9</v>
      </c>
      <c r="F10" s="285">
        <v>5360.2920000000004</v>
      </c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613">
        <f>F10/12*$A$2</f>
        <v>446.69100000000003</v>
      </c>
      <c r="R10" s="301">
        <f t="shared" ref="R10:R12" si="7">U10-T10</f>
        <v>38.652709999999999</v>
      </c>
      <c r="S10" s="301">
        <f t="shared" ref="S10:S18" si="8">R10-Q10</f>
        <v>-408.03829000000002</v>
      </c>
      <c r="T10" s="301"/>
      <c r="U10" s="301">
        <v>38.652709999999999</v>
      </c>
      <c r="V10" s="301">
        <f t="shared" si="5"/>
        <v>8.6531203897101108</v>
      </c>
      <c r="W10" s="5"/>
      <c r="X10" s="5"/>
      <c r="Y10" s="5"/>
    </row>
    <row r="11" spans="1:25" s="24" customFormat="1" ht="30" x14ac:dyDescent="0.25">
      <c r="A11" s="75" t="s">
        <v>44</v>
      </c>
      <c r="B11" s="510">
        <v>360</v>
      </c>
      <c r="C11" s="510">
        <f t="shared" si="6"/>
        <v>30</v>
      </c>
      <c r="D11" s="302">
        <v>1</v>
      </c>
      <c r="E11" s="302">
        <f t="shared" si="0"/>
        <v>3.3333333333333335</v>
      </c>
      <c r="F11" s="285">
        <v>984.08879999999988</v>
      </c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613">
        <f t="shared" ref="Q11:Q18" si="9">F11/12*$A$2</f>
        <v>82.00739999999999</v>
      </c>
      <c r="R11" s="301">
        <f t="shared" si="7"/>
        <v>3.4571900000000002</v>
      </c>
      <c r="S11" s="301">
        <f t="shared" si="8"/>
        <v>-78.550209999999993</v>
      </c>
      <c r="T11" s="301"/>
      <c r="U11" s="301">
        <v>3.4571900000000002</v>
      </c>
      <c r="V11" s="301">
        <f t="shared" si="5"/>
        <v>4.2157049241897688</v>
      </c>
      <c r="W11" s="5"/>
      <c r="X11" s="5"/>
      <c r="Y11" s="5"/>
    </row>
    <row r="12" spans="1:25" s="24" customFormat="1" ht="45" x14ac:dyDescent="0.25">
      <c r="A12" s="75" t="s">
        <v>64</v>
      </c>
      <c r="B12" s="510">
        <v>11</v>
      </c>
      <c r="C12" s="510">
        <f t="shared" si="6"/>
        <v>1</v>
      </c>
      <c r="D12" s="302"/>
      <c r="E12" s="302">
        <f t="shared" si="0"/>
        <v>0</v>
      </c>
      <c r="F12" s="285">
        <v>129.73356000000001</v>
      </c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613">
        <f t="shared" si="9"/>
        <v>10.81113</v>
      </c>
      <c r="R12" s="301">
        <f t="shared" si="7"/>
        <v>0</v>
      </c>
      <c r="S12" s="301">
        <f t="shared" si="8"/>
        <v>-10.81113</v>
      </c>
      <c r="T12" s="301"/>
      <c r="U12" s="301"/>
      <c r="V12" s="301">
        <f t="shared" si="5"/>
        <v>0</v>
      </c>
      <c r="W12" s="5"/>
      <c r="X12" s="5"/>
      <c r="Y12" s="5"/>
    </row>
    <row r="13" spans="1:25" s="24" customFormat="1" ht="30" x14ac:dyDescent="0.25">
      <c r="A13" s="75" t="s">
        <v>65</v>
      </c>
      <c r="B13" s="510">
        <v>42</v>
      </c>
      <c r="C13" s="510">
        <f t="shared" si="6"/>
        <v>4</v>
      </c>
      <c r="D13" s="302"/>
      <c r="E13" s="302">
        <f t="shared" si="0"/>
        <v>0</v>
      </c>
      <c r="F13" s="285">
        <v>495.34631999999993</v>
      </c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613">
        <f t="shared" si="9"/>
        <v>41.278859999999995</v>
      </c>
      <c r="R13" s="301">
        <f t="shared" ref="R13:R18" si="10">U13-T13</f>
        <v>0</v>
      </c>
      <c r="S13" s="301">
        <f t="shared" si="8"/>
        <v>-41.278859999999995</v>
      </c>
      <c r="T13" s="301"/>
      <c r="U13" s="301"/>
      <c r="V13" s="301">
        <f t="shared" si="5"/>
        <v>0</v>
      </c>
      <c r="W13" s="5"/>
      <c r="X13" s="5"/>
      <c r="Y13" s="5"/>
    </row>
    <row r="14" spans="1:25" s="24" customFormat="1" ht="30" x14ac:dyDescent="0.25">
      <c r="A14" s="75" t="s">
        <v>66</v>
      </c>
      <c r="B14" s="510">
        <f>B15+B17+B18</f>
        <v>1802</v>
      </c>
      <c r="C14" s="510">
        <f t="shared" ref="C14:D14" si="11">C15+C17+C18</f>
        <v>150</v>
      </c>
      <c r="D14" s="302">
        <f t="shared" si="11"/>
        <v>2</v>
      </c>
      <c r="E14" s="302">
        <f t="shared" si="0"/>
        <v>1.3333333333333335</v>
      </c>
      <c r="F14" s="285">
        <f t="shared" ref="F14:U14" si="12">F15+F17+F18</f>
        <v>7959.8388600000008</v>
      </c>
      <c r="G14" s="285">
        <f t="shared" si="12"/>
        <v>0</v>
      </c>
      <c r="H14" s="285">
        <f t="shared" si="12"/>
        <v>0</v>
      </c>
      <c r="I14" s="285">
        <f t="shared" si="12"/>
        <v>0</v>
      </c>
      <c r="J14" s="285">
        <f t="shared" si="12"/>
        <v>0</v>
      </c>
      <c r="K14" s="285">
        <f t="shared" si="12"/>
        <v>0</v>
      </c>
      <c r="L14" s="285">
        <f t="shared" si="12"/>
        <v>0</v>
      </c>
      <c r="M14" s="285">
        <f t="shared" si="12"/>
        <v>0</v>
      </c>
      <c r="N14" s="285">
        <f t="shared" si="12"/>
        <v>0</v>
      </c>
      <c r="O14" s="285">
        <f t="shared" si="12"/>
        <v>0</v>
      </c>
      <c r="P14" s="285">
        <f t="shared" si="12"/>
        <v>0</v>
      </c>
      <c r="Q14" s="613">
        <f t="shared" si="12"/>
        <v>663.31990500000006</v>
      </c>
      <c r="R14" s="301">
        <f t="shared" si="12"/>
        <v>4.3852699999999993</v>
      </c>
      <c r="S14" s="301">
        <f t="shared" si="12"/>
        <v>-658.93463500000007</v>
      </c>
      <c r="T14" s="301">
        <f t="shared" si="12"/>
        <v>0</v>
      </c>
      <c r="U14" s="301">
        <f t="shared" si="12"/>
        <v>4.3852699999999993</v>
      </c>
      <c r="V14" s="301">
        <f t="shared" si="5"/>
        <v>0.66110936321140534</v>
      </c>
      <c r="W14" s="69"/>
    </row>
    <row r="15" spans="1:25" s="24" customFormat="1" ht="30" x14ac:dyDescent="0.25">
      <c r="A15" s="75" t="s">
        <v>62</v>
      </c>
      <c r="B15" s="302">
        <v>400</v>
      </c>
      <c r="C15" s="624">
        <f t="shared" si="6"/>
        <v>33</v>
      </c>
      <c r="D15" s="302">
        <v>2</v>
      </c>
      <c r="E15" s="302">
        <f t="shared" si="0"/>
        <v>6.0606060606060606</v>
      </c>
      <c r="F15" s="285">
        <v>896.60799999999995</v>
      </c>
      <c r="G15" s="285"/>
      <c r="H15" s="285"/>
      <c r="I15" s="285"/>
      <c r="J15" s="285"/>
      <c r="K15" s="285"/>
      <c r="L15" s="285"/>
      <c r="M15" s="285"/>
      <c r="N15" s="285"/>
      <c r="O15" s="285"/>
      <c r="P15" s="285"/>
      <c r="Q15" s="613">
        <f t="shared" si="9"/>
        <v>74.717333333333329</v>
      </c>
      <c r="R15" s="301">
        <f t="shared" si="10"/>
        <v>4.3852699999999993</v>
      </c>
      <c r="S15" s="285">
        <f t="shared" si="8"/>
        <v>-70.332063333333323</v>
      </c>
      <c r="T15" s="285"/>
      <c r="U15" s="285">
        <v>4.3852699999999993</v>
      </c>
      <c r="V15" s="301">
        <f t="shared" si="5"/>
        <v>5.8691468289375059</v>
      </c>
      <c r="W15" s="69"/>
    </row>
    <row r="16" spans="1:25" s="24" customFormat="1" ht="45" x14ac:dyDescent="0.25">
      <c r="A16" s="625" t="s">
        <v>92</v>
      </c>
      <c r="B16" s="302"/>
      <c r="C16" s="624"/>
      <c r="D16" s="302"/>
      <c r="E16" s="302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613">
        <f t="shared" si="9"/>
        <v>0</v>
      </c>
      <c r="R16" s="301"/>
      <c r="S16" s="285"/>
      <c r="T16" s="285"/>
      <c r="U16" s="285"/>
      <c r="V16" s="301"/>
      <c r="W16" s="69"/>
    </row>
    <row r="17" spans="1:217" s="24" customFormat="1" ht="60" x14ac:dyDescent="0.25">
      <c r="A17" s="75" t="s">
        <v>73</v>
      </c>
      <c r="B17" s="302">
        <v>1311</v>
      </c>
      <c r="C17" s="510">
        <f t="shared" si="6"/>
        <v>109</v>
      </c>
      <c r="D17" s="302"/>
      <c r="E17" s="302">
        <f t="shared" si="0"/>
        <v>0</v>
      </c>
      <c r="F17" s="285">
        <v>6884.7689400000008</v>
      </c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613">
        <f t="shared" si="9"/>
        <v>573.73074500000007</v>
      </c>
      <c r="R17" s="301">
        <f t="shared" si="10"/>
        <v>0</v>
      </c>
      <c r="S17" s="301">
        <f t="shared" si="8"/>
        <v>-573.73074500000007</v>
      </c>
      <c r="T17" s="301"/>
      <c r="U17" s="301"/>
      <c r="V17" s="301">
        <f t="shared" si="5"/>
        <v>0</v>
      </c>
      <c r="W17" s="69"/>
    </row>
    <row r="18" spans="1:217" s="24" customFormat="1" ht="45.75" thickBot="1" x14ac:dyDescent="0.3">
      <c r="A18" s="75" t="s">
        <v>63</v>
      </c>
      <c r="B18" s="302">
        <v>91</v>
      </c>
      <c r="C18" s="510">
        <f t="shared" si="6"/>
        <v>8</v>
      </c>
      <c r="D18" s="302"/>
      <c r="E18" s="302">
        <f t="shared" si="0"/>
        <v>0</v>
      </c>
      <c r="F18" s="285">
        <v>178.46191999999999</v>
      </c>
      <c r="G18" s="285"/>
      <c r="H18" s="285"/>
      <c r="I18" s="285"/>
      <c r="J18" s="285"/>
      <c r="K18" s="285"/>
      <c r="L18" s="285"/>
      <c r="M18" s="285"/>
      <c r="N18" s="285"/>
      <c r="O18" s="285"/>
      <c r="P18" s="285"/>
      <c r="Q18" s="613">
        <f t="shared" si="9"/>
        <v>14.871826666666665</v>
      </c>
      <c r="R18" s="301">
        <f t="shared" si="10"/>
        <v>0</v>
      </c>
      <c r="S18" s="301">
        <f t="shared" si="8"/>
        <v>-14.871826666666665</v>
      </c>
      <c r="T18" s="301"/>
      <c r="U18" s="301"/>
      <c r="V18" s="301">
        <f t="shared" si="5"/>
        <v>0</v>
      </c>
      <c r="W18" s="69"/>
    </row>
    <row r="19" spans="1:217" s="8" customFormat="1" ht="27" customHeight="1" thickBot="1" x14ac:dyDescent="0.3">
      <c r="A19" s="115" t="s">
        <v>3</v>
      </c>
      <c r="B19" s="349">
        <f>B14+B9</f>
        <v>3415</v>
      </c>
      <c r="C19" s="349">
        <f>C14+C9</f>
        <v>285</v>
      </c>
      <c r="D19" s="349">
        <f>D14+D9</f>
        <v>12</v>
      </c>
      <c r="E19" s="349">
        <f t="shared" si="0"/>
        <v>4.2105263157894735</v>
      </c>
      <c r="F19" s="440">
        <f>F14+F9</f>
        <v>14929.29954</v>
      </c>
      <c r="G19" s="440" t="e">
        <f>G14+G9+#REF!</f>
        <v>#REF!</v>
      </c>
      <c r="H19" s="440" t="e">
        <f>H14+H9+#REF!</f>
        <v>#REF!</v>
      </c>
      <c r="I19" s="440" t="e">
        <f>I14+I9+#REF!</f>
        <v>#REF!</v>
      </c>
      <c r="J19" s="440" t="e">
        <f>J14+J9+#REF!</f>
        <v>#REF!</v>
      </c>
      <c r="K19" s="440" t="e">
        <f>K14+K9+#REF!</f>
        <v>#REF!</v>
      </c>
      <c r="L19" s="440" t="e">
        <f>L14+L9+#REF!</f>
        <v>#REF!</v>
      </c>
      <c r="M19" s="440" t="e">
        <f>M14+M9+#REF!</f>
        <v>#REF!</v>
      </c>
      <c r="N19" s="440" t="e">
        <f>N14+N9+#REF!</f>
        <v>#REF!</v>
      </c>
      <c r="O19" s="440" t="e">
        <f>O14+O9+#REF!</f>
        <v>#REF!</v>
      </c>
      <c r="P19" s="440" t="e">
        <f>P14+P9+#REF!</f>
        <v>#REF!</v>
      </c>
      <c r="Q19" s="440">
        <f t="shared" ref="Q19:U19" si="13">Q14+Q9</f>
        <v>1244.108295</v>
      </c>
      <c r="R19" s="440">
        <f t="shared" si="13"/>
        <v>46.495169999999995</v>
      </c>
      <c r="S19" s="440">
        <f t="shared" si="13"/>
        <v>-1197.6131250000001</v>
      </c>
      <c r="T19" s="440">
        <f t="shared" si="13"/>
        <v>0</v>
      </c>
      <c r="U19" s="440">
        <f t="shared" si="13"/>
        <v>46.495169999999995</v>
      </c>
      <c r="V19" s="349">
        <f t="shared" si="5"/>
        <v>3.7372285183582021</v>
      </c>
      <c r="W19" s="69"/>
      <c r="X19" s="24"/>
    </row>
    <row r="20" spans="1:217" x14ac:dyDescent="0.25">
      <c r="A20" s="245" t="s">
        <v>12</v>
      </c>
      <c r="B20" s="586"/>
      <c r="C20" s="586"/>
      <c r="D20" s="586"/>
      <c r="E20" s="586"/>
      <c r="F20" s="587"/>
      <c r="G20" s="587"/>
      <c r="H20" s="587"/>
      <c r="I20" s="587"/>
      <c r="J20" s="587"/>
      <c r="K20" s="587"/>
      <c r="L20" s="587"/>
      <c r="M20" s="587"/>
      <c r="N20" s="587"/>
      <c r="O20" s="587"/>
      <c r="P20" s="587"/>
      <c r="Q20" s="587"/>
      <c r="R20" s="588"/>
      <c r="S20" s="588"/>
      <c r="T20" s="588"/>
      <c r="U20" s="588"/>
      <c r="V20" s="587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</row>
    <row r="21" spans="1:217" s="6" customFormat="1" ht="30" x14ac:dyDescent="0.25">
      <c r="A21" s="138" t="s">
        <v>74</v>
      </c>
      <c r="B21" s="589">
        <f t="shared" ref="B21:V21" si="14">B9</f>
        <v>1613</v>
      </c>
      <c r="C21" s="589">
        <f t="shared" si="14"/>
        <v>135</v>
      </c>
      <c r="D21" s="589">
        <f t="shared" si="14"/>
        <v>10</v>
      </c>
      <c r="E21" s="589">
        <f t="shared" si="14"/>
        <v>7.4074074074074066</v>
      </c>
      <c r="F21" s="589">
        <f t="shared" si="14"/>
        <v>6969.4606799999992</v>
      </c>
      <c r="G21" s="589">
        <f t="shared" si="14"/>
        <v>0</v>
      </c>
      <c r="H21" s="589">
        <f t="shared" si="14"/>
        <v>0</v>
      </c>
      <c r="I21" s="589">
        <f t="shared" si="14"/>
        <v>0</v>
      </c>
      <c r="J21" s="589">
        <f t="shared" si="14"/>
        <v>0</v>
      </c>
      <c r="K21" s="589">
        <f t="shared" si="14"/>
        <v>0</v>
      </c>
      <c r="L21" s="589">
        <f t="shared" si="14"/>
        <v>0</v>
      </c>
      <c r="M21" s="589">
        <f t="shared" si="14"/>
        <v>0</v>
      </c>
      <c r="N21" s="589">
        <f t="shared" si="14"/>
        <v>0</v>
      </c>
      <c r="O21" s="589">
        <f t="shared" si="14"/>
        <v>0</v>
      </c>
      <c r="P21" s="589">
        <f t="shared" si="14"/>
        <v>0</v>
      </c>
      <c r="Q21" s="589">
        <f t="shared" si="14"/>
        <v>580.78839000000005</v>
      </c>
      <c r="R21" s="589">
        <f t="shared" si="14"/>
        <v>42.109899999999996</v>
      </c>
      <c r="S21" s="589">
        <f t="shared" si="14"/>
        <v>-538.67849000000001</v>
      </c>
      <c r="T21" s="589">
        <f t="shared" si="14"/>
        <v>0</v>
      </c>
      <c r="U21" s="589">
        <f t="shared" si="14"/>
        <v>42.109899999999996</v>
      </c>
      <c r="V21" s="589">
        <f t="shared" si="14"/>
        <v>7.2504720695260438</v>
      </c>
    </row>
    <row r="22" spans="1:217" s="6" customFormat="1" ht="30" x14ac:dyDescent="0.25">
      <c r="A22" s="139" t="s">
        <v>43</v>
      </c>
      <c r="B22" s="589">
        <f t="shared" ref="B22:V22" si="15">B10</f>
        <v>1200</v>
      </c>
      <c r="C22" s="589">
        <f t="shared" si="15"/>
        <v>100</v>
      </c>
      <c r="D22" s="589">
        <f t="shared" si="15"/>
        <v>9</v>
      </c>
      <c r="E22" s="589">
        <f t="shared" si="15"/>
        <v>9</v>
      </c>
      <c r="F22" s="589">
        <f t="shared" si="15"/>
        <v>5360.2920000000004</v>
      </c>
      <c r="G22" s="589">
        <f t="shared" si="15"/>
        <v>0</v>
      </c>
      <c r="H22" s="589">
        <f t="shared" si="15"/>
        <v>0</v>
      </c>
      <c r="I22" s="589">
        <f t="shared" si="15"/>
        <v>0</v>
      </c>
      <c r="J22" s="589">
        <f t="shared" si="15"/>
        <v>0</v>
      </c>
      <c r="K22" s="589">
        <f t="shared" si="15"/>
        <v>0</v>
      </c>
      <c r="L22" s="589">
        <f t="shared" si="15"/>
        <v>0</v>
      </c>
      <c r="M22" s="589">
        <f t="shared" si="15"/>
        <v>0</v>
      </c>
      <c r="N22" s="589">
        <f t="shared" si="15"/>
        <v>0</v>
      </c>
      <c r="O22" s="589">
        <f t="shared" si="15"/>
        <v>0</v>
      </c>
      <c r="P22" s="589">
        <f t="shared" si="15"/>
        <v>0</v>
      </c>
      <c r="Q22" s="589">
        <f t="shared" si="15"/>
        <v>446.69100000000003</v>
      </c>
      <c r="R22" s="589">
        <f t="shared" si="15"/>
        <v>38.652709999999999</v>
      </c>
      <c r="S22" s="589">
        <f t="shared" si="15"/>
        <v>-408.03829000000002</v>
      </c>
      <c r="T22" s="589">
        <f t="shared" si="15"/>
        <v>0</v>
      </c>
      <c r="U22" s="589">
        <f t="shared" si="15"/>
        <v>38.652709999999999</v>
      </c>
      <c r="V22" s="589">
        <f t="shared" si="15"/>
        <v>8.6531203897101108</v>
      </c>
    </row>
    <row r="23" spans="1:217" s="6" customFormat="1" ht="30" x14ac:dyDescent="0.25">
      <c r="A23" s="139" t="s">
        <v>44</v>
      </c>
      <c r="B23" s="589">
        <f t="shared" ref="B23:V23" si="16">B11</f>
        <v>360</v>
      </c>
      <c r="C23" s="589">
        <f t="shared" si="16"/>
        <v>30</v>
      </c>
      <c r="D23" s="589">
        <f t="shared" si="16"/>
        <v>1</v>
      </c>
      <c r="E23" s="589">
        <f t="shared" si="16"/>
        <v>3.3333333333333335</v>
      </c>
      <c r="F23" s="589">
        <f t="shared" si="16"/>
        <v>984.08879999999988</v>
      </c>
      <c r="G23" s="589">
        <f t="shared" si="16"/>
        <v>0</v>
      </c>
      <c r="H23" s="589">
        <f t="shared" si="16"/>
        <v>0</v>
      </c>
      <c r="I23" s="589">
        <f t="shared" si="16"/>
        <v>0</v>
      </c>
      <c r="J23" s="589">
        <f t="shared" si="16"/>
        <v>0</v>
      </c>
      <c r="K23" s="589">
        <f t="shared" si="16"/>
        <v>0</v>
      </c>
      <c r="L23" s="589">
        <f t="shared" si="16"/>
        <v>0</v>
      </c>
      <c r="M23" s="589">
        <f t="shared" si="16"/>
        <v>0</v>
      </c>
      <c r="N23" s="589">
        <f t="shared" si="16"/>
        <v>0</v>
      </c>
      <c r="O23" s="589">
        <f t="shared" si="16"/>
        <v>0</v>
      </c>
      <c r="P23" s="589">
        <f t="shared" si="16"/>
        <v>0</v>
      </c>
      <c r="Q23" s="589">
        <f t="shared" si="16"/>
        <v>82.00739999999999</v>
      </c>
      <c r="R23" s="589">
        <f t="shared" si="16"/>
        <v>3.4571900000000002</v>
      </c>
      <c r="S23" s="589">
        <f t="shared" si="16"/>
        <v>-78.550209999999993</v>
      </c>
      <c r="T23" s="589">
        <f t="shared" si="16"/>
        <v>0</v>
      </c>
      <c r="U23" s="589">
        <f t="shared" si="16"/>
        <v>3.4571900000000002</v>
      </c>
      <c r="V23" s="589">
        <f t="shared" si="16"/>
        <v>4.2157049241897688</v>
      </c>
    </row>
    <row r="24" spans="1:217" s="6" customFormat="1" ht="45" x14ac:dyDescent="0.25">
      <c r="A24" s="139" t="s">
        <v>78</v>
      </c>
      <c r="B24" s="589">
        <f t="shared" ref="B24:V24" si="17">B12</f>
        <v>11</v>
      </c>
      <c r="C24" s="589">
        <f t="shared" si="17"/>
        <v>1</v>
      </c>
      <c r="D24" s="589">
        <f t="shared" si="17"/>
        <v>0</v>
      </c>
      <c r="E24" s="589">
        <f t="shared" si="17"/>
        <v>0</v>
      </c>
      <c r="F24" s="589">
        <f t="shared" si="17"/>
        <v>129.73356000000001</v>
      </c>
      <c r="G24" s="589">
        <f t="shared" si="17"/>
        <v>0</v>
      </c>
      <c r="H24" s="589">
        <f t="shared" si="17"/>
        <v>0</v>
      </c>
      <c r="I24" s="589">
        <f t="shared" si="17"/>
        <v>0</v>
      </c>
      <c r="J24" s="589">
        <f t="shared" si="17"/>
        <v>0</v>
      </c>
      <c r="K24" s="589">
        <f t="shared" si="17"/>
        <v>0</v>
      </c>
      <c r="L24" s="589">
        <f t="shared" si="17"/>
        <v>0</v>
      </c>
      <c r="M24" s="589">
        <f t="shared" si="17"/>
        <v>0</v>
      </c>
      <c r="N24" s="589">
        <f t="shared" si="17"/>
        <v>0</v>
      </c>
      <c r="O24" s="589">
        <f t="shared" si="17"/>
        <v>0</v>
      </c>
      <c r="P24" s="589">
        <f t="shared" si="17"/>
        <v>0</v>
      </c>
      <c r="Q24" s="589">
        <f t="shared" si="17"/>
        <v>10.81113</v>
      </c>
      <c r="R24" s="589">
        <f t="shared" si="17"/>
        <v>0</v>
      </c>
      <c r="S24" s="589">
        <f t="shared" si="17"/>
        <v>-10.81113</v>
      </c>
      <c r="T24" s="589">
        <f t="shared" si="17"/>
        <v>0</v>
      </c>
      <c r="U24" s="589">
        <f t="shared" si="17"/>
        <v>0</v>
      </c>
      <c r="V24" s="589">
        <f t="shared" si="17"/>
        <v>0</v>
      </c>
    </row>
    <row r="25" spans="1:217" s="6" customFormat="1" ht="30" x14ac:dyDescent="0.25">
      <c r="A25" s="139" t="s">
        <v>65</v>
      </c>
      <c r="B25" s="589">
        <f t="shared" ref="B25:V25" si="18">B13</f>
        <v>42</v>
      </c>
      <c r="C25" s="589">
        <f t="shared" si="18"/>
        <v>4</v>
      </c>
      <c r="D25" s="589">
        <f t="shared" si="18"/>
        <v>0</v>
      </c>
      <c r="E25" s="589">
        <f t="shared" si="18"/>
        <v>0</v>
      </c>
      <c r="F25" s="589">
        <f t="shared" si="18"/>
        <v>495.34631999999993</v>
      </c>
      <c r="G25" s="589">
        <f t="shared" si="18"/>
        <v>0</v>
      </c>
      <c r="H25" s="589">
        <f t="shared" si="18"/>
        <v>0</v>
      </c>
      <c r="I25" s="589">
        <f t="shared" si="18"/>
        <v>0</v>
      </c>
      <c r="J25" s="589">
        <f t="shared" si="18"/>
        <v>0</v>
      </c>
      <c r="K25" s="589">
        <f t="shared" si="18"/>
        <v>0</v>
      </c>
      <c r="L25" s="589">
        <f t="shared" si="18"/>
        <v>0</v>
      </c>
      <c r="M25" s="589">
        <f t="shared" si="18"/>
        <v>0</v>
      </c>
      <c r="N25" s="589">
        <f t="shared" si="18"/>
        <v>0</v>
      </c>
      <c r="O25" s="589">
        <f t="shared" si="18"/>
        <v>0</v>
      </c>
      <c r="P25" s="589">
        <f t="shared" si="18"/>
        <v>0</v>
      </c>
      <c r="Q25" s="589">
        <f t="shared" si="18"/>
        <v>41.278859999999995</v>
      </c>
      <c r="R25" s="589">
        <f t="shared" si="18"/>
        <v>0</v>
      </c>
      <c r="S25" s="589">
        <f t="shared" si="18"/>
        <v>-41.278859999999995</v>
      </c>
      <c r="T25" s="589">
        <f t="shared" si="18"/>
        <v>0</v>
      </c>
      <c r="U25" s="589">
        <f t="shared" si="18"/>
        <v>0</v>
      </c>
      <c r="V25" s="589">
        <f t="shared" si="18"/>
        <v>0</v>
      </c>
    </row>
    <row r="26" spans="1:217" s="6" customFormat="1" ht="30" x14ac:dyDescent="0.25">
      <c r="A26" s="138" t="s">
        <v>66</v>
      </c>
      <c r="B26" s="589">
        <f t="shared" ref="B26:V26" si="19">B14</f>
        <v>1802</v>
      </c>
      <c r="C26" s="589">
        <f t="shared" si="19"/>
        <v>150</v>
      </c>
      <c r="D26" s="589">
        <f t="shared" si="19"/>
        <v>2</v>
      </c>
      <c r="E26" s="589">
        <f t="shared" si="19"/>
        <v>1.3333333333333335</v>
      </c>
      <c r="F26" s="589">
        <f t="shared" si="19"/>
        <v>7959.8388600000008</v>
      </c>
      <c r="G26" s="589">
        <f t="shared" si="19"/>
        <v>0</v>
      </c>
      <c r="H26" s="589">
        <f t="shared" si="19"/>
        <v>0</v>
      </c>
      <c r="I26" s="589">
        <f t="shared" si="19"/>
        <v>0</v>
      </c>
      <c r="J26" s="589">
        <f t="shared" si="19"/>
        <v>0</v>
      </c>
      <c r="K26" s="589">
        <f t="shared" si="19"/>
        <v>0</v>
      </c>
      <c r="L26" s="589">
        <f t="shared" si="19"/>
        <v>0</v>
      </c>
      <c r="M26" s="589">
        <f t="shared" si="19"/>
        <v>0</v>
      </c>
      <c r="N26" s="589">
        <f t="shared" si="19"/>
        <v>0</v>
      </c>
      <c r="O26" s="589">
        <f t="shared" si="19"/>
        <v>0</v>
      </c>
      <c r="P26" s="589">
        <f t="shared" si="19"/>
        <v>0</v>
      </c>
      <c r="Q26" s="589">
        <f t="shared" si="19"/>
        <v>663.31990500000006</v>
      </c>
      <c r="R26" s="589">
        <f t="shared" si="19"/>
        <v>4.3852699999999993</v>
      </c>
      <c r="S26" s="589">
        <f t="shared" si="19"/>
        <v>-658.93463500000007</v>
      </c>
      <c r="T26" s="589">
        <f t="shared" si="19"/>
        <v>0</v>
      </c>
      <c r="U26" s="589">
        <f t="shared" si="19"/>
        <v>4.3852699999999993</v>
      </c>
      <c r="V26" s="589">
        <f t="shared" si="19"/>
        <v>0.66110936321140534</v>
      </c>
    </row>
    <row r="27" spans="1:217" s="6" customFormat="1" ht="30" x14ac:dyDescent="0.25">
      <c r="A27" s="139" t="s">
        <v>62</v>
      </c>
      <c r="B27" s="589">
        <f t="shared" ref="B27:V27" si="20">B15</f>
        <v>400</v>
      </c>
      <c r="C27" s="589">
        <f t="shared" si="20"/>
        <v>33</v>
      </c>
      <c r="D27" s="589">
        <f t="shared" si="20"/>
        <v>2</v>
      </c>
      <c r="E27" s="589">
        <f t="shared" si="20"/>
        <v>6.0606060606060606</v>
      </c>
      <c r="F27" s="589">
        <f t="shared" si="20"/>
        <v>896.60799999999995</v>
      </c>
      <c r="G27" s="589">
        <f t="shared" si="20"/>
        <v>0</v>
      </c>
      <c r="H27" s="589">
        <f t="shared" si="20"/>
        <v>0</v>
      </c>
      <c r="I27" s="589">
        <f t="shared" si="20"/>
        <v>0</v>
      </c>
      <c r="J27" s="589">
        <f t="shared" si="20"/>
        <v>0</v>
      </c>
      <c r="K27" s="589">
        <f t="shared" si="20"/>
        <v>0</v>
      </c>
      <c r="L27" s="589">
        <f t="shared" si="20"/>
        <v>0</v>
      </c>
      <c r="M27" s="589">
        <f t="shared" si="20"/>
        <v>0</v>
      </c>
      <c r="N27" s="589">
        <f t="shared" si="20"/>
        <v>0</v>
      </c>
      <c r="O27" s="589">
        <f t="shared" si="20"/>
        <v>0</v>
      </c>
      <c r="P27" s="589">
        <f t="shared" si="20"/>
        <v>0</v>
      </c>
      <c r="Q27" s="589">
        <f t="shared" si="20"/>
        <v>74.717333333333329</v>
      </c>
      <c r="R27" s="589">
        <f t="shared" si="20"/>
        <v>4.3852699999999993</v>
      </c>
      <c r="S27" s="589">
        <f t="shared" si="20"/>
        <v>-70.332063333333323</v>
      </c>
      <c r="T27" s="589">
        <f t="shared" si="20"/>
        <v>0</v>
      </c>
      <c r="U27" s="589">
        <f t="shared" si="20"/>
        <v>4.3852699999999993</v>
      </c>
      <c r="V27" s="589">
        <f t="shared" si="20"/>
        <v>5.8691468289375059</v>
      </c>
    </row>
    <row r="28" spans="1:217" s="6" customFormat="1" ht="45" x14ac:dyDescent="0.25">
      <c r="A28" s="139" t="s">
        <v>92</v>
      </c>
      <c r="B28" s="589">
        <f t="shared" ref="B28:V28" si="21">B16</f>
        <v>0</v>
      </c>
      <c r="C28" s="589">
        <f t="shared" si="21"/>
        <v>0</v>
      </c>
      <c r="D28" s="589">
        <f t="shared" si="21"/>
        <v>0</v>
      </c>
      <c r="E28" s="589">
        <f t="shared" si="21"/>
        <v>0</v>
      </c>
      <c r="F28" s="589">
        <f t="shared" si="21"/>
        <v>0</v>
      </c>
      <c r="G28" s="589">
        <f t="shared" si="21"/>
        <v>0</v>
      </c>
      <c r="H28" s="589">
        <f t="shared" si="21"/>
        <v>0</v>
      </c>
      <c r="I28" s="589">
        <f t="shared" si="21"/>
        <v>0</v>
      </c>
      <c r="J28" s="589">
        <f t="shared" si="21"/>
        <v>0</v>
      </c>
      <c r="K28" s="589">
        <f t="shared" si="21"/>
        <v>0</v>
      </c>
      <c r="L28" s="589">
        <f t="shared" si="21"/>
        <v>0</v>
      </c>
      <c r="M28" s="589">
        <f t="shared" si="21"/>
        <v>0</v>
      </c>
      <c r="N28" s="589">
        <f t="shared" si="21"/>
        <v>0</v>
      </c>
      <c r="O28" s="589">
        <f t="shared" si="21"/>
        <v>0</v>
      </c>
      <c r="P28" s="589">
        <f t="shared" si="21"/>
        <v>0</v>
      </c>
      <c r="Q28" s="589">
        <f t="shared" si="21"/>
        <v>0</v>
      </c>
      <c r="R28" s="589">
        <f t="shared" si="21"/>
        <v>0</v>
      </c>
      <c r="S28" s="589">
        <f t="shared" si="21"/>
        <v>0</v>
      </c>
      <c r="T28" s="589">
        <f t="shared" si="21"/>
        <v>0</v>
      </c>
      <c r="U28" s="589">
        <f t="shared" si="21"/>
        <v>0</v>
      </c>
      <c r="V28" s="589">
        <f t="shared" si="21"/>
        <v>0</v>
      </c>
    </row>
    <row r="29" spans="1:217" s="6" customFormat="1" ht="62.25" customHeight="1" x14ac:dyDescent="0.25">
      <c r="A29" s="139" t="s">
        <v>45</v>
      </c>
      <c r="B29" s="589">
        <f t="shared" ref="B29:V29" si="22">B17</f>
        <v>1311</v>
      </c>
      <c r="C29" s="589">
        <f t="shared" si="22"/>
        <v>109</v>
      </c>
      <c r="D29" s="589">
        <f t="shared" si="22"/>
        <v>0</v>
      </c>
      <c r="E29" s="589">
        <f t="shared" si="22"/>
        <v>0</v>
      </c>
      <c r="F29" s="589">
        <f t="shared" si="22"/>
        <v>6884.7689400000008</v>
      </c>
      <c r="G29" s="589">
        <f t="shared" si="22"/>
        <v>0</v>
      </c>
      <c r="H29" s="589">
        <f t="shared" si="22"/>
        <v>0</v>
      </c>
      <c r="I29" s="589">
        <f t="shared" si="22"/>
        <v>0</v>
      </c>
      <c r="J29" s="589">
        <f t="shared" si="22"/>
        <v>0</v>
      </c>
      <c r="K29" s="589">
        <f t="shared" si="22"/>
        <v>0</v>
      </c>
      <c r="L29" s="589">
        <f t="shared" si="22"/>
        <v>0</v>
      </c>
      <c r="M29" s="589">
        <f t="shared" si="22"/>
        <v>0</v>
      </c>
      <c r="N29" s="589">
        <f t="shared" si="22"/>
        <v>0</v>
      </c>
      <c r="O29" s="589">
        <f t="shared" si="22"/>
        <v>0</v>
      </c>
      <c r="P29" s="589">
        <f t="shared" si="22"/>
        <v>0</v>
      </c>
      <c r="Q29" s="589">
        <f t="shared" si="22"/>
        <v>573.73074500000007</v>
      </c>
      <c r="R29" s="589">
        <f t="shared" si="22"/>
        <v>0</v>
      </c>
      <c r="S29" s="589">
        <f t="shared" si="22"/>
        <v>-573.73074500000007</v>
      </c>
      <c r="T29" s="589">
        <f t="shared" si="22"/>
        <v>0</v>
      </c>
      <c r="U29" s="589">
        <f t="shared" si="22"/>
        <v>0</v>
      </c>
      <c r="V29" s="589">
        <f t="shared" si="22"/>
        <v>0</v>
      </c>
    </row>
    <row r="30" spans="1:217" s="6" customFormat="1" ht="45" x14ac:dyDescent="0.25">
      <c r="A30" s="139" t="s">
        <v>63</v>
      </c>
      <c r="B30" s="589">
        <f t="shared" ref="B30:V30" si="23">B18</f>
        <v>91</v>
      </c>
      <c r="C30" s="589">
        <f t="shared" si="23"/>
        <v>8</v>
      </c>
      <c r="D30" s="589">
        <f t="shared" si="23"/>
        <v>0</v>
      </c>
      <c r="E30" s="589">
        <f t="shared" si="23"/>
        <v>0</v>
      </c>
      <c r="F30" s="589">
        <f t="shared" si="23"/>
        <v>178.46191999999999</v>
      </c>
      <c r="G30" s="589">
        <f t="shared" si="23"/>
        <v>0</v>
      </c>
      <c r="H30" s="589">
        <f t="shared" si="23"/>
        <v>0</v>
      </c>
      <c r="I30" s="589">
        <f t="shared" si="23"/>
        <v>0</v>
      </c>
      <c r="J30" s="589">
        <f t="shared" si="23"/>
        <v>0</v>
      </c>
      <c r="K30" s="589">
        <f t="shared" si="23"/>
        <v>0</v>
      </c>
      <c r="L30" s="589">
        <f t="shared" si="23"/>
        <v>0</v>
      </c>
      <c r="M30" s="589">
        <f t="shared" si="23"/>
        <v>0</v>
      </c>
      <c r="N30" s="589">
        <f t="shared" si="23"/>
        <v>0</v>
      </c>
      <c r="O30" s="589">
        <f t="shared" si="23"/>
        <v>0</v>
      </c>
      <c r="P30" s="589">
        <f t="shared" si="23"/>
        <v>0</v>
      </c>
      <c r="Q30" s="589">
        <f t="shared" si="23"/>
        <v>14.871826666666665</v>
      </c>
      <c r="R30" s="589">
        <f t="shared" si="23"/>
        <v>0</v>
      </c>
      <c r="S30" s="589">
        <f t="shared" si="23"/>
        <v>-14.871826666666665</v>
      </c>
      <c r="T30" s="589">
        <f t="shared" si="23"/>
        <v>0</v>
      </c>
      <c r="U30" s="589">
        <f t="shared" si="23"/>
        <v>0</v>
      </c>
      <c r="V30" s="589">
        <f t="shared" si="23"/>
        <v>0</v>
      </c>
    </row>
    <row r="31" spans="1:217" ht="15.75" thickBot="1" x14ac:dyDescent="0.3">
      <c r="A31" s="231" t="s">
        <v>4</v>
      </c>
      <c r="B31" s="590"/>
      <c r="C31" s="590"/>
      <c r="D31" s="590"/>
      <c r="E31" s="590"/>
      <c r="F31" s="590">
        <f t="shared" ref="F31" si="24">F19</f>
        <v>14929.29954</v>
      </c>
      <c r="G31" s="590" t="e">
        <f t="shared" ref="G31:H31" si="25">G19</f>
        <v>#REF!</v>
      </c>
      <c r="H31" s="590" t="e">
        <f t="shared" si="25"/>
        <v>#REF!</v>
      </c>
      <c r="I31" s="590" t="e">
        <f t="shared" ref="I31:J31" si="26">I19</f>
        <v>#REF!</v>
      </c>
      <c r="J31" s="590" t="e">
        <f t="shared" si="26"/>
        <v>#REF!</v>
      </c>
      <c r="K31" s="590" t="e">
        <f t="shared" ref="K31" si="27">K19</f>
        <v>#REF!</v>
      </c>
      <c r="L31" s="590" t="e">
        <f t="shared" ref="L31" si="28">L19</f>
        <v>#REF!</v>
      </c>
      <c r="M31" s="590" t="e">
        <f t="shared" ref="M31:V31" si="29">M19</f>
        <v>#REF!</v>
      </c>
      <c r="N31" s="590" t="e">
        <f t="shared" ref="N31:O31" si="30">N19</f>
        <v>#REF!</v>
      </c>
      <c r="O31" s="590" t="e">
        <f t="shared" si="30"/>
        <v>#REF!</v>
      </c>
      <c r="P31" s="590" t="e">
        <f t="shared" ref="P31" si="31">P19</f>
        <v>#REF!</v>
      </c>
      <c r="Q31" s="590">
        <f t="shared" si="29"/>
        <v>1244.108295</v>
      </c>
      <c r="R31" s="590">
        <f t="shared" si="29"/>
        <v>46.495169999999995</v>
      </c>
      <c r="S31" s="590">
        <f t="shared" ref="S31" si="32">S19</f>
        <v>-1197.6131250000001</v>
      </c>
      <c r="T31" s="590">
        <f t="shared" si="29"/>
        <v>0</v>
      </c>
      <c r="U31" s="590">
        <f t="shared" si="29"/>
        <v>46.495169999999995</v>
      </c>
      <c r="V31" s="590">
        <f t="shared" si="29"/>
        <v>3.7372285183582021</v>
      </c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</row>
    <row r="32" spans="1:217" ht="17.25" customHeight="1" x14ac:dyDescent="0.25">
      <c r="K32" s="587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</row>
  </sheetData>
  <mergeCells count="3">
    <mergeCell ref="A1:V1"/>
    <mergeCell ref="B4:E4"/>
    <mergeCell ref="F4:V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P242"/>
  <sheetViews>
    <sheetView showZeros="0" zoomScale="90" zoomScaleNormal="90" zoomScaleSheetLayoutView="100" workbookViewId="0">
      <pane xSplit="1" ySplit="6" topLeftCell="B234" activePane="bottomRight" state="frozen"/>
      <selection pane="topRight" activeCell="B1" sqref="B1"/>
      <selection pane="bottomLeft" activeCell="A7" sqref="A7"/>
      <selection pane="bottomRight" activeCell="F234" sqref="F234"/>
    </sheetView>
  </sheetViews>
  <sheetFormatPr defaultColWidth="9.140625" defaultRowHeight="15" x14ac:dyDescent="0.25"/>
  <cols>
    <col min="1" max="1" width="45.28515625" style="30" customWidth="1"/>
    <col min="2" max="2" width="13" style="38" customWidth="1"/>
    <col min="3" max="3" width="14.42578125" style="38" customWidth="1"/>
    <col min="4" max="4" width="13.42578125" style="38" customWidth="1"/>
    <col min="5" max="5" width="9" style="97" customWidth="1"/>
    <col min="6" max="6" width="13.42578125" style="97" customWidth="1"/>
    <col min="7" max="7" width="12.85546875" style="97" hidden="1" customWidth="1"/>
    <col min="8" max="8" width="11.7109375" style="97" hidden="1" customWidth="1"/>
    <col min="9" max="11" width="11.85546875" style="97" hidden="1" customWidth="1"/>
    <col min="12" max="12" width="12.28515625" style="97" hidden="1" customWidth="1"/>
    <col min="13" max="16" width="12.28515625" style="30" hidden="1" customWidth="1"/>
    <col min="17" max="17" width="13.42578125" style="30" customWidth="1"/>
    <col min="18" max="21" width="13.5703125" style="30" customWidth="1"/>
    <col min="22" max="22" width="11.28515625" style="30" customWidth="1"/>
    <col min="23" max="23" width="12.7109375" style="30" customWidth="1"/>
    <col min="24" max="24" width="13" style="244" customWidth="1"/>
    <col min="25" max="25" width="10.5703125" style="591" customWidth="1"/>
    <col min="26" max="26" width="18.7109375" style="30" bestFit="1" customWidth="1"/>
    <col min="27" max="27" width="13.42578125" style="30" bestFit="1" customWidth="1"/>
    <col min="28" max="16384" width="9.140625" style="30"/>
  </cols>
  <sheetData>
    <row r="1" spans="1:198" ht="59.25" customHeight="1" x14ac:dyDescent="0.25">
      <c r="A1" s="648" t="s">
        <v>152</v>
      </c>
      <c r="B1" s="652"/>
      <c r="C1" s="652"/>
      <c r="D1" s="652"/>
      <c r="E1" s="652"/>
      <c r="F1" s="652"/>
      <c r="G1" s="652"/>
      <c r="H1" s="652"/>
      <c r="I1" s="652"/>
      <c r="J1" s="652"/>
      <c r="K1" s="652"/>
      <c r="L1" s="652"/>
      <c r="M1" s="652"/>
      <c r="N1" s="652"/>
      <c r="O1" s="652"/>
      <c r="P1" s="652"/>
      <c r="Q1" s="652"/>
      <c r="R1" s="652"/>
      <c r="S1" s="652"/>
      <c r="T1" s="652"/>
      <c r="U1" s="652"/>
      <c r="V1" s="652"/>
    </row>
    <row r="2" spans="1:198" ht="16.5" customHeight="1" thickBot="1" x14ac:dyDescent="0.3">
      <c r="A2" s="648"/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  <c r="S2" s="649"/>
      <c r="T2" s="649"/>
      <c r="U2" s="649"/>
      <c r="V2" s="649"/>
    </row>
    <row r="3" spans="1:198" ht="15" hidden="1" customHeight="1" thickBot="1" x14ac:dyDescent="0.3">
      <c r="A3" s="234"/>
    </row>
    <row r="4" spans="1:198" ht="30" customHeight="1" thickBot="1" x14ac:dyDescent="0.3">
      <c r="A4" s="25" t="s">
        <v>0</v>
      </c>
      <c r="B4" s="645" t="s">
        <v>56</v>
      </c>
      <c r="C4" s="646"/>
      <c r="D4" s="646"/>
      <c r="E4" s="647"/>
      <c r="F4" s="645" t="s">
        <v>55</v>
      </c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51"/>
    </row>
    <row r="5" spans="1:198" ht="135.75" thickBot="1" x14ac:dyDescent="0.3">
      <c r="A5" s="26"/>
      <c r="B5" s="167" t="s">
        <v>151</v>
      </c>
      <c r="C5" s="167" t="str">
        <f>'1 уровень'!E6</f>
        <v>План 1 мес. 2020 г. (законченный случай)</v>
      </c>
      <c r="D5" s="167" t="s">
        <v>57</v>
      </c>
      <c r="E5" s="63" t="s">
        <v>33</v>
      </c>
      <c r="F5" s="187" t="s">
        <v>139</v>
      </c>
      <c r="G5" s="187" t="s">
        <v>142</v>
      </c>
      <c r="H5" s="187" t="s">
        <v>143</v>
      </c>
      <c r="I5" s="187" t="s">
        <v>144</v>
      </c>
      <c r="J5" s="187" t="s">
        <v>145</v>
      </c>
      <c r="K5" s="187" t="s">
        <v>146</v>
      </c>
      <c r="L5" s="187" t="s">
        <v>147</v>
      </c>
      <c r="M5" s="187" t="s">
        <v>148</v>
      </c>
      <c r="N5" s="187" t="s">
        <v>149</v>
      </c>
      <c r="O5" s="187" t="s">
        <v>150</v>
      </c>
      <c r="P5" s="187" t="s">
        <v>141</v>
      </c>
      <c r="Q5" s="187" t="str">
        <f>'1 уровень'!S6</f>
        <v>План 1 мес. 2020 г. (тыс.руб)</v>
      </c>
      <c r="R5" s="180" t="s">
        <v>58</v>
      </c>
      <c r="S5" s="180" t="s">
        <v>86</v>
      </c>
      <c r="T5" s="180" t="s">
        <v>84</v>
      </c>
      <c r="U5" s="180" t="s">
        <v>85</v>
      </c>
      <c r="V5" s="63" t="s">
        <v>33</v>
      </c>
    </row>
    <row r="6" spans="1:198" s="13" customFormat="1" ht="15.75" thickBo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/>
      <c r="G6" s="36"/>
      <c r="H6" s="36"/>
      <c r="I6" s="36"/>
      <c r="J6" s="36"/>
      <c r="K6" s="36"/>
      <c r="L6" s="36"/>
      <c r="M6" s="256">
        <v>6</v>
      </c>
      <c r="N6" s="256">
        <v>6</v>
      </c>
      <c r="O6" s="256">
        <v>6</v>
      </c>
      <c r="P6" s="256">
        <v>6</v>
      </c>
      <c r="Q6" s="256">
        <v>7</v>
      </c>
      <c r="R6" s="256">
        <v>8</v>
      </c>
      <c r="S6" s="256"/>
      <c r="T6" s="256">
        <v>9</v>
      </c>
      <c r="U6" s="256">
        <v>10</v>
      </c>
      <c r="V6" s="36">
        <v>11</v>
      </c>
      <c r="W6" s="107"/>
      <c r="X6" s="244"/>
      <c r="Y6" s="592"/>
    </row>
    <row r="7" spans="1:198" s="31" customFormat="1" ht="15" customHeight="1" x14ac:dyDescent="0.25">
      <c r="A7" s="27" t="s">
        <v>16</v>
      </c>
      <c r="B7" s="29"/>
      <c r="C7" s="29"/>
      <c r="D7" s="29"/>
      <c r="E7" s="98"/>
      <c r="F7" s="98"/>
      <c r="G7" s="98"/>
      <c r="H7" s="98"/>
      <c r="I7" s="98"/>
      <c r="J7" s="98"/>
      <c r="K7" s="98"/>
      <c r="L7" s="98"/>
      <c r="M7" s="39"/>
      <c r="N7" s="39"/>
      <c r="O7" s="39"/>
      <c r="P7" s="39"/>
      <c r="Q7" s="39"/>
      <c r="R7" s="39"/>
      <c r="S7" s="39"/>
      <c r="T7" s="39"/>
      <c r="U7" s="39"/>
      <c r="V7" s="39"/>
      <c r="X7" s="244"/>
      <c r="Y7" s="592"/>
    </row>
    <row r="8" spans="1:198" ht="30" x14ac:dyDescent="0.25">
      <c r="A8" s="204" t="s">
        <v>74</v>
      </c>
      <c r="B8" s="205">
        <f>'1 уровень'!D201</f>
        <v>152001</v>
      </c>
      <c r="C8" s="205">
        <f>'1 уровень'!E201</f>
        <v>12668</v>
      </c>
      <c r="D8" s="205">
        <f>'1 уровень'!F201</f>
        <v>11050</v>
      </c>
      <c r="E8" s="206">
        <f>'1 уровень'!G201</f>
        <v>87.227660246289858</v>
      </c>
      <c r="F8" s="267">
        <f>'1 уровень'!H201</f>
        <v>390203.8543200001</v>
      </c>
      <c r="G8" s="267">
        <f>'1 уровень'!I201</f>
        <v>0</v>
      </c>
      <c r="H8" s="267">
        <f>'1 уровень'!J201</f>
        <v>0</v>
      </c>
      <c r="I8" s="267">
        <f>'1 уровень'!K201</f>
        <v>0</v>
      </c>
      <c r="J8" s="267">
        <f>'1 уровень'!L201</f>
        <v>0</v>
      </c>
      <c r="K8" s="267">
        <f>'1 уровень'!M201</f>
        <v>0</v>
      </c>
      <c r="L8" s="267">
        <f>'1 уровень'!N201</f>
        <v>0</v>
      </c>
      <c r="M8" s="267">
        <f>'1 уровень'!O201</f>
        <v>0</v>
      </c>
      <c r="N8" s="267">
        <f>'1 уровень'!P201</f>
        <v>0</v>
      </c>
      <c r="O8" s="267">
        <f>'1 уровень'!Q201</f>
        <v>0</v>
      </c>
      <c r="P8" s="267">
        <f>'1 уровень'!R201</f>
        <v>0</v>
      </c>
      <c r="Q8" s="267">
        <f>'1 уровень'!S201</f>
        <v>32516.987860000001</v>
      </c>
      <c r="R8" s="267">
        <f>'1 уровень'!T201</f>
        <v>27545.200819999976</v>
      </c>
      <c r="S8" s="267">
        <f>'1 уровень'!U201</f>
        <v>-4971.7870400000202</v>
      </c>
      <c r="T8" s="267">
        <f>'1 уровень'!V201</f>
        <v>-60.70675</v>
      </c>
      <c r="U8" s="267">
        <f>'1 уровень'!W201</f>
        <v>27484.494069999979</v>
      </c>
      <c r="V8" s="267">
        <f>'1 уровень'!X201</f>
        <v>84.710185760729857</v>
      </c>
      <c r="W8" s="68"/>
      <c r="Y8" s="592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</row>
    <row r="9" spans="1:198" ht="30" x14ac:dyDescent="0.25">
      <c r="A9" s="75" t="s">
        <v>43</v>
      </c>
      <c r="B9" s="33">
        <f>'1 уровень'!D202</f>
        <v>116033</v>
      </c>
      <c r="C9" s="33">
        <f>'1 уровень'!E202</f>
        <v>9669</v>
      </c>
      <c r="D9" s="33">
        <f>'1 уровень'!F202</f>
        <v>7566</v>
      </c>
      <c r="E9" s="100">
        <f>'1 уровень'!G202</f>
        <v>78.250077567483714</v>
      </c>
      <c r="F9" s="268">
        <f>'1 уровень'!H202</f>
        <v>323657.80887999997</v>
      </c>
      <c r="G9" s="268">
        <f>'1 уровень'!I202</f>
        <v>0</v>
      </c>
      <c r="H9" s="268">
        <f>'1 уровень'!J202</f>
        <v>0</v>
      </c>
      <c r="I9" s="268">
        <f>'1 уровень'!K202</f>
        <v>0</v>
      </c>
      <c r="J9" s="268">
        <f>'1 уровень'!L202</f>
        <v>0</v>
      </c>
      <c r="K9" s="268">
        <f>'1 уровень'!M202</f>
        <v>0</v>
      </c>
      <c r="L9" s="268">
        <f>'1 уровень'!N202</f>
        <v>0</v>
      </c>
      <c r="M9" s="268">
        <f>'1 уровень'!O202</f>
        <v>0</v>
      </c>
      <c r="N9" s="268">
        <f>'1 уровень'!P202</f>
        <v>0</v>
      </c>
      <c r="O9" s="268">
        <f>'1 уровень'!Q202</f>
        <v>0</v>
      </c>
      <c r="P9" s="268">
        <f>'1 уровень'!R202</f>
        <v>0</v>
      </c>
      <c r="Q9" s="268">
        <f>'1 уровень'!S202</f>
        <v>26971.484073333337</v>
      </c>
      <c r="R9" s="268">
        <f>'1 уровень'!T202</f>
        <v>20811.983729999993</v>
      </c>
      <c r="S9" s="268">
        <f>'1 уровень'!U202</f>
        <v>-6159.5003433333386</v>
      </c>
      <c r="T9" s="268">
        <f>'1 уровень'!V202</f>
        <v>-55.349110000000003</v>
      </c>
      <c r="U9" s="268">
        <f>'1 уровень'!W202</f>
        <v>20756.634619999993</v>
      </c>
      <c r="V9" s="268">
        <f>'1 уровень'!X202</f>
        <v>77.162916483994167</v>
      </c>
      <c r="W9" s="68"/>
      <c r="Y9" s="592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</row>
    <row r="10" spans="1:198" ht="30" x14ac:dyDescent="0.25">
      <c r="A10" s="75" t="s">
        <v>44</v>
      </c>
      <c r="B10" s="33">
        <f>'1 уровень'!D203</f>
        <v>34176</v>
      </c>
      <c r="C10" s="33">
        <f>'1 уровень'!E203</f>
        <v>2848</v>
      </c>
      <c r="D10" s="33">
        <f>'1 уровень'!F203</f>
        <v>3266</v>
      </c>
      <c r="E10" s="100">
        <f>'1 уровень'!G203</f>
        <v>114.67696629213484</v>
      </c>
      <c r="F10" s="268">
        <f>'1 уровень'!H203</f>
        <v>55032.929279999997</v>
      </c>
      <c r="G10" s="268">
        <f>'1 уровень'!I203</f>
        <v>0</v>
      </c>
      <c r="H10" s="268">
        <f>'1 уровень'!J203</f>
        <v>0</v>
      </c>
      <c r="I10" s="268">
        <f>'1 уровень'!K203</f>
        <v>0</v>
      </c>
      <c r="J10" s="268">
        <f>'1 уровень'!L203</f>
        <v>0</v>
      </c>
      <c r="K10" s="268">
        <f>'1 уровень'!M203</f>
        <v>0</v>
      </c>
      <c r="L10" s="268">
        <f>'1 уровень'!N203</f>
        <v>0</v>
      </c>
      <c r="M10" s="268">
        <f>'1 уровень'!O203</f>
        <v>0</v>
      </c>
      <c r="N10" s="268">
        <f>'1 уровень'!P203</f>
        <v>0</v>
      </c>
      <c r="O10" s="268">
        <f>'1 уровень'!Q203</f>
        <v>0</v>
      </c>
      <c r="P10" s="268">
        <f>'1 уровень'!R203</f>
        <v>0</v>
      </c>
      <c r="Q10" s="268">
        <f>'1 уровень'!S203</f>
        <v>4586.07744</v>
      </c>
      <c r="R10" s="268">
        <f>'1 уровень'!T203</f>
        <v>5334.5386099999869</v>
      </c>
      <c r="S10" s="268">
        <f>'1 уровень'!U203</f>
        <v>748.46116999998605</v>
      </c>
      <c r="T10" s="268">
        <f>'1 уровень'!V203</f>
        <v>-1.5297600000000005</v>
      </c>
      <c r="U10" s="268">
        <f>'1 уровень'!W203</f>
        <v>5333.0088499999874</v>
      </c>
      <c r="V10" s="268">
        <f>'1 уровень'!X203</f>
        <v>116.32029070141448</v>
      </c>
      <c r="W10" s="68"/>
      <c r="Y10" s="592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</row>
    <row r="11" spans="1:198" ht="30" x14ac:dyDescent="0.25">
      <c r="A11" s="75" t="s">
        <v>64</v>
      </c>
      <c r="B11" s="33">
        <f>'1 уровень'!D204</f>
        <v>727</v>
      </c>
      <c r="C11" s="33">
        <f>'1 уровень'!E204</f>
        <v>61</v>
      </c>
      <c r="D11" s="33">
        <f>'1 уровень'!F204</f>
        <v>115</v>
      </c>
      <c r="E11" s="100">
        <f>'1 уровень'!G204</f>
        <v>188.52459016393445</v>
      </c>
      <c r="F11" s="268">
        <f>'1 уровень'!H204</f>
        <v>4670.7787099999996</v>
      </c>
      <c r="G11" s="268">
        <f>'1 уровень'!I204</f>
        <v>0</v>
      </c>
      <c r="H11" s="268">
        <f>'1 уровень'!J204</f>
        <v>0</v>
      </c>
      <c r="I11" s="268">
        <f>'1 уровень'!K204</f>
        <v>0</v>
      </c>
      <c r="J11" s="268">
        <f>'1 уровень'!L204</f>
        <v>0</v>
      </c>
      <c r="K11" s="268">
        <f>'1 уровень'!M204</f>
        <v>0</v>
      </c>
      <c r="L11" s="268">
        <f>'1 уровень'!N204</f>
        <v>0</v>
      </c>
      <c r="M11" s="268">
        <f>'1 уровень'!O204</f>
        <v>0</v>
      </c>
      <c r="N11" s="268">
        <f>'1 уровень'!P204</f>
        <v>0</v>
      </c>
      <c r="O11" s="268">
        <f>'1 уровень'!Q204</f>
        <v>0</v>
      </c>
      <c r="P11" s="268">
        <f>'1 уровень'!R204</f>
        <v>0</v>
      </c>
      <c r="Q11" s="268">
        <f>'1 уровень'!S204</f>
        <v>389.23155916666667</v>
      </c>
      <c r="R11" s="268">
        <f>'1 уровень'!T204</f>
        <v>738.84394999999995</v>
      </c>
      <c r="S11" s="268">
        <f>'1 уровень'!U204</f>
        <v>349.61239083333334</v>
      </c>
      <c r="T11" s="268">
        <f>'1 уровень'!V204</f>
        <v>0</v>
      </c>
      <c r="U11" s="268">
        <f>'1 уровень'!W204</f>
        <v>738.84394999999995</v>
      </c>
      <c r="V11" s="268">
        <f>'1 уровень'!X204</f>
        <v>189.82118294360384</v>
      </c>
      <c r="W11" s="68"/>
      <c r="Y11" s="592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  <c r="GP11" s="31"/>
    </row>
    <row r="12" spans="1:198" ht="30" x14ac:dyDescent="0.25">
      <c r="A12" s="75" t="s">
        <v>65</v>
      </c>
      <c r="B12" s="33">
        <f>'1 уровень'!D205</f>
        <v>1065</v>
      </c>
      <c r="C12" s="33">
        <f>'1 уровень'!E205</f>
        <v>90</v>
      </c>
      <c r="D12" s="33">
        <f>'1 уровень'!F205</f>
        <v>103</v>
      </c>
      <c r="E12" s="100">
        <f>'1 уровень'!G205</f>
        <v>114.44444444444444</v>
      </c>
      <c r="F12" s="268">
        <f>'1 уровень'!H205</f>
        <v>6842.33745</v>
      </c>
      <c r="G12" s="268">
        <f>'1 уровень'!I205</f>
        <v>0</v>
      </c>
      <c r="H12" s="268">
        <f>'1 уровень'!J205</f>
        <v>0</v>
      </c>
      <c r="I12" s="268">
        <f>'1 уровень'!K205</f>
        <v>0</v>
      </c>
      <c r="J12" s="268">
        <f>'1 уровень'!L205</f>
        <v>0</v>
      </c>
      <c r="K12" s="268">
        <f>'1 уровень'!M205</f>
        <v>0</v>
      </c>
      <c r="L12" s="268">
        <f>'1 уровень'!N205</f>
        <v>0</v>
      </c>
      <c r="M12" s="268">
        <f>'1 уровень'!O205</f>
        <v>0</v>
      </c>
      <c r="N12" s="268">
        <f>'1 уровень'!P205</f>
        <v>0</v>
      </c>
      <c r="O12" s="268">
        <f>'1 уровень'!Q205</f>
        <v>0</v>
      </c>
      <c r="P12" s="268">
        <f>'1 уровень'!R205</f>
        <v>0</v>
      </c>
      <c r="Q12" s="268">
        <f>'1 уровень'!S205</f>
        <v>570.19478749999985</v>
      </c>
      <c r="R12" s="268">
        <f>'1 уровень'!T205</f>
        <v>659.83452999999997</v>
      </c>
      <c r="S12" s="268">
        <f>'1 уровень'!U205</f>
        <v>89.639742499999997</v>
      </c>
      <c r="T12" s="268">
        <f>'1 уровень'!V205</f>
        <v>-3.8278799999999999</v>
      </c>
      <c r="U12" s="268">
        <f>'1 уровень'!W205</f>
        <v>656.00664999999992</v>
      </c>
      <c r="V12" s="268">
        <f>'1 уровень'!X205</f>
        <v>115.72089827285559</v>
      </c>
      <c r="W12" s="68"/>
      <c r="Y12" s="592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  <c r="GK12" s="31"/>
      <c r="GL12" s="31"/>
      <c r="GM12" s="31"/>
      <c r="GN12" s="31"/>
      <c r="GO12" s="31"/>
      <c r="GP12" s="31"/>
    </row>
    <row r="13" spans="1:198" ht="30" x14ac:dyDescent="0.25">
      <c r="A13" s="207" t="s">
        <v>66</v>
      </c>
      <c r="B13" s="205">
        <f>'1 уровень'!D206</f>
        <v>181877</v>
      </c>
      <c r="C13" s="205">
        <f>'1 уровень'!E206</f>
        <v>15157</v>
      </c>
      <c r="D13" s="205">
        <f>'1 уровень'!F206</f>
        <v>16733</v>
      </c>
      <c r="E13" s="206">
        <f>'1 уровень'!G206</f>
        <v>110.39783598337402</v>
      </c>
      <c r="F13" s="267">
        <f>'1 уровень'!H206</f>
        <v>379462.52100000001</v>
      </c>
      <c r="G13" s="267">
        <f>'1 уровень'!I206</f>
        <v>0</v>
      </c>
      <c r="H13" s="267">
        <f>'1 уровень'!J206</f>
        <v>0</v>
      </c>
      <c r="I13" s="267">
        <f>'1 уровень'!K206</f>
        <v>0</v>
      </c>
      <c r="J13" s="267">
        <f>'1 уровень'!L206</f>
        <v>0</v>
      </c>
      <c r="K13" s="267">
        <f>'1 уровень'!M206</f>
        <v>0</v>
      </c>
      <c r="L13" s="267">
        <f>'1 уровень'!N206</f>
        <v>0</v>
      </c>
      <c r="M13" s="267">
        <f>'1 уровень'!O206</f>
        <v>0</v>
      </c>
      <c r="N13" s="267">
        <f>'1 уровень'!P206</f>
        <v>0</v>
      </c>
      <c r="O13" s="267">
        <f>'1 уровень'!Q206</f>
        <v>0</v>
      </c>
      <c r="P13" s="267">
        <f>'1 уровень'!R206</f>
        <v>0</v>
      </c>
      <c r="Q13" s="267">
        <f>'1 уровень'!S206</f>
        <v>31621.876749999999</v>
      </c>
      <c r="R13" s="267">
        <f>'1 уровень'!T206</f>
        <v>30562.37179999999</v>
      </c>
      <c r="S13" s="267">
        <f>'1 уровень'!U206</f>
        <v>-1059.5049500000068</v>
      </c>
      <c r="T13" s="267">
        <f>'1 уровень'!V206</f>
        <v>-1.09449</v>
      </c>
      <c r="U13" s="267">
        <f>'1 уровень'!W206</f>
        <v>30561.277309999987</v>
      </c>
      <c r="V13" s="267">
        <f>'1 уровень'!X206</f>
        <v>96.649455823332787</v>
      </c>
      <c r="W13" s="68"/>
      <c r="Y13" s="592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  <c r="FV13" s="31"/>
      <c r="FW13" s="31"/>
      <c r="FX13" s="31"/>
      <c r="FY13" s="31"/>
      <c r="FZ13" s="31"/>
      <c r="GA13" s="31"/>
      <c r="GB13" s="31"/>
      <c r="GC13" s="31"/>
      <c r="GD13" s="31"/>
      <c r="GE13" s="31"/>
      <c r="GF13" s="31"/>
      <c r="GG13" s="31"/>
      <c r="GH13" s="31"/>
      <c r="GI13" s="31"/>
      <c r="GJ13" s="31"/>
      <c r="GK13" s="31"/>
      <c r="GL13" s="31"/>
      <c r="GM13" s="31"/>
      <c r="GN13" s="31"/>
      <c r="GO13" s="31"/>
      <c r="GP13" s="31"/>
    </row>
    <row r="14" spans="1:198" ht="30" x14ac:dyDescent="0.25">
      <c r="A14" s="75" t="s">
        <v>62</v>
      </c>
      <c r="B14" s="33">
        <f>'1 уровень'!D207</f>
        <v>43893</v>
      </c>
      <c r="C14" s="33">
        <f>'1 уровень'!E207</f>
        <v>3656</v>
      </c>
      <c r="D14" s="33">
        <f>'1 уровень'!F207</f>
        <v>4126</v>
      </c>
      <c r="E14" s="100">
        <f>'1 уровень'!G207</f>
        <v>112.85557986870897</v>
      </c>
      <c r="F14" s="268">
        <f>'1 уровень'!H207</f>
        <v>50301.378000000004</v>
      </c>
      <c r="G14" s="268">
        <f>'1 уровень'!I207</f>
        <v>0</v>
      </c>
      <c r="H14" s="268">
        <f>'1 уровень'!J207</f>
        <v>0</v>
      </c>
      <c r="I14" s="268">
        <f>'1 уровень'!K207</f>
        <v>0</v>
      </c>
      <c r="J14" s="268">
        <f>'1 уровень'!L207</f>
        <v>0</v>
      </c>
      <c r="K14" s="268">
        <f>'1 уровень'!M207</f>
        <v>0</v>
      </c>
      <c r="L14" s="268">
        <f>'1 уровень'!N207</f>
        <v>0</v>
      </c>
      <c r="M14" s="268">
        <f>'1 уровень'!O207</f>
        <v>0</v>
      </c>
      <c r="N14" s="268">
        <f>'1 уровень'!P207</f>
        <v>0</v>
      </c>
      <c r="O14" s="268">
        <f>'1 уровень'!Q207</f>
        <v>0</v>
      </c>
      <c r="P14" s="268">
        <f>'1 уровень'!R207</f>
        <v>0</v>
      </c>
      <c r="Q14" s="268">
        <f>'1 уровень'!S207</f>
        <v>4191.7815000000001</v>
      </c>
      <c r="R14" s="268">
        <f>'1 уровень'!T207</f>
        <v>5076.5147100000004</v>
      </c>
      <c r="S14" s="268">
        <f>'1 уровень'!U207</f>
        <v>884.73320999999999</v>
      </c>
      <c r="T14" s="268">
        <f>'1 уровень'!V207</f>
        <v>-1.09449</v>
      </c>
      <c r="U14" s="268">
        <f>'1 уровень'!W207</f>
        <v>5075.42022</v>
      </c>
      <c r="V14" s="268">
        <f>'1 уровень'!X207</f>
        <v>121.10637708573313</v>
      </c>
      <c r="W14" s="68"/>
      <c r="Y14" s="592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</row>
    <row r="15" spans="1:198" ht="45" x14ac:dyDescent="0.25">
      <c r="A15" s="75" t="s">
        <v>92</v>
      </c>
      <c r="B15" s="33">
        <f>'1 уровень'!D208</f>
        <v>0</v>
      </c>
      <c r="C15" s="33">
        <f>'1 уровень'!E208</f>
        <v>0</v>
      </c>
      <c r="D15" s="33">
        <f>'1 уровень'!F208</f>
        <v>297</v>
      </c>
      <c r="E15" s="100">
        <f>'1 уровень'!G208</f>
        <v>0</v>
      </c>
      <c r="F15" s="268">
        <f>'1 уровень'!H208</f>
        <v>0</v>
      </c>
      <c r="G15" s="268">
        <f>'1 уровень'!I208</f>
        <v>0</v>
      </c>
      <c r="H15" s="268">
        <f>'1 уровень'!J208</f>
        <v>0</v>
      </c>
      <c r="I15" s="268">
        <f>'1 уровень'!K208</f>
        <v>0</v>
      </c>
      <c r="J15" s="268">
        <f>'1 уровень'!L208</f>
        <v>0</v>
      </c>
      <c r="K15" s="268">
        <f>'1 уровень'!M208</f>
        <v>0</v>
      </c>
      <c r="L15" s="268">
        <f>'1 уровень'!N208</f>
        <v>0</v>
      </c>
      <c r="M15" s="268">
        <f>'1 уровень'!O208</f>
        <v>0</v>
      </c>
      <c r="N15" s="268">
        <f>'1 уровень'!P208</f>
        <v>0</v>
      </c>
      <c r="O15" s="268">
        <f>'1 уровень'!Q208</f>
        <v>0</v>
      </c>
      <c r="P15" s="268">
        <f>'1 уровень'!R208</f>
        <v>0</v>
      </c>
      <c r="Q15" s="268">
        <f>'1 уровень'!S208</f>
        <v>0</v>
      </c>
      <c r="R15" s="268">
        <f>'1 уровень'!T208</f>
        <v>0</v>
      </c>
      <c r="S15" s="268">
        <f>'1 уровень'!U208</f>
        <v>0</v>
      </c>
      <c r="T15" s="268">
        <f>'1 уровень'!V208</f>
        <v>0</v>
      </c>
      <c r="U15" s="268">
        <f>'1 уровень'!W208</f>
        <v>366.69845999999995</v>
      </c>
      <c r="V15" s="268">
        <f>'1 уровень'!X208</f>
        <v>0</v>
      </c>
      <c r="W15" s="68"/>
      <c r="Y15" s="592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</row>
    <row r="16" spans="1:198" ht="60" x14ac:dyDescent="0.25">
      <c r="A16" s="75" t="s">
        <v>45</v>
      </c>
      <c r="B16" s="33">
        <f>'1 уровень'!D209</f>
        <v>107579</v>
      </c>
      <c r="C16" s="33">
        <f>'1 уровень'!E209</f>
        <v>8965</v>
      </c>
      <c r="D16" s="33">
        <f>'1 уровень'!F209</f>
        <v>9814</v>
      </c>
      <c r="E16" s="100">
        <f>'1 уровень'!G209</f>
        <v>109.47016174010038</v>
      </c>
      <c r="F16" s="268">
        <f>'1 уровень'!H209</f>
        <v>293690.67</v>
      </c>
      <c r="G16" s="268">
        <f>'1 уровень'!I209</f>
        <v>0</v>
      </c>
      <c r="H16" s="268">
        <f>'1 уровень'!J209</f>
        <v>0</v>
      </c>
      <c r="I16" s="268">
        <f>'1 уровень'!K209</f>
        <v>0</v>
      </c>
      <c r="J16" s="268">
        <f>'1 уровень'!L209</f>
        <v>0</v>
      </c>
      <c r="K16" s="268">
        <f>'1 уровень'!M209</f>
        <v>0</v>
      </c>
      <c r="L16" s="268">
        <f>'1 уровень'!N209</f>
        <v>0</v>
      </c>
      <c r="M16" s="268">
        <f>'1 уровень'!O209</f>
        <v>0</v>
      </c>
      <c r="N16" s="268">
        <f>'1 уровень'!P209</f>
        <v>0</v>
      </c>
      <c r="O16" s="268">
        <f>'1 уровень'!Q209</f>
        <v>0</v>
      </c>
      <c r="P16" s="268">
        <f>'1 уровень'!R209</f>
        <v>0</v>
      </c>
      <c r="Q16" s="268">
        <f>'1 уровень'!S209</f>
        <v>24474.2225</v>
      </c>
      <c r="R16" s="268">
        <f>'1 уровень'!T209</f>
        <v>21703.700859999994</v>
      </c>
      <c r="S16" s="268">
        <f>'1 уровень'!U209</f>
        <v>-2770.5216400000072</v>
      </c>
      <c r="T16" s="268">
        <f>'1 уровень'!V209</f>
        <v>0</v>
      </c>
      <c r="U16" s="268">
        <f>'1 уровень'!W209</f>
        <v>21703.700859999994</v>
      </c>
      <c r="V16" s="268">
        <f>'1 уровень'!X209</f>
        <v>88.679837980552776</v>
      </c>
      <c r="W16" s="68"/>
      <c r="Y16" s="592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</row>
    <row r="17" spans="1:198" ht="45.75" thickBot="1" x14ac:dyDescent="0.3">
      <c r="A17" s="75" t="s">
        <v>63</v>
      </c>
      <c r="B17" s="33">
        <f>'1 уровень'!D210</f>
        <v>30405</v>
      </c>
      <c r="C17" s="33">
        <f>'1 уровень'!E210</f>
        <v>2536</v>
      </c>
      <c r="D17" s="33">
        <f>'1 уровень'!F210</f>
        <v>2793</v>
      </c>
      <c r="E17" s="100">
        <f>'1 уровень'!G210</f>
        <v>110.13406940063091</v>
      </c>
      <c r="F17" s="268">
        <f>'1 уровень'!H210</f>
        <v>35470.472999999998</v>
      </c>
      <c r="G17" s="268">
        <f>'1 уровень'!I210</f>
        <v>0</v>
      </c>
      <c r="H17" s="268">
        <f>'1 уровень'!J210</f>
        <v>0</v>
      </c>
      <c r="I17" s="268">
        <f>'1 уровень'!K210</f>
        <v>0</v>
      </c>
      <c r="J17" s="268">
        <f>'1 уровень'!L210</f>
        <v>0</v>
      </c>
      <c r="K17" s="268">
        <f>'1 уровень'!M210</f>
        <v>0</v>
      </c>
      <c r="L17" s="268">
        <f>'1 уровень'!N210</f>
        <v>0</v>
      </c>
      <c r="M17" s="268">
        <f>'1 уровень'!O210</f>
        <v>0</v>
      </c>
      <c r="N17" s="268">
        <f>'1 уровень'!P210</f>
        <v>0</v>
      </c>
      <c r="O17" s="268">
        <f>'1 уровень'!Q210</f>
        <v>0</v>
      </c>
      <c r="P17" s="268">
        <f>'1 уровень'!R210</f>
        <v>0</v>
      </c>
      <c r="Q17" s="268">
        <f>'1 уровень'!S210</f>
        <v>2955.87275</v>
      </c>
      <c r="R17" s="268">
        <f>'1 уровень'!T210</f>
        <v>3782.1562300000005</v>
      </c>
      <c r="S17" s="268">
        <f>'1 уровень'!U210</f>
        <v>826.28348000000028</v>
      </c>
      <c r="T17" s="268">
        <f>'1 уровень'!V210</f>
        <v>0</v>
      </c>
      <c r="U17" s="268">
        <f>'1 уровень'!W210</f>
        <v>3782.1562300000005</v>
      </c>
      <c r="V17" s="268">
        <f>'1 уровень'!X210</f>
        <v>127.95395979072511</v>
      </c>
      <c r="W17" s="68"/>
      <c r="Y17" s="592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</row>
    <row r="18" spans="1:198" ht="15.75" thickBot="1" x14ac:dyDescent="0.3">
      <c r="A18" s="210" t="s">
        <v>60</v>
      </c>
      <c r="B18" s="211">
        <f>'1 уровень'!D211</f>
        <v>0</v>
      </c>
      <c r="C18" s="211">
        <f>'1 уровень'!E211</f>
        <v>0</v>
      </c>
      <c r="D18" s="211">
        <f>'1 уровень'!F211</f>
        <v>0</v>
      </c>
      <c r="E18" s="212">
        <f>'1 уровень'!G211</f>
        <v>0</v>
      </c>
      <c r="F18" s="638">
        <f>'1 уровень'!H211</f>
        <v>769666.37531999999</v>
      </c>
      <c r="G18" s="638" t="e">
        <f>'1 уровень'!I211</f>
        <v>#REF!</v>
      </c>
      <c r="H18" s="638" t="e">
        <f>'1 уровень'!J211</f>
        <v>#REF!</v>
      </c>
      <c r="I18" s="638" t="e">
        <f>'1 уровень'!K211</f>
        <v>#REF!</v>
      </c>
      <c r="J18" s="638" t="e">
        <f>'1 уровень'!L211</f>
        <v>#REF!</v>
      </c>
      <c r="K18" s="638" t="e">
        <f>'1 уровень'!M211</f>
        <v>#REF!</v>
      </c>
      <c r="L18" s="638" t="e">
        <f>'1 уровень'!N211</f>
        <v>#REF!</v>
      </c>
      <c r="M18" s="638" t="e">
        <f>'1 уровень'!O211</f>
        <v>#REF!</v>
      </c>
      <c r="N18" s="638" t="e">
        <f>'1 уровень'!P211</f>
        <v>#REF!</v>
      </c>
      <c r="O18" s="638" t="e">
        <f>'1 уровень'!Q211</f>
        <v>#REF!</v>
      </c>
      <c r="P18" s="638" t="e">
        <f>'1 уровень'!R211</f>
        <v>#REF!</v>
      </c>
      <c r="Q18" s="638">
        <f>'1 уровень'!S211</f>
        <v>64138.864609999997</v>
      </c>
      <c r="R18" s="638">
        <f>'1 уровень'!T211</f>
        <v>58107.57261999997</v>
      </c>
      <c r="S18" s="638">
        <f>'1 уровень'!U211</f>
        <v>-6031.291990000027</v>
      </c>
      <c r="T18" s="638">
        <f>'1 уровень'!V211</f>
        <v>-61.80124</v>
      </c>
      <c r="U18" s="638">
        <f>'1 уровень'!W211</f>
        <v>58045.771379999976</v>
      </c>
      <c r="V18" s="638">
        <f>'1 уровень'!X211</f>
        <v>1662.1765185409449</v>
      </c>
      <c r="W18" s="68"/>
      <c r="Y18" s="592"/>
    </row>
    <row r="19" spans="1:198" ht="15.75" customHeight="1" thickBot="1" x14ac:dyDescent="0.3">
      <c r="A19" s="222"/>
      <c r="B19" s="223"/>
      <c r="C19" s="223"/>
      <c r="D19" s="223"/>
      <c r="E19" s="224"/>
      <c r="F19" s="269"/>
      <c r="G19" s="269"/>
      <c r="H19" s="269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9"/>
      <c r="W19" s="68"/>
      <c r="Y19" s="592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</row>
    <row r="20" spans="1:198" s="31" customFormat="1" ht="15" customHeight="1" x14ac:dyDescent="0.25">
      <c r="A20" s="27" t="s">
        <v>17</v>
      </c>
      <c r="B20" s="40"/>
      <c r="C20" s="40"/>
      <c r="D20" s="40"/>
      <c r="E20" s="101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68"/>
      <c r="X20" s="244"/>
      <c r="Y20" s="592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</row>
    <row r="21" spans="1:198" ht="30" x14ac:dyDescent="0.25">
      <c r="A21" s="204" t="s">
        <v>74</v>
      </c>
      <c r="B21" s="205">
        <f>'2 уровень'!C94</f>
        <v>72227</v>
      </c>
      <c r="C21" s="205">
        <f>'2 уровень'!D94</f>
        <v>6019</v>
      </c>
      <c r="D21" s="205">
        <f>'2 уровень'!E94</f>
        <v>3705</v>
      </c>
      <c r="E21" s="206">
        <f>'2 уровень'!F94</f>
        <v>61.555075593952481</v>
      </c>
      <c r="F21" s="263">
        <f>'2 уровень'!G94</f>
        <v>218977.42828999998</v>
      </c>
      <c r="G21" s="263">
        <f>'2 уровень'!H94</f>
        <v>0</v>
      </c>
      <c r="H21" s="263">
        <f>'2 уровень'!I94</f>
        <v>0</v>
      </c>
      <c r="I21" s="263">
        <f>'2 уровень'!J94</f>
        <v>0</v>
      </c>
      <c r="J21" s="263">
        <f>'2 уровень'!K94</f>
        <v>0</v>
      </c>
      <c r="K21" s="263">
        <f>'2 уровень'!L94</f>
        <v>0</v>
      </c>
      <c r="L21" s="263">
        <f>'2 уровень'!M94</f>
        <v>0</v>
      </c>
      <c r="M21" s="263">
        <f>'2 уровень'!N94</f>
        <v>0</v>
      </c>
      <c r="N21" s="263">
        <f>'2 уровень'!O94</f>
        <v>0</v>
      </c>
      <c r="O21" s="263">
        <f>'2 уровень'!P94</f>
        <v>0</v>
      </c>
      <c r="P21" s="263">
        <f>'2 уровень'!Q94</f>
        <v>0</v>
      </c>
      <c r="Q21" s="263">
        <f>'2 уровень'!R94</f>
        <v>18248.119024166663</v>
      </c>
      <c r="R21" s="263">
        <f>'2 уровень'!S94</f>
        <v>10807.783290000001</v>
      </c>
      <c r="S21" s="263">
        <f>'2 уровень'!T94</f>
        <v>-7440.335734166667</v>
      </c>
      <c r="T21" s="263">
        <f>'2 уровень'!U94</f>
        <v>-87.641930000000002</v>
      </c>
      <c r="U21" s="263">
        <f>'2 уровень'!V94</f>
        <v>10720.141359999998</v>
      </c>
      <c r="V21" s="263">
        <f>'2 уровень'!W94</f>
        <v>59.226834698342614</v>
      </c>
      <c r="W21" s="68"/>
      <c r="Y21" s="592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</row>
    <row r="22" spans="1:198" ht="30" x14ac:dyDescent="0.25">
      <c r="A22" s="75" t="s">
        <v>43</v>
      </c>
      <c r="B22" s="33">
        <f>'2 уровень'!C95</f>
        <v>54800</v>
      </c>
      <c r="C22" s="33">
        <f>'2 уровень'!D95</f>
        <v>4566</v>
      </c>
      <c r="D22" s="33">
        <f>'2 уровень'!E95</f>
        <v>2600</v>
      </c>
      <c r="E22" s="100">
        <f>'2 уровень'!F95</f>
        <v>56.942619360490589</v>
      </c>
      <c r="F22" s="264">
        <f>'2 уровень'!G95</f>
        <v>180072.8</v>
      </c>
      <c r="G22" s="264">
        <f>'2 уровень'!H95</f>
        <v>0</v>
      </c>
      <c r="H22" s="264">
        <f>'2 уровень'!I95</f>
        <v>0</v>
      </c>
      <c r="I22" s="264">
        <f>'2 уровень'!J95</f>
        <v>0</v>
      </c>
      <c r="J22" s="264">
        <f>'2 уровень'!K95</f>
        <v>0</v>
      </c>
      <c r="K22" s="264">
        <f>'2 уровень'!L95</f>
        <v>0</v>
      </c>
      <c r="L22" s="264">
        <f>'2 уровень'!M95</f>
        <v>0</v>
      </c>
      <c r="M22" s="264">
        <f>'2 уровень'!N95</f>
        <v>0</v>
      </c>
      <c r="N22" s="264">
        <f>'2 уровень'!O95</f>
        <v>0</v>
      </c>
      <c r="O22" s="264">
        <f>'2 уровень'!P95</f>
        <v>0</v>
      </c>
      <c r="P22" s="264">
        <f>'2 уровень'!Q95</f>
        <v>0</v>
      </c>
      <c r="Q22" s="264">
        <f>'2 уровень'!R95</f>
        <v>15006.066666666668</v>
      </c>
      <c r="R22" s="264">
        <f>'2 уровень'!S95</f>
        <v>8325.4601899999998</v>
      </c>
      <c r="S22" s="264">
        <f>'2 уровень'!T95</f>
        <v>-6680.6064766666659</v>
      </c>
      <c r="T22" s="264">
        <f>'2 уровень'!U95</f>
        <v>-57.932429999999989</v>
      </c>
      <c r="U22" s="264">
        <f>'2 уровень'!V95</f>
        <v>8267.5277600000009</v>
      </c>
      <c r="V22" s="264">
        <f>'2 уровень'!W95</f>
        <v>55.480629101119092</v>
      </c>
      <c r="W22" s="68"/>
      <c r="Y22" s="592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1"/>
      <c r="FY22" s="31"/>
      <c r="FZ22" s="31"/>
      <c r="GA22" s="31"/>
      <c r="GB22" s="31"/>
      <c r="GC22" s="31"/>
      <c r="GD22" s="31"/>
      <c r="GE22" s="31"/>
      <c r="GF22" s="31"/>
      <c r="GG22" s="31"/>
      <c r="GH22" s="31"/>
      <c r="GI22" s="31"/>
      <c r="GJ22" s="31"/>
      <c r="GK22" s="31"/>
      <c r="GL22" s="31"/>
      <c r="GM22" s="31"/>
      <c r="GN22" s="31"/>
      <c r="GO22" s="31"/>
      <c r="GP22" s="31"/>
    </row>
    <row r="23" spans="1:198" ht="30" x14ac:dyDescent="0.25">
      <c r="A23" s="75" t="s">
        <v>44</v>
      </c>
      <c r="B23" s="33">
        <f>'2 уровень'!C96</f>
        <v>16440</v>
      </c>
      <c r="C23" s="33">
        <f>'2 уровень'!D96</f>
        <v>1371</v>
      </c>
      <c r="D23" s="33">
        <f>'2 уровень'!E96</f>
        <v>1053</v>
      </c>
      <c r="E23" s="100">
        <f>'2 уровень'!F96</f>
        <v>76.805251641137858</v>
      </c>
      <c r="F23" s="264">
        <f>'2 уровень'!G96</f>
        <v>31295.184000000001</v>
      </c>
      <c r="G23" s="264">
        <f>'2 уровень'!H96</f>
        <v>0</v>
      </c>
      <c r="H23" s="264">
        <f>'2 уровень'!I96</f>
        <v>0</v>
      </c>
      <c r="I23" s="264">
        <f>'2 уровень'!J96</f>
        <v>0</v>
      </c>
      <c r="J23" s="264">
        <f>'2 уровень'!K96</f>
        <v>0</v>
      </c>
      <c r="K23" s="264">
        <f>'2 уровень'!L96</f>
        <v>0</v>
      </c>
      <c r="L23" s="264">
        <f>'2 уровень'!M96</f>
        <v>0</v>
      </c>
      <c r="M23" s="264">
        <f>'2 уровень'!N96</f>
        <v>0</v>
      </c>
      <c r="N23" s="264">
        <f>'2 уровень'!O96</f>
        <v>0</v>
      </c>
      <c r="O23" s="264">
        <f>'2 уровень'!P96</f>
        <v>0</v>
      </c>
      <c r="P23" s="264">
        <f>'2 уровень'!Q96</f>
        <v>0</v>
      </c>
      <c r="Q23" s="264">
        <f>'2 уровень'!R96</f>
        <v>2607.9319999999998</v>
      </c>
      <c r="R23" s="264">
        <f>'2 уровень'!S96</f>
        <v>2081.420259999999</v>
      </c>
      <c r="S23" s="264">
        <f>'2 уровень'!T96</f>
        <v>-526.51174000000105</v>
      </c>
      <c r="T23" s="264">
        <f>'2 уровень'!U96</f>
        <v>-29.709499999999998</v>
      </c>
      <c r="U23" s="264">
        <f>'2 уровень'!V96</f>
        <v>2051.710759999999</v>
      </c>
      <c r="V23" s="264">
        <f>'2 уровень'!W96</f>
        <v>79.811140014386851</v>
      </c>
      <c r="W23" s="68"/>
      <c r="Y23" s="592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</row>
    <row r="24" spans="1:198" ht="45" x14ac:dyDescent="0.25">
      <c r="A24" s="75" t="s">
        <v>53</v>
      </c>
      <c r="B24" s="33">
        <f>'2 уровень'!C97</f>
        <v>181</v>
      </c>
      <c r="C24" s="33">
        <f>'2 уровень'!D97</f>
        <v>15</v>
      </c>
      <c r="D24" s="33">
        <f>'2 уровень'!E97</f>
        <v>52</v>
      </c>
      <c r="E24" s="100">
        <f>'2 уровень'!F97</f>
        <v>346.66666666666669</v>
      </c>
      <c r="F24" s="264">
        <f>'2 уровень'!G97</f>
        <v>1395.45027</v>
      </c>
      <c r="G24" s="264">
        <f>'2 уровень'!H97</f>
        <v>0</v>
      </c>
      <c r="H24" s="264">
        <f>'2 уровень'!I97</f>
        <v>0</v>
      </c>
      <c r="I24" s="264">
        <f>'2 уровень'!J97</f>
        <v>0</v>
      </c>
      <c r="J24" s="264">
        <f>'2 уровень'!K97</f>
        <v>0</v>
      </c>
      <c r="K24" s="264">
        <f>'2 уровень'!L97</f>
        <v>0</v>
      </c>
      <c r="L24" s="264">
        <f>'2 уровень'!M97</f>
        <v>0</v>
      </c>
      <c r="M24" s="264">
        <f>'2 уровень'!N97</f>
        <v>0</v>
      </c>
      <c r="N24" s="264">
        <f>'2 уровень'!O97</f>
        <v>0</v>
      </c>
      <c r="O24" s="264">
        <f>'2 уровень'!P97</f>
        <v>0</v>
      </c>
      <c r="P24" s="264">
        <f>'2 уровень'!Q97</f>
        <v>0</v>
      </c>
      <c r="Q24" s="264">
        <f>'2 уровень'!R97</f>
        <v>116.28752249999999</v>
      </c>
      <c r="R24" s="264">
        <f>'2 уровень'!S97</f>
        <v>400.90284000000003</v>
      </c>
      <c r="S24" s="264">
        <f>'2 уровень'!T97</f>
        <v>284.6153175</v>
      </c>
      <c r="T24" s="264">
        <f>'2 уровень'!U97</f>
        <v>0</v>
      </c>
      <c r="U24" s="264">
        <f>'2 уровень'!V97</f>
        <v>400.90284000000003</v>
      </c>
      <c r="V24" s="264">
        <f>'2 уровень'!W97</f>
        <v>344.75138121546968</v>
      </c>
      <c r="W24" s="68"/>
      <c r="Y24" s="592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</row>
    <row r="25" spans="1:198" ht="30" x14ac:dyDescent="0.25">
      <c r="A25" s="75" t="s">
        <v>54</v>
      </c>
      <c r="B25" s="33">
        <f>'2 уровень'!C98</f>
        <v>806</v>
      </c>
      <c r="C25" s="33">
        <f>'2 уровень'!D98</f>
        <v>67</v>
      </c>
      <c r="D25" s="33">
        <f>'2 уровень'!E98</f>
        <v>0</v>
      </c>
      <c r="E25" s="100">
        <f>'2 уровень'!F98</f>
        <v>0</v>
      </c>
      <c r="F25" s="264">
        <f>'2 уровень'!G98</f>
        <v>6213.9940200000001</v>
      </c>
      <c r="G25" s="264">
        <f>'2 уровень'!H98</f>
        <v>0</v>
      </c>
      <c r="H25" s="264">
        <f>'2 уровень'!I98</f>
        <v>0</v>
      </c>
      <c r="I25" s="264">
        <f>'2 уровень'!J98</f>
        <v>0</v>
      </c>
      <c r="J25" s="264">
        <f>'2 уровень'!K98</f>
        <v>0</v>
      </c>
      <c r="K25" s="264">
        <f>'2 уровень'!L98</f>
        <v>0</v>
      </c>
      <c r="L25" s="264">
        <f>'2 уровень'!M98</f>
        <v>0</v>
      </c>
      <c r="M25" s="264">
        <f>'2 уровень'!N98</f>
        <v>0</v>
      </c>
      <c r="N25" s="264">
        <f>'2 уровень'!O98</f>
        <v>0</v>
      </c>
      <c r="O25" s="264">
        <f>'2 уровень'!P98</f>
        <v>0</v>
      </c>
      <c r="P25" s="264">
        <f>'2 уровень'!Q98</f>
        <v>0</v>
      </c>
      <c r="Q25" s="264">
        <f>'2 уровень'!R98</f>
        <v>517.83283500000005</v>
      </c>
      <c r="R25" s="264">
        <f>'2 уровень'!S98</f>
        <v>0</v>
      </c>
      <c r="S25" s="264">
        <f>'2 уровень'!T98</f>
        <v>-517.83283500000005</v>
      </c>
      <c r="T25" s="264">
        <f>'2 уровень'!U98</f>
        <v>0</v>
      </c>
      <c r="U25" s="264">
        <f>'2 уровень'!V98</f>
        <v>0</v>
      </c>
      <c r="V25" s="264">
        <f>'2 уровень'!W98</f>
        <v>0</v>
      </c>
      <c r="W25" s="68"/>
      <c r="Y25" s="592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</row>
    <row r="26" spans="1:198" ht="30" x14ac:dyDescent="0.25">
      <c r="A26" s="207" t="s">
        <v>66</v>
      </c>
      <c r="B26" s="205">
        <f>'2 уровень'!C99</f>
        <v>89942</v>
      </c>
      <c r="C26" s="205">
        <f>'2 уровень'!D99</f>
        <v>7495</v>
      </c>
      <c r="D26" s="205">
        <f>'2 уровень'!E99</f>
        <v>7359</v>
      </c>
      <c r="E26" s="206">
        <f>'2 уровень'!F99</f>
        <v>98.18545697131421</v>
      </c>
      <c r="F26" s="263">
        <f>'2 уровень'!G99</f>
        <v>217204.04925000004</v>
      </c>
      <c r="G26" s="263">
        <f>'2 уровень'!H99</f>
        <v>0</v>
      </c>
      <c r="H26" s="263">
        <f>'2 уровень'!I99</f>
        <v>0</v>
      </c>
      <c r="I26" s="263">
        <f>'2 уровень'!J99</f>
        <v>0</v>
      </c>
      <c r="J26" s="263">
        <f>'2 уровень'!K99</f>
        <v>0</v>
      </c>
      <c r="K26" s="263">
        <f>'2 уровень'!L99</f>
        <v>0</v>
      </c>
      <c r="L26" s="263">
        <f>'2 уровень'!M99</f>
        <v>0</v>
      </c>
      <c r="M26" s="263">
        <f>'2 уровень'!N99</f>
        <v>0</v>
      </c>
      <c r="N26" s="263">
        <f>'2 уровень'!O99</f>
        <v>0</v>
      </c>
      <c r="O26" s="263">
        <f>'2 уровень'!P99</f>
        <v>0</v>
      </c>
      <c r="P26" s="263">
        <f>'2 уровень'!Q99</f>
        <v>0</v>
      </c>
      <c r="Q26" s="263">
        <f>'2 уровень'!R99</f>
        <v>18100.337437499998</v>
      </c>
      <c r="R26" s="263">
        <f>'2 уровень'!S99</f>
        <v>18698.319040000002</v>
      </c>
      <c r="S26" s="263">
        <f>'2 уровень'!T99</f>
        <v>664.06950333333589</v>
      </c>
      <c r="T26" s="263">
        <f>'2 уровень'!U99</f>
        <v>0</v>
      </c>
      <c r="U26" s="263">
        <f>'2 уровень'!V99</f>
        <v>18709.602890000002</v>
      </c>
      <c r="V26" s="263">
        <f>'2 уровень'!W99</f>
        <v>103.30370416885772</v>
      </c>
      <c r="W26" s="68"/>
      <c r="Y26" s="592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</row>
    <row r="27" spans="1:198" ht="30" x14ac:dyDescent="0.25">
      <c r="A27" s="75" t="s">
        <v>62</v>
      </c>
      <c r="B27" s="33">
        <f>'2 уровень'!C100</f>
        <v>18000</v>
      </c>
      <c r="C27" s="33">
        <f>'2 уровень'!D100</f>
        <v>1500</v>
      </c>
      <c r="D27" s="33">
        <f>'2 уровень'!E100</f>
        <v>1964</v>
      </c>
      <c r="E27" s="100">
        <f>'2 уровень'!F100</f>
        <v>130.93333333333334</v>
      </c>
      <c r="F27" s="264">
        <f>'2 уровень'!G100</f>
        <v>24372</v>
      </c>
      <c r="G27" s="264">
        <f>'2 уровень'!H100</f>
        <v>0</v>
      </c>
      <c r="H27" s="264">
        <f>'2 уровень'!I100</f>
        <v>0</v>
      </c>
      <c r="I27" s="264">
        <f>'2 уровень'!J100</f>
        <v>0</v>
      </c>
      <c r="J27" s="264">
        <f>'2 уровень'!K100</f>
        <v>0</v>
      </c>
      <c r="K27" s="264">
        <f>'2 уровень'!L100</f>
        <v>0</v>
      </c>
      <c r="L27" s="264">
        <f>'2 уровень'!M100</f>
        <v>0</v>
      </c>
      <c r="M27" s="264">
        <f>'2 уровень'!N100</f>
        <v>0</v>
      </c>
      <c r="N27" s="264">
        <f>'2 уровень'!O100</f>
        <v>0</v>
      </c>
      <c r="O27" s="264">
        <f>'2 уровень'!P100</f>
        <v>0</v>
      </c>
      <c r="P27" s="264">
        <f>'2 уровень'!Q100</f>
        <v>0</v>
      </c>
      <c r="Q27" s="264">
        <f>'2 уровень'!R100</f>
        <v>2031</v>
      </c>
      <c r="R27" s="264">
        <f>'2 уровень'!S100</f>
        <v>2796.03323</v>
      </c>
      <c r="S27" s="264">
        <f>'2 уровень'!T100</f>
        <v>765.03322999999978</v>
      </c>
      <c r="T27" s="264">
        <f>'2 уровень'!U100</f>
        <v>0</v>
      </c>
      <c r="U27" s="264">
        <f>'2 уровень'!V100</f>
        <v>2796.03323</v>
      </c>
      <c r="V27" s="264">
        <f>'2 уровень'!W100</f>
        <v>137.66781043820777</v>
      </c>
      <c r="W27" s="68"/>
      <c r="Y27" s="592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</row>
    <row r="28" spans="1:198" ht="45" x14ac:dyDescent="0.25">
      <c r="A28" s="75" t="s">
        <v>92</v>
      </c>
      <c r="B28" s="33">
        <f>'2 уровень'!C101</f>
        <v>0</v>
      </c>
      <c r="C28" s="33">
        <f>'2 уровень'!D101</f>
        <v>0</v>
      </c>
      <c r="D28" s="33">
        <f>'2 уровень'!E101</f>
        <v>318</v>
      </c>
      <c r="E28" s="100">
        <f>'2 уровень'!F101</f>
        <v>0</v>
      </c>
      <c r="F28" s="264">
        <f>'2 уровень'!G101</f>
        <v>0</v>
      </c>
      <c r="G28" s="264">
        <f>'2 уровень'!H101</f>
        <v>0</v>
      </c>
      <c r="H28" s="264">
        <f>'2 уровень'!I101</f>
        <v>0</v>
      </c>
      <c r="I28" s="264">
        <f>'2 уровень'!J101</f>
        <v>0</v>
      </c>
      <c r="J28" s="264">
        <f>'2 уровень'!K101</f>
        <v>0</v>
      </c>
      <c r="K28" s="264">
        <f>'2 уровень'!L101</f>
        <v>0</v>
      </c>
      <c r="L28" s="264">
        <f>'2 уровень'!M101</f>
        <v>0</v>
      </c>
      <c r="M28" s="264">
        <f>'2 уровень'!N101</f>
        <v>0</v>
      </c>
      <c r="N28" s="264">
        <f>'2 уровень'!O101</f>
        <v>0</v>
      </c>
      <c r="O28" s="264">
        <f>'2 уровень'!P101</f>
        <v>0</v>
      </c>
      <c r="P28" s="264">
        <f>'2 уровень'!Q101</f>
        <v>0</v>
      </c>
      <c r="Q28" s="264">
        <f>'2 уровень'!R101</f>
        <v>0</v>
      </c>
      <c r="R28" s="264">
        <f>'2 уровень'!S101</f>
        <v>0</v>
      </c>
      <c r="S28" s="264">
        <f>'2 уровень'!T101</f>
        <v>0</v>
      </c>
      <c r="T28" s="264">
        <f>'2 уровень'!U101</f>
        <v>0</v>
      </c>
      <c r="U28" s="264">
        <f>'2 уровень'!V101</f>
        <v>466.52327999999989</v>
      </c>
      <c r="V28" s="264">
        <f>'2 уровень'!W101</f>
        <v>0</v>
      </c>
      <c r="W28" s="68"/>
      <c r="Y28" s="592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</row>
    <row r="29" spans="1:198" ht="60" x14ac:dyDescent="0.25">
      <c r="A29" s="75" t="s">
        <v>45</v>
      </c>
      <c r="B29" s="33">
        <f>'2 уровень'!C102</f>
        <v>47771</v>
      </c>
      <c r="C29" s="33">
        <f>'2 уровень'!D102</f>
        <v>3981</v>
      </c>
      <c r="D29" s="33">
        <f>'2 уровень'!E102</f>
        <v>3084</v>
      </c>
      <c r="E29" s="100">
        <f>'2 уровень'!F102</f>
        <v>77.467972871137903</v>
      </c>
      <c r="F29" s="264">
        <f>'2 уровень'!G102</f>
        <v>155493.17187000002</v>
      </c>
      <c r="G29" s="264">
        <f>'2 уровень'!H102</f>
        <v>0</v>
      </c>
      <c r="H29" s="264">
        <f>'2 уровень'!I102</f>
        <v>0</v>
      </c>
      <c r="I29" s="264">
        <f>'2 уровень'!J102</f>
        <v>0</v>
      </c>
      <c r="J29" s="264">
        <f>'2 уровень'!K102</f>
        <v>0</v>
      </c>
      <c r="K29" s="264">
        <f>'2 уровень'!L102</f>
        <v>0</v>
      </c>
      <c r="L29" s="264">
        <f>'2 уровень'!M102</f>
        <v>0</v>
      </c>
      <c r="M29" s="264">
        <f>'2 уровень'!N102</f>
        <v>0</v>
      </c>
      <c r="N29" s="264">
        <f>'2 уровень'!O102</f>
        <v>0</v>
      </c>
      <c r="O29" s="264">
        <f>'2 уровень'!P102</f>
        <v>0</v>
      </c>
      <c r="P29" s="264">
        <f>'2 уровень'!Q102</f>
        <v>0</v>
      </c>
      <c r="Q29" s="264">
        <f>'2 уровень'!R102</f>
        <v>12957.764322500001</v>
      </c>
      <c r="R29" s="264">
        <f>'2 уровень'!S102</f>
        <v>12655.288190000003</v>
      </c>
      <c r="S29" s="264">
        <f>'2 уровень'!T102</f>
        <v>-238.19047499999715</v>
      </c>
      <c r="T29" s="264">
        <f>'2 уровень'!U102</f>
        <v>0</v>
      </c>
      <c r="U29" s="264">
        <f>'2 уровень'!V102</f>
        <v>12656.903530000003</v>
      </c>
      <c r="V29" s="264">
        <f>'2 уровень'!W102</f>
        <v>97.66567653978106</v>
      </c>
      <c r="W29" s="68"/>
      <c r="Y29" s="592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</row>
    <row r="30" spans="1:198" ht="45.75" thickBot="1" x14ac:dyDescent="0.3">
      <c r="A30" s="75" t="s">
        <v>63</v>
      </c>
      <c r="B30" s="33">
        <f>'2 уровень'!C103</f>
        <v>24171</v>
      </c>
      <c r="C30" s="33">
        <f>'2 уровень'!D103</f>
        <v>2014</v>
      </c>
      <c r="D30" s="33">
        <f>'2 уровень'!E103</f>
        <v>2311</v>
      </c>
      <c r="E30" s="100">
        <f>'2 уровень'!F103</f>
        <v>114.746772591857</v>
      </c>
      <c r="F30" s="264">
        <f>'2 уровень'!G103</f>
        <v>37338.877380000005</v>
      </c>
      <c r="G30" s="264">
        <f>'2 уровень'!H103</f>
        <v>0</v>
      </c>
      <c r="H30" s="264">
        <f>'2 уровень'!I103</f>
        <v>0</v>
      </c>
      <c r="I30" s="264">
        <f>'2 уровень'!J103</f>
        <v>0</v>
      </c>
      <c r="J30" s="264">
        <f>'2 уровень'!K103</f>
        <v>0</v>
      </c>
      <c r="K30" s="264">
        <f>'2 уровень'!L103</f>
        <v>0</v>
      </c>
      <c r="L30" s="264">
        <f>'2 уровень'!M103</f>
        <v>0</v>
      </c>
      <c r="M30" s="264">
        <f>'2 уровень'!N103</f>
        <v>0</v>
      </c>
      <c r="N30" s="264">
        <f>'2 уровень'!O103</f>
        <v>0</v>
      </c>
      <c r="O30" s="264">
        <f>'2 уровень'!P103</f>
        <v>0</v>
      </c>
      <c r="P30" s="264">
        <f>'2 уровень'!Q103</f>
        <v>0</v>
      </c>
      <c r="Q30" s="264">
        <f>'2 уровень'!R103</f>
        <v>3111.5731150000001</v>
      </c>
      <c r="R30" s="264">
        <f>'2 уровень'!S103</f>
        <v>3246.9976200000001</v>
      </c>
      <c r="S30" s="264">
        <f>'2 уровень'!T103</f>
        <v>137.2267483333334</v>
      </c>
      <c r="T30" s="264">
        <f>'2 уровень'!U103</f>
        <v>0</v>
      </c>
      <c r="U30" s="264">
        <f>'2 уровень'!V103</f>
        <v>3256.6661300000001</v>
      </c>
      <c r="V30" s="264">
        <f>'2 уровень'!W103</f>
        <v>104.35228419821334</v>
      </c>
      <c r="W30" s="68"/>
      <c r="Y30" s="592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</row>
    <row r="31" spans="1:198" ht="15.75" thickBot="1" x14ac:dyDescent="0.3">
      <c r="A31" s="210" t="s">
        <v>60</v>
      </c>
      <c r="B31" s="211">
        <f>'2 уровень'!C104</f>
        <v>0</v>
      </c>
      <c r="C31" s="211">
        <f>'2 уровень'!D104</f>
        <v>0</v>
      </c>
      <c r="D31" s="211">
        <f>'2 уровень'!E104</f>
        <v>0</v>
      </c>
      <c r="E31" s="212">
        <f>'2 уровень'!F104</f>
        <v>0</v>
      </c>
      <c r="F31" s="261">
        <f>'2 уровень'!G104</f>
        <v>436181.47753999999</v>
      </c>
      <c r="G31" s="261" t="e">
        <f>'2 уровень'!H104</f>
        <v>#REF!</v>
      </c>
      <c r="H31" s="261" t="e">
        <f>'2 уровень'!I104</f>
        <v>#REF!</v>
      </c>
      <c r="I31" s="261" t="e">
        <f>'2 уровень'!J104</f>
        <v>#REF!</v>
      </c>
      <c r="J31" s="261" t="e">
        <f>'2 уровень'!K104</f>
        <v>#REF!</v>
      </c>
      <c r="K31" s="261" t="e">
        <f>'2 уровень'!L104</f>
        <v>#REF!</v>
      </c>
      <c r="L31" s="261" t="e">
        <f>'2 уровень'!M104</f>
        <v>#REF!</v>
      </c>
      <c r="M31" s="261" t="e">
        <f>'2 уровень'!N104</f>
        <v>#REF!</v>
      </c>
      <c r="N31" s="261" t="e">
        <f>'2 уровень'!O104</f>
        <v>#REF!</v>
      </c>
      <c r="O31" s="261" t="e">
        <f>'2 уровень'!P104</f>
        <v>#REF!</v>
      </c>
      <c r="P31" s="261" t="e">
        <f>'2 уровень'!Q104</f>
        <v>#REF!</v>
      </c>
      <c r="Q31" s="261">
        <f>'2 уровень'!R104</f>
        <v>36348.456461666668</v>
      </c>
      <c r="R31" s="261">
        <f>'2 уровень'!S104</f>
        <v>29506.102330000002</v>
      </c>
      <c r="S31" s="261">
        <f>'2 уровень'!T104</f>
        <v>-6776.266230833332</v>
      </c>
      <c r="T31" s="261">
        <f>'2 уровень'!U104</f>
        <v>-87.641930000000002</v>
      </c>
      <c r="U31" s="261">
        <f>'2 уровень'!V104</f>
        <v>29429.744250000003</v>
      </c>
      <c r="V31" s="261">
        <f>'2 уровень'!W104</f>
        <v>81.17566797125852</v>
      </c>
      <c r="W31" s="68"/>
      <c r="Y31" s="592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</row>
    <row r="32" spans="1:198" ht="15" customHeight="1" x14ac:dyDescent="0.25">
      <c r="A32" s="27" t="s">
        <v>11</v>
      </c>
      <c r="B32" s="41"/>
      <c r="C32" s="41"/>
      <c r="D32" s="41"/>
      <c r="E32" s="102"/>
      <c r="F32" s="272"/>
      <c r="G32" s="272"/>
      <c r="H32" s="272"/>
      <c r="I32" s="272"/>
      <c r="J32" s="272"/>
      <c r="K32" s="272"/>
      <c r="L32" s="272"/>
      <c r="M32" s="272"/>
      <c r="N32" s="272"/>
      <c r="O32" s="272"/>
      <c r="P32" s="272"/>
      <c r="Q32" s="272"/>
      <c r="R32" s="272"/>
      <c r="S32" s="272"/>
      <c r="T32" s="272"/>
      <c r="U32" s="272"/>
      <c r="V32" s="272"/>
      <c r="W32" s="68"/>
      <c r="Y32" s="592"/>
    </row>
    <row r="33" spans="1:198" ht="30" x14ac:dyDescent="0.25">
      <c r="A33" s="207" t="s">
        <v>74</v>
      </c>
      <c r="B33" s="205">
        <f>'2 уровень'!C120</f>
        <v>8578</v>
      </c>
      <c r="C33" s="205">
        <f>'2 уровень'!D120</f>
        <v>715</v>
      </c>
      <c r="D33" s="205">
        <f>'2 уровень'!E120</f>
        <v>264</v>
      </c>
      <c r="E33" s="206">
        <f>'2 уровень'!F120</f>
        <v>36.923076923076927</v>
      </c>
      <c r="F33" s="263">
        <f>'2 уровень'!G120</f>
        <v>28800.305059999999</v>
      </c>
      <c r="G33" s="263">
        <f>'2 уровень'!H120</f>
        <v>0</v>
      </c>
      <c r="H33" s="263">
        <f>'2 уровень'!I120</f>
        <v>0</v>
      </c>
      <c r="I33" s="263">
        <f>'2 уровень'!J120</f>
        <v>0</v>
      </c>
      <c r="J33" s="263">
        <f>'2 уровень'!K120</f>
        <v>0</v>
      </c>
      <c r="K33" s="263">
        <f>'2 уровень'!L120</f>
        <v>0</v>
      </c>
      <c r="L33" s="263">
        <f>'2 уровень'!M120</f>
        <v>0</v>
      </c>
      <c r="M33" s="263">
        <f>'2 уровень'!N120</f>
        <v>0</v>
      </c>
      <c r="N33" s="263">
        <f>'2 уровень'!O120</f>
        <v>0</v>
      </c>
      <c r="O33" s="263">
        <f>'2 уровень'!P120</f>
        <v>0</v>
      </c>
      <c r="P33" s="263">
        <f>'2 уровень'!Q120</f>
        <v>0</v>
      </c>
      <c r="Q33" s="263">
        <f>'2 уровень'!R120</f>
        <v>2400.0254216666672</v>
      </c>
      <c r="R33" s="263">
        <f>'2 уровень'!S120</f>
        <v>1001.0250800000001</v>
      </c>
      <c r="S33" s="263">
        <f>'2 уровень'!T120</f>
        <v>-1399.0003416666666</v>
      </c>
      <c r="T33" s="263">
        <f>'2 уровень'!U120</f>
        <v>-2.03186</v>
      </c>
      <c r="U33" s="263">
        <f>'2 уровень'!V120</f>
        <v>998.99322000000006</v>
      </c>
      <c r="V33" s="263">
        <f>'2 уровень'!W120</f>
        <v>41.708936537215969</v>
      </c>
      <c r="W33" s="68"/>
      <c r="Y33" s="592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</row>
    <row r="34" spans="1:198" ht="30" x14ac:dyDescent="0.25">
      <c r="A34" s="75" t="s">
        <v>43</v>
      </c>
      <c r="B34" s="33">
        <f>'2 уровень'!C121</f>
        <v>6200</v>
      </c>
      <c r="C34" s="33">
        <f>'2 уровень'!D121</f>
        <v>517</v>
      </c>
      <c r="D34" s="33">
        <f>'2 уровень'!E121</f>
        <v>225</v>
      </c>
      <c r="E34" s="100">
        <f>'2 уровень'!F121</f>
        <v>43.520309477756285</v>
      </c>
      <c r="F34" s="264">
        <f>'2 уровень'!G121</f>
        <v>21266</v>
      </c>
      <c r="G34" s="264">
        <f>'2 уровень'!H121</f>
        <v>0</v>
      </c>
      <c r="H34" s="264">
        <f>'2 уровень'!I121</f>
        <v>0</v>
      </c>
      <c r="I34" s="264">
        <f>'2 уровень'!J121</f>
        <v>0</v>
      </c>
      <c r="J34" s="264">
        <f>'2 уровень'!K121</f>
        <v>0</v>
      </c>
      <c r="K34" s="264">
        <f>'2 уровень'!L121</f>
        <v>0</v>
      </c>
      <c r="L34" s="264">
        <f>'2 уровень'!M121</f>
        <v>0</v>
      </c>
      <c r="M34" s="264">
        <f>'2 уровень'!N121</f>
        <v>0</v>
      </c>
      <c r="N34" s="264">
        <f>'2 уровень'!O121</f>
        <v>0</v>
      </c>
      <c r="O34" s="264">
        <f>'2 уровень'!P121</f>
        <v>0</v>
      </c>
      <c r="P34" s="264">
        <f>'2 уровень'!Q121</f>
        <v>0</v>
      </c>
      <c r="Q34" s="264">
        <f>'2 уровень'!R121</f>
        <v>1772.1666666666667</v>
      </c>
      <c r="R34" s="264">
        <f>'2 уровень'!S121</f>
        <v>768.34037000000001</v>
      </c>
      <c r="S34" s="264">
        <f>'2 уровень'!T121</f>
        <v>-1003.8262966666667</v>
      </c>
      <c r="T34" s="264">
        <f>'2 уровень'!U121</f>
        <v>-2.03186</v>
      </c>
      <c r="U34" s="264">
        <f>'2 уровень'!V121</f>
        <v>766.30850999999996</v>
      </c>
      <c r="V34" s="264">
        <f>'2 уровень'!W121</f>
        <v>43.355988150098746</v>
      </c>
      <c r="W34" s="68"/>
      <c r="Y34" s="592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</row>
    <row r="35" spans="1:198" ht="30" x14ac:dyDescent="0.25">
      <c r="A35" s="75" t="s">
        <v>44</v>
      </c>
      <c r="B35" s="33">
        <f>'2 уровень'!C122</f>
        <v>1860</v>
      </c>
      <c r="C35" s="33">
        <f>'2 уровень'!D122</f>
        <v>155</v>
      </c>
      <c r="D35" s="33">
        <f>'2 уровень'!E122</f>
        <v>12</v>
      </c>
      <c r="E35" s="100">
        <f>'2 уровень'!F122</f>
        <v>7.741935483870968</v>
      </c>
      <c r="F35" s="264">
        <f>'2 уровень'!G122</f>
        <v>3540.6959999999999</v>
      </c>
      <c r="G35" s="264">
        <f>'2 уровень'!H122</f>
        <v>0</v>
      </c>
      <c r="H35" s="264">
        <f>'2 уровень'!I122</f>
        <v>0</v>
      </c>
      <c r="I35" s="264">
        <f>'2 уровень'!J122</f>
        <v>0</v>
      </c>
      <c r="J35" s="264">
        <f>'2 уровень'!K122</f>
        <v>0</v>
      </c>
      <c r="K35" s="264">
        <f>'2 уровень'!L122</f>
        <v>0</v>
      </c>
      <c r="L35" s="264">
        <f>'2 уровень'!M122</f>
        <v>0</v>
      </c>
      <c r="M35" s="264">
        <f>'2 уровень'!N122</f>
        <v>0</v>
      </c>
      <c r="N35" s="264">
        <f>'2 уровень'!O122</f>
        <v>0</v>
      </c>
      <c r="O35" s="264">
        <f>'2 уровень'!P122</f>
        <v>0</v>
      </c>
      <c r="P35" s="264">
        <f>'2 уровень'!Q122</f>
        <v>0</v>
      </c>
      <c r="Q35" s="264">
        <f>'2 уровень'!R122</f>
        <v>295.05799999999999</v>
      </c>
      <c r="R35" s="264">
        <f>'2 уровень'!S122</f>
        <v>24.523619999999998</v>
      </c>
      <c r="S35" s="264">
        <f>'2 уровень'!T122</f>
        <v>-270.53438</v>
      </c>
      <c r="T35" s="264">
        <f>'2 уровень'!U122</f>
        <v>0</v>
      </c>
      <c r="U35" s="264">
        <f>'2 уровень'!V122</f>
        <v>24.523619999999998</v>
      </c>
      <c r="V35" s="264">
        <f>'2 уровень'!W122</f>
        <v>8.3114574083739452</v>
      </c>
      <c r="W35" s="68"/>
      <c r="Y35" s="592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</row>
    <row r="36" spans="1:198" ht="45" x14ac:dyDescent="0.25">
      <c r="A36" s="75" t="s">
        <v>53</v>
      </c>
      <c r="B36" s="33">
        <f>'2 уровень'!C123</f>
        <v>38</v>
      </c>
      <c r="C36" s="33">
        <f>'2 уровень'!D123</f>
        <v>3</v>
      </c>
      <c r="D36" s="33">
        <f>'2 уровень'!E123</f>
        <v>0</v>
      </c>
      <c r="E36" s="100">
        <f>'2 уровень'!F123</f>
        <v>0</v>
      </c>
      <c r="F36" s="264">
        <f>'2 уровень'!G123</f>
        <v>292.96746000000002</v>
      </c>
      <c r="G36" s="264">
        <f>'2 уровень'!H123</f>
        <v>0</v>
      </c>
      <c r="H36" s="264">
        <f>'2 уровень'!I123</f>
        <v>0</v>
      </c>
      <c r="I36" s="264">
        <f>'2 уровень'!J123</f>
        <v>0</v>
      </c>
      <c r="J36" s="264">
        <f>'2 уровень'!K123</f>
        <v>0</v>
      </c>
      <c r="K36" s="264">
        <f>'2 уровень'!L123</f>
        <v>0</v>
      </c>
      <c r="L36" s="264">
        <f>'2 уровень'!M123</f>
        <v>0</v>
      </c>
      <c r="M36" s="264">
        <f>'2 уровень'!N123</f>
        <v>0</v>
      </c>
      <c r="N36" s="264">
        <f>'2 уровень'!O123</f>
        <v>0</v>
      </c>
      <c r="O36" s="264">
        <f>'2 уровень'!P123</f>
        <v>0</v>
      </c>
      <c r="P36" s="264">
        <f>'2 уровень'!Q123</f>
        <v>0</v>
      </c>
      <c r="Q36" s="264">
        <f>'2 уровень'!R123</f>
        <v>24.413955000000001</v>
      </c>
      <c r="R36" s="264">
        <f>'2 уровень'!S123</f>
        <v>0</v>
      </c>
      <c r="S36" s="264">
        <f>'2 уровень'!T123</f>
        <v>-24.413955000000001</v>
      </c>
      <c r="T36" s="264">
        <f>'2 уровень'!U123</f>
        <v>0</v>
      </c>
      <c r="U36" s="264">
        <f>'2 уровень'!V123</f>
        <v>0</v>
      </c>
      <c r="V36" s="264">
        <f>'2 уровень'!W123</f>
        <v>0</v>
      </c>
      <c r="W36" s="68"/>
      <c r="Y36" s="592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</row>
    <row r="37" spans="1:198" ht="30" x14ac:dyDescent="0.25">
      <c r="A37" s="75" t="s">
        <v>54</v>
      </c>
      <c r="B37" s="33">
        <f>'2 уровень'!C124</f>
        <v>480</v>
      </c>
      <c r="C37" s="33">
        <f>'2 уровень'!D124</f>
        <v>40</v>
      </c>
      <c r="D37" s="33">
        <f>'2 уровень'!E124</f>
        <v>27</v>
      </c>
      <c r="E37" s="100">
        <f>'2 уровень'!F124</f>
        <v>0</v>
      </c>
      <c r="F37" s="264">
        <f>'2 уровень'!G124</f>
        <v>3700.6415999999999</v>
      </c>
      <c r="G37" s="264">
        <f>'2 уровень'!H124</f>
        <v>0</v>
      </c>
      <c r="H37" s="264">
        <f>'2 уровень'!I124</f>
        <v>0</v>
      </c>
      <c r="I37" s="264">
        <f>'2 уровень'!J124</f>
        <v>0</v>
      </c>
      <c r="J37" s="264">
        <f>'2 уровень'!K124</f>
        <v>0</v>
      </c>
      <c r="K37" s="264">
        <f>'2 уровень'!L124</f>
        <v>0</v>
      </c>
      <c r="L37" s="264">
        <f>'2 уровень'!M124</f>
        <v>0</v>
      </c>
      <c r="M37" s="264">
        <f>'2 уровень'!N124</f>
        <v>0</v>
      </c>
      <c r="N37" s="264">
        <f>'2 уровень'!O124</f>
        <v>0</v>
      </c>
      <c r="O37" s="264">
        <f>'2 уровень'!P124</f>
        <v>0</v>
      </c>
      <c r="P37" s="264">
        <f>'2 уровень'!Q124</f>
        <v>0</v>
      </c>
      <c r="Q37" s="264">
        <f>'2 уровень'!R124</f>
        <v>308.38679999999999</v>
      </c>
      <c r="R37" s="264">
        <f>'2 уровень'!S124</f>
        <v>208.16109</v>
      </c>
      <c r="S37" s="264">
        <f>'2 уровень'!T124</f>
        <v>-100.22570999999999</v>
      </c>
      <c r="T37" s="264">
        <f>'2 уровень'!U124</f>
        <v>0</v>
      </c>
      <c r="U37" s="264">
        <f>'2 уровень'!V124</f>
        <v>208.16109</v>
      </c>
      <c r="V37" s="264">
        <f>'2 уровень'!W124</f>
        <v>67.5</v>
      </c>
      <c r="W37" s="68"/>
      <c r="Y37" s="592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1"/>
      <c r="FL37" s="31"/>
      <c r="FM37" s="31"/>
      <c r="FN37" s="31"/>
      <c r="FO37" s="31"/>
      <c r="FP37" s="31"/>
      <c r="FQ37" s="31"/>
      <c r="FR37" s="31"/>
      <c r="FS37" s="31"/>
      <c r="FT37" s="31"/>
      <c r="FU37" s="31"/>
      <c r="FV37" s="31"/>
      <c r="FW37" s="31"/>
      <c r="FX37" s="31"/>
      <c r="FY37" s="31"/>
      <c r="FZ37" s="31"/>
      <c r="GA37" s="31"/>
      <c r="GB37" s="31"/>
      <c r="GC37" s="31"/>
      <c r="GD37" s="31"/>
      <c r="GE37" s="31"/>
      <c r="GF37" s="31"/>
      <c r="GG37" s="31"/>
      <c r="GH37" s="31"/>
      <c r="GI37" s="31"/>
      <c r="GJ37" s="31"/>
      <c r="GK37" s="31"/>
      <c r="GL37" s="31"/>
      <c r="GM37" s="31"/>
      <c r="GN37" s="31"/>
      <c r="GO37" s="31"/>
      <c r="GP37" s="31"/>
    </row>
    <row r="38" spans="1:198" ht="30" x14ac:dyDescent="0.25">
      <c r="A38" s="207" t="s">
        <v>66</v>
      </c>
      <c r="B38" s="205">
        <f>'2 уровень'!C125</f>
        <v>17426</v>
      </c>
      <c r="C38" s="205">
        <f>'2 уровень'!D125</f>
        <v>1452</v>
      </c>
      <c r="D38" s="205">
        <f>'2 уровень'!E125</f>
        <v>1029</v>
      </c>
      <c r="E38" s="206">
        <f>'2 уровень'!F125</f>
        <v>70.867768595041326</v>
      </c>
      <c r="F38" s="263">
        <f>'2 уровень'!G125</f>
        <v>44510.147279999997</v>
      </c>
      <c r="G38" s="263">
        <f>'2 уровень'!H125</f>
        <v>0</v>
      </c>
      <c r="H38" s="263">
        <f>'2 уровень'!I125</f>
        <v>0</v>
      </c>
      <c r="I38" s="263">
        <f>'2 уровень'!J125</f>
        <v>0</v>
      </c>
      <c r="J38" s="263">
        <f>'2 уровень'!K125</f>
        <v>0</v>
      </c>
      <c r="K38" s="263">
        <f>'2 уровень'!L125</f>
        <v>0</v>
      </c>
      <c r="L38" s="263">
        <f>'2 уровень'!M125</f>
        <v>0</v>
      </c>
      <c r="M38" s="263">
        <f>'2 уровень'!N125</f>
        <v>0</v>
      </c>
      <c r="N38" s="263">
        <f>'2 уровень'!O125</f>
        <v>0</v>
      </c>
      <c r="O38" s="263">
        <f>'2 уровень'!P125</f>
        <v>0</v>
      </c>
      <c r="P38" s="263">
        <f>'2 уровень'!Q125</f>
        <v>0</v>
      </c>
      <c r="Q38" s="263">
        <f>'2 уровень'!R125</f>
        <v>3709.1789399999998</v>
      </c>
      <c r="R38" s="263">
        <f>'2 уровень'!S125</f>
        <v>1620.099169999999</v>
      </c>
      <c r="S38" s="263">
        <f>'2 уровень'!T125</f>
        <v>-2089.0797700000003</v>
      </c>
      <c r="T38" s="263">
        <f>'2 уровень'!U125</f>
        <v>0</v>
      </c>
      <c r="U38" s="263">
        <f>'2 уровень'!V125</f>
        <v>1620.099169999999</v>
      </c>
      <c r="V38" s="263">
        <f>'2 уровень'!W125</f>
        <v>43.678107640716817</v>
      </c>
      <c r="W38" s="68"/>
      <c r="Y38" s="592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</row>
    <row r="39" spans="1:198" ht="30" x14ac:dyDescent="0.25">
      <c r="A39" s="75" t="s">
        <v>62</v>
      </c>
      <c r="B39" s="33">
        <f>'2 уровень'!C126</f>
        <v>2800</v>
      </c>
      <c r="C39" s="33">
        <f>'2 уровень'!D126</f>
        <v>233</v>
      </c>
      <c r="D39" s="33">
        <f>'2 уровень'!E126</f>
        <v>58</v>
      </c>
      <c r="E39" s="100">
        <f>'2 уровень'!F126</f>
        <v>24.892703862660944</v>
      </c>
      <c r="F39" s="264">
        <f>'2 уровень'!G126</f>
        <v>3959.2</v>
      </c>
      <c r="G39" s="264">
        <f>'2 уровень'!H126</f>
        <v>0</v>
      </c>
      <c r="H39" s="264">
        <f>'2 уровень'!I126</f>
        <v>0</v>
      </c>
      <c r="I39" s="264">
        <f>'2 уровень'!J126</f>
        <v>0</v>
      </c>
      <c r="J39" s="264">
        <f>'2 уровень'!K126</f>
        <v>0</v>
      </c>
      <c r="K39" s="264">
        <f>'2 уровень'!L126</f>
        <v>0</v>
      </c>
      <c r="L39" s="264">
        <f>'2 уровень'!M126</f>
        <v>0</v>
      </c>
      <c r="M39" s="264">
        <f>'2 уровень'!N126</f>
        <v>0</v>
      </c>
      <c r="N39" s="264">
        <f>'2 уровень'!O126</f>
        <v>0</v>
      </c>
      <c r="O39" s="264">
        <f>'2 уровень'!P126</f>
        <v>0</v>
      </c>
      <c r="P39" s="264">
        <f>'2 уровень'!Q126</f>
        <v>0</v>
      </c>
      <c r="Q39" s="264">
        <f>'2 уровень'!R126</f>
        <v>329.93333333333334</v>
      </c>
      <c r="R39" s="264">
        <f>'2 уровень'!S126</f>
        <v>84.213890000000006</v>
      </c>
      <c r="S39" s="264">
        <f>'2 уровень'!T126</f>
        <v>-245.71944333333334</v>
      </c>
      <c r="T39" s="264">
        <f>'2 уровень'!U126</f>
        <v>0</v>
      </c>
      <c r="U39" s="264">
        <f>'2 уровень'!V126</f>
        <v>84.213890000000006</v>
      </c>
      <c r="V39" s="264">
        <f>'2 уровень'!W126</f>
        <v>25.524517074156392</v>
      </c>
      <c r="W39" s="68"/>
      <c r="Y39" s="592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  <c r="FF39" s="31"/>
      <c r="FG39" s="31"/>
      <c r="FH39" s="31"/>
      <c r="FI39" s="31"/>
      <c r="FJ39" s="31"/>
      <c r="FK39" s="31"/>
      <c r="FL39" s="31"/>
      <c r="FM39" s="31"/>
      <c r="FN39" s="31"/>
      <c r="FO39" s="31"/>
      <c r="FP39" s="31"/>
      <c r="FQ39" s="31"/>
      <c r="FR39" s="31"/>
      <c r="FS39" s="31"/>
      <c r="FT39" s="31"/>
      <c r="FU39" s="31"/>
      <c r="FV39" s="31"/>
      <c r="FW39" s="31"/>
      <c r="FX39" s="31"/>
      <c r="FY39" s="31"/>
      <c r="FZ39" s="31"/>
      <c r="GA39" s="31"/>
      <c r="GB39" s="31"/>
      <c r="GC39" s="31"/>
      <c r="GD39" s="31"/>
      <c r="GE39" s="31"/>
      <c r="GF39" s="31"/>
      <c r="GG39" s="31"/>
      <c r="GH39" s="31"/>
      <c r="GI39" s="31"/>
      <c r="GJ39" s="31"/>
      <c r="GK39" s="31"/>
      <c r="GL39" s="31"/>
      <c r="GM39" s="31"/>
      <c r="GN39" s="31"/>
      <c r="GO39" s="31"/>
      <c r="GP39" s="31"/>
    </row>
    <row r="40" spans="1:198" ht="45" x14ac:dyDescent="0.25">
      <c r="A40" s="75" t="s">
        <v>92</v>
      </c>
      <c r="B40" s="33">
        <f>'2 уровень'!C127</f>
        <v>0</v>
      </c>
      <c r="C40" s="33">
        <f>'2 уровень'!D127</f>
        <v>0</v>
      </c>
      <c r="D40" s="33">
        <f>'2 уровень'!E127</f>
        <v>0</v>
      </c>
      <c r="E40" s="100">
        <f>'2 уровень'!F127</f>
        <v>0</v>
      </c>
      <c r="F40" s="264">
        <f>'2 уровень'!G127</f>
        <v>0</v>
      </c>
      <c r="G40" s="264">
        <f>'2 уровень'!H127</f>
        <v>0</v>
      </c>
      <c r="H40" s="264">
        <f>'2 уровень'!I127</f>
        <v>0</v>
      </c>
      <c r="I40" s="264">
        <f>'2 уровень'!J127</f>
        <v>0</v>
      </c>
      <c r="J40" s="264">
        <f>'2 уровень'!K127</f>
        <v>0</v>
      </c>
      <c r="K40" s="264">
        <f>'2 уровень'!L127</f>
        <v>0</v>
      </c>
      <c r="L40" s="264">
        <f>'2 уровень'!M127</f>
        <v>0</v>
      </c>
      <c r="M40" s="264">
        <f>'2 уровень'!N127</f>
        <v>0</v>
      </c>
      <c r="N40" s="264">
        <f>'2 уровень'!O127</f>
        <v>0</v>
      </c>
      <c r="O40" s="264">
        <f>'2 уровень'!P127</f>
        <v>0</v>
      </c>
      <c r="P40" s="264">
        <f>'2 уровень'!Q127</f>
        <v>0</v>
      </c>
      <c r="Q40" s="264">
        <f>'2 уровень'!R127</f>
        <v>0</v>
      </c>
      <c r="R40" s="264">
        <f>'2 уровень'!S127</f>
        <v>0</v>
      </c>
      <c r="S40" s="264">
        <f>'2 уровень'!T127</f>
        <v>0</v>
      </c>
      <c r="T40" s="264">
        <f>'2 уровень'!U127</f>
        <v>0</v>
      </c>
      <c r="U40" s="264">
        <f>'2 уровень'!V127</f>
        <v>0</v>
      </c>
      <c r="V40" s="264">
        <f>'2 уровень'!W127</f>
        <v>0</v>
      </c>
      <c r="W40" s="68"/>
      <c r="Y40" s="592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D40" s="31"/>
      <c r="FE40" s="31"/>
      <c r="FF40" s="31"/>
      <c r="FG40" s="31"/>
      <c r="FH40" s="31"/>
      <c r="FI40" s="31"/>
      <c r="FJ40" s="31"/>
      <c r="FK40" s="31"/>
      <c r="FL40" s="31"/>
      <c r="FM40" s="31"/>
      <c r="FN40" s="31"/>
      <c r="FO40" s="31"/>
      <c r="FP40" s="31"/>
      <c r="FQ40" s="31"/>
      <c r="FR40" s="31"/>
      <c r="FS40" s="31"/>
      <c r="FT40" s="31"/>
      <c r="FU40" s="31"/>
      <c r="FV40" s="31"/>
      <c r="FW40" s="31"/>
      <c r="FX40" s="31"/>
      <c r="FY40" s="31"/>
      <c r="FZ40" s="31"/>
      <c r="GA40" s="31"/>
      <c r="GB40" s="31"/>
      <c r="GC40" s="31"/>
      <c r="GD40" s="31"/>
      <c r="GE40" s="31"/>
      <c r="GF40" s="31"/>
      <c r="GG40" s="31"/>
      <c r="GH40" s="31"/>
      <c r="GI40" s="31"/>
      <c r="GJ40" s="31"/>
      <c r="GK40" s="31"/>
      <c r="GL40" s="31"/>
      <c r="GM40" s="31"/>
      <c r="GN40" s="31"/>
      <c r="GO40" s="31"/>
      <c r="GP40" s="31"/>
    </row>
    <row r="41" spans="1:198" ht="60" x14ac:dyDescent="0.25">
      <c r="A41" s="75" t="s">
        <v>45</v>
      </c>
      <c r="B41" s="33">
        <f>'2 уровень'!C128</f>
        <v>10500</v>
      </c>
      <c r="C41" s="33">
        <f>'2 уровень'!D128</f>
        <v>875</v>
      </c>
      <c r="D41" s="33">
        <f>'2 уровень'!E128</f>
        <v>613</v>
      </c>
      <c r="E41" s="100">
        <f>'2 уровень'!F128</f>
        <v>70.057142857142864</v>
      </c>
      <c r="F41" s="264">
        <f>'2 уровень'!G128</f>
        <v>34177.184999999998</v>
      </c>
      <c r="G41" s="264">
        <f>'2 уровень'!H128</f>
        <v>0</v>
      </c>
      <c r="H41" s="264">
        <f>'2 уровень'!I128</f>
        <v>0</v>
      </c>
      <c r="I41" s="264">
        <f>'2 уровень'!J128</f>
        <v>0</v>
      </c>
      <c r="J41" s="264">
        <f>'2 уровень'!K128</f>
        <v>0</v>
      </c>
      <c r="K41" s="264">
        <f>'2 уровень'!L128</f>
        <v>0</v>
      </c>
      <c r="L41" s="264">
        <f>'2 уровень'!M128</f>
        <v>0</v>
      </c>
      <c r="M41" s="264">
        <f>'2 уровень'!N128</f>
        <v>0</v>
      </c>
      <c r="N41" s="264">
        <f>'2 уровень'!O128</f>
        <v>0</v>
      </c>
      <c r="O41" s="264">
        <f>'2 уровень'!P128</f>
        <v>0</v>
      </c>
      <c r="P41" s="264">
        <f>'2 уровень'!Q128</f>
        <v>0</v>
      </c>
      <c r="Q41" s="264">
        <f>'2 уровень'!R128</f>
        <v>2848.0987499999997</v>
      </c>
      <c r="R41" s="264">
        <f>'2 уровень'!S128</f>
        <v>1033.6444599999988</v>
      </c>
      <c r="S41" s="264">
        <f>'2 уровень'!T128</f>
        <v>-1814.4542900000008</v>
      </c>
      <c r="T41" s="264">
        <f>'2 уровень'!U128</f>
        <v>0</v>
      </c>
      <c r="U41" s="264">
        <f>'2 уровень'!V128</f>
        <v>1033.6444599999988</v>
      </c>
      <c r="V41" s="264">
        <f>'2 уровень'!W128</f>
        <v>36.29243754276424</v>
      </c>
      <c r="W41" s="68"/>
      <c r="Y41" s="592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  <c r="FG41" s="31"/>
      <c r="FH41" s="31"/>
      <c r="FI41" s="31"/>
      <c r="FJ41" s="31"/>
      <c r="FK41" s="31"/>
      <c r="FL41" s="31"/>
      <c r="FM41" s="31"/>
      <c r="FN41" s="31"/>
      <c r="FO41" s="31"/>
      <c r="FP41" s="31"/>
      <c r="FQ41" s="31"/>
      <c r="FR41" s="31"/>
      <c r="FS41" s="31"/>
      <c r="FT41" s="31"/>
      <c r="FU41" s="31"/>
      <c r="FV41" s="31"/>
      <c r="FW41" s="31"/>
      <c r="FX41" s="31"/>
      <c r="FY41" s="31"/>
      <c r="FZ41" s="31"/>
      <c r="GA41" s="31"/>
      <c r="GB41" s="31"/>
      <c r="GC41" s="31"/>
      <c r="GD41" s="31"/>
      <c r="GE41" s="31"/>
      <c r="GF41" s="31"/>
      <c r="GG41" s="31"/>
      <c r="GH41" s="31"/>
      <c r="GI41" s="31"/>
      <c r="GJ41" s="31"/>
      <c r="GK41" s="31"/>
      <c r="GL41" s="31"/>
      <c r="GM41" s="31"/>
      <c r="GN41" s="31"/>
      <c r="GO41" s="31"/>
      <c r="GP41" s="31"/>
    </row>
    <row r="42" spans="1:198" ht="45.75" thickBot="1" x14ac:dyDescent="0.3">
      <c r="A42" s="75" t="s">
        <v>63</v>
      </c>
      <c r="B42" s="33">
        <f>'2 уровень'!C129</f>
        <v>4126</v>
      </c>
      <c r="C42" s="33">
        <f>'2 уровень'!D129</f>
        <v>344</v>
      </c>
      <c r="D42" s="33">
        <f>'2 уровень'!E129</f>
        <v>358</v>
      </c>
      <c r="E42" s="100">
        <f>'2 уровень'!F129</f>
        <v>104.06976744186048</v>
      </c>
      <c r="F42" s="264">
        <f>'2 уровень'!G129</f>
        <v>6373.7622799999999</v>
      </c>
      <c r="G42" s="264">
        <f>'2 уровень'!H129</f>
        <v>0</v>
      </c>
      <c r="H42" s="264">
        <f>'2 уровень'!I129</f>
        <v>0</v>
      </c>
      <c r="I42" s="264">
        <f>'2 уровень'!J129</f>
        <v>0</v>
      </c>
      <c r="J42" s="264">
        <f>'2 уровень'!K129</f>
        <v>0</v>
      </c>
      <c r="K42" s="264">
        <f>'2 уровень'!L129</f>
        <v>0</v>
      </c>
      <c r="L42" s="264">
        <f>'2 уровень'!M129</f>
        <v>0</v>
      </c>
      <c r="M42" s="264">
        <f>'2 уровень'!N129</f>
        <v>0</v>
      </c>
      <c r="N42" s="264">
        <f>'2 уровень'!O129</f>
        <v>0</v>
      </c>
      <c r="O42" s="264">
        <f>'2 уровень'!P129</f>
        <v>0</v>
      </c>
      <c r="P42" s="264">
        <f>'2 уровень'!Q129</f>
        <v>0</v>
      </c>
      <c r="Q42" s="264">
        <f>'2 уровень'!R129</f>
        <v>531.14685666666662</v>
      </c>
      <c r="R42" s="264">
        <f>'2 уровень'!S129</f>
        <v>502.24082000000016</v>
      </c>
      <c r="S42" s="264">
        <f>'2 уровень'!T129</f>
        <v>-28.906036666666466</v>
      </c>
      <c r="T42" s="264">
        <f>'2 уровень'!U129</f>
        <v>0</v>
      </c>
      <c r="U42" s="264">
        <f>'2 уровень'!V129</f>
        <v>502.24082000000016</v>
      </c>
      <c r="V42" s="264">
        <f>'2 уровень'!W129</f>
        <v>94.557807072779667</v>
      </c>
      <c r="W42" s="68"/>
      <c r="Y42" s="592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  <c r="FF42" s="31"/>
      <c r="FG42" s="31"/>
      <c r="FH42" s="31"/>
      <c r="FI42" s="31"/>
      <c r="FJ42" s="31"/>
      <c r="FK42" s="31"/>
      <c r="FL42" s="31"/>
      <c r="FM42" s="31"/>
      <c r="FN42" s="31"/>
      <c r="FO42" s="31"/>
      <c r="FP42" s="31"/>
      <c r="FQ42" s="31"/>
      <c r="FR42" s="31"/>
      <c r="FS42" s="31"/>
      <c r="FT42" s="31"/>
      <c r="FU42" s="31"/>
      <c r="FV42" s="31"/>
      <c r="FW42" s="31"/>
      <c r="FX42" s="31"/>
      <c r="FY42" s="31"/>
      <c r="FZ42" s="31"/>
      <c r="GA42" s="31"/>
      <c r="GB42" s="31"/>
      <c r="GC42" s="31"/>
      <c r="GD42" s="31"/>
      <c r="GE42" s="31"/>
      <c r="GF42" s="31"/>
      <c r="GG42" s="31"/>
      <c r="GH42" s="31"/>
      <c r="GI42" s="31"/>
      <c r="GJ42" s="31"/>
      <c r="GK42" s="31"/>
      <c r="GL42" s="31"/>
      <c r="GM42" s="31"/>
      <c r="GN42" s="31"/>
      <c r="GO42" s="31"/>
      <c r="GP42" s="31"/>
    </row>
    <row r="43" spans="1:198" ht="15.75" thickBot="1" x14ac:dyDescent="0.3">
      <c r="A43" s="210" t="s">
        <v>60</v>
      </c>
      <c r="B43" s="211">
        <f>'2 уровень'!C130</f>
        <v>0</v>
      </c>
      <c r="C43" s="211">
        <f>'2 уровень'!D130</f>
        <v>0</v>
      </c>
      <c r="D43" s="211">
        <f>'2 уровень'!E130</f>
        <v>0</v>
      </c>
      <c r="E43" s="212">
        <f>'2 уровень'!F130</f>
        <v>0</v>
      </c>
      <c r="F43" s="271">
        <f>'2 уровень'!G130</f>
        <v>73310.452339999989</v>
      </c>
      <c r="G43" s="271" t="e">
        <f>'2 уровень'!H130</f>
        <v>#REF!</v>
      </c>
      <c r="H43" s="271" t="e">
        <f>'2 уровень'!I130</f>
        <v>#REF!</v>
      </c>
      <c r="I43" s="271" t="e">
        <f>'2 уровень'!J130</f>
        <v>#REF!</v>
      </c>
      <c r="J43" s="271" t="e">
        <f>'2 уровень'!K130</f>
        <v>#REF!</v>
      </c>
      <c r="K43" s="271" t="e">
        <f>'2 уровень'!L130</f>
        <v>#REF!</v>
      </c>
      <c r="L43" s="271" t="e">
        <f>'2 уровень'!M130</f>
        <v>#REF!</v>
      </c>
      <c r="M43" s="271" t="e">
        <f>'2 уровень'!N130</f>
        <v>#REF!</v>
      </c>
      <c r="N43" s="271" t="e">
        <f>'2 уровень'!O130</f>
        <v>#REF!</v>
      </c>
      <c r="O43" s="271" t="e">
        <f>'2 уровень'!P130</f>
        <v>#REF!</v>
      </c>
      <c r="P43" s="271" t="e">
        <f>'2 уровень'!Q130</f>
        <v>#REF!</v>
      </c>
      <c r="Q43" s="271">
        <f>'2 уровень'!R130</f>
        <v>6109.204361666667</v>
      </c>
      <c r="R43" s="271">
        <f>'2 уровень'!S130</f>
        <v>2621.1242499999989</v>
      </c>
      <c r="S43" s="271">
        <f>'2 уровень'!T130</f>
        <v>-3488.0801116666671</v>
      </c>
      <c r="T43" s="271">
        <f>'2 уровень'!U130</f>
        <v>-2.03186</v>
      </c>
      <c r="U43" s="271">
        <f>'2 уровень'!V130</f>
        <v>2619.0923899999989</v>
      </c>
      <c r="V43" s="271">
        <f>'2 уровень'!W130</f>
        <v>42.904510879464567</v>
      </c>
      <c r="W43" s="68"/>
      <c r="Y43" s="592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  <c r="FG43" s="31"/>
      <c r="FH43" s="31"/>
      <c r="FI43" s="31"/>
      <c r="FJ43" s="31"/>
      <c r="FK43" s="31"/>
      <c r="FL43" s="31"/>
      <c r="FM43" s="31"/>
      <c r="FN43" s="31"/>
      <c r="FO43" s="31"/>
      <c r="FP43" s="31"/>
      <c r="FQ43" s="31"/>
      <c r="FR43" s="31"/>
      <c r="FS43" s="31"/>
      <c r="FT43" s="31"/>
      <c r="FU43" s="31"/>
      <c r="FV43" s="31"/>
      <c r="FW43" s="31"/>
      <c r="FX43" s="31"/>
      <c r="FY43" s="31"/>
      <c r="FZ43" s="31"/>
      <c r="GA43" s="31"/>
      <c r="GB43" s="31"/>
      <c r="GC43" s="31"/>
      <c r="GD43" s="31"/>
      <c r="GE43" s="31"/>
      <c r="GF43" s="31"/>
      <c r="GG43" s="31"/>
      <c r="GH43" s="31"/>
      <c r="GI43" s="31"/>
      <c r="GJ43" s="31"/>
      <c r="GK43" s="31"/>
      <c r="GL43" s="31"/>
      <c r="GM43" s="31"/>
      <c r="GN43" s="31"/>
      <c r="GO43" s="31"/>
      <c r="GP43" s="31"/>
    </row>
    <row r="44" spans="1:198" ht="15" customHeight="1" x14ac:dyDescent="0.25">
      <c r="A44" s="64" t="s">
        <v>18</v>
      </c>
      <c r="B44" s="65"/>
      <c r="C44" s="65"/>
      <c r="D44" s="65"/>
      <c r="E44" s="103"/>
      <c r="F44" s="262"/>
      <c r="G44" s="262"/>
      <c r="H44" s="262"/>
      <c r="I44" s="262"/>
      <c r="J44" s="262"/>
      <c r="K44" s="262"/>
      <c r="L44" s="262"/>
      <c r="M44" s="262"/>
      <c r="N44" s="262"/>
      <c r="O44" s="262"/>
      <c r="P44" s="262"/>
      <c r="Q44" s="262"/>
      <c r="R44" s="262"/>
      <c r="S44" s="262"/>
      <c r="T44" s="262"/>
      <c r="U44" s="262"/>
      <c r="V44" s="262"/>
      <c r="W44" s="68"/>
      <c r="Y44" s="592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D44" s="31"/>
      <c r="FE44" s="31"/>
      <c r="FF44" s="31"/>
      <c r="FG44" s="31"/>
      <c r="FH44" s="31"/>
      <c r="FI44" s="31"/>
      <c r="FJ44" s="31"/>
      <c r="FK44" s="31"/>
      <c r="FL44" s="31"/>
      <c r="FM44" s="31"/>
      <c r="FN44" s="31"/>
      <c r="FO44" s="31"/>
      <c r="FP44" s="31"/>
      <c r="FQ44" s="31"/>
      <c r="FR44" s="31"/>
      <c r="FS44" s="31"/>
      <c r="FT44" s="31"/>
      <c r="FU44" s="31"/>
      <c r="FV44" s="31"/>
      <c r="FW44" s="31"/>
      <c r="FX44" s="31"/>
      <c r="FY44" s="31"/>
      <c r="FZ44" s="31"/>
      <c r="GA44" s="31"/>
      <c r="GB44" s="31"/>
      <c r="GC44" s="31"/>
      <c r="GD44" s="31"/>
      <c r="GE44" s="31"/>
      <c r="GF44" s="31"/>
      <c r="GG44" s="31"/>
      <c r="GH44" s="31"/>
      <c r="GI44" s="31"/>
      <c r="GJ44" s="31"/>
      <c r="GK44" s="31"/>
      <c r="GL44" s="31"/>
      <c r="GM44" s="31"/>
      <c r="GN44" s="31"/>
      <c r="GO44" s="31"/>
      <c r="GP44" s="31"/>
    </row>
    <row r="45" spans="1:198" ht="30" x14ac:dyDescent="0.25">
      <c r="A45" s="207" t="s">
        <v>74</v>
      </c>
      <c r="B45" s="227">
        <f>'Аян '!B21</f>
        <v>527</v>
      </c>
      <c r="C45" s="227">
        <f>'Аян '!C21</f>
        <v>45</v>
      </c>
      <c r="D45" s="227">
        <f>'Аян '!D21</f>
        <v>38</v>
      </c>
      <c r="E45" s="228">
        <f>'Аян '!E21</f>
        <v>84.444444444444443</v>
      </c>
      <c r="F45" s="263">
        <f>'Аян '!F21</f>
        <v>2244.8972899999999</v>
      </c>
      <c r="G45" s="263">
        <f>'Аян '!G21</f>
        <v>0</v>
      </c>
      <c r="H45" s="263">
        <f>'Аян '!H21</f>
        <v>0</v>
      </c>
      <c r="I45" s="263">
        <f>'Аян '!I21</f>
        <v>0</v>
      </c>
      <c r="J45" s="263">
        <f>'Аян '!J21</f>
        <v>0</v>
      </c>
      <c r="K45" s="263">
        <f>'Аян '!K21</f>
        <v>0</v>
      </c>
      <c r="L45" s="263">
        <f>'Аян '!L21</f>
        <v>0</v>
      </c>
      <c r="M45" s="263">
        <f>'Аян '!M21</f>
        <v>0</v>
      </c>
      <c r="N45" s="263">
        <f>'Аян '!N21</f>
        <v>0</v>
      </c>
      <c r="O45" s="263">
        <f>'Аян '!O21</f>
        <v>0</v>
      </c>
      <c r="P45" s="263">
        <f>'Аян '!P21</f>
        <v>0</v>
      </c>
      <c r="Q45" s="263">
        <f>'Аян '!Q21</f>
        <v>187.07477416666669</v>
      </c>
      <c r="R45" s="263">
        <f>'Аян '!R21</f>
        <v>169.59804</v>
      </c>
      <c r="S45" s="263">
        <f>'Аян '!S21</f>
        <v>-17.47673416666666</v>
      </c>
      <c r="T45" s="263">
        <f>'Аян '!T21</f>
        <v>0</v>
      </c>
      <c r="U45" s="263">
        <f>'Аян '!U21</f>
        <v>169.59804</v>
      </c>
      <c r="V45" s="263">
        <f>'Аян '!V21</f>
        <v>90.657888406110544</v>
      </c>
      <c r="W45" s="68"/>
      <c r="Y45" s="592"/>
    </row>
    <row r="46" spans="1:198" ht="30" x14ac:dyDescent="0.25">
      <c r="A46" s="75" t="s">
        <v>43</v>
      </c>
      <c r="B46" s="37">
        <f>'Аян '!B22</f>
        <v>380</v>
      </c>
      <c r="C46" s="37">
        <f>'Аян '!C22</f>
        <v>32</v>
      </c>
      <c r="D46" s="37">
        <f>'Аян '!D22</f>
        <v>28</v>
      </c>
      <c r="E46" s="104">
        <f>'Аян '!E22</f>
        <v>87.5</v>
      </c>
      <c r="F46" s="264">
        <f>'Аян '!F22</f>
        <v>1614.0158000000001</v>
      </c>
      <c r="G46" s="264">
        <f>'Аян '!G22</f>
        <v>0</v>
      </c>
      <c r="H46" s="264">
        <f>'Аян '!H22</f>
        <v>0</v>
      </c>
      <c r="I46" s="264">
        <f>'Аян '!I22</f>
        <v>0</v>
      </c>
      <c r="J46" s="264">
        <f>'Аян '!J22</f>
        <v>0</v>
      </c>
      <c r="K46" s="264">
        <f>'Аян '!K22</f>
        <v>0</v>
      </c>
      <c r="L46" s="264">
        <f>'Аян '!L22</f>
        <v>0</v>
      </c>
      <c r="M46" s="264">
        <f>'Аян '!M22</f>
        <v>0</v>
      </c>
      <c r="N46" s="264">
        <f>'Аян '!N22</f>
        <v>0</v>
      </c>
      <c r="O46" s="264">
        <f>'Аян '!O22</f>
        <v>0</v>
      </c>
      <c r="P46" s="264">
        <f>'Аян '!P22</f>
        <v>0</v>
      </c>
      <c r="Q46" s="264">
        <f>'Аян '!Q22</f>
        <v>134.50131666666667</v>
      </c>
      <c r="R46" s="264">
        <f>'Аян '!R22</f>
        <v>144.49759</v>
      </c>
      <c r="S46" s="264">
        <f>'Аян '!S22</f>
        <v>9.9962733333333347</v>
      </c>
      <c r="T46" s="264">
        <f>'Аян '!T22</f>
        <v>0</v>
      </c>
      <c r="U46" s="264">
        <f>'Аян '!U22</f>
        <v>144.49759</v>
      </c>
      <c r="V46" s="264">
        <f>'Аян '!V22</f>
        <v>107.43210072664718</v>
      </c>
      <c r="W46" s="68"/>
      <c r="Y46" s="592"/>
    </row>
    <row r="47" spans="1:198" ht="30" x14ac:dyDescent="0.25">
      <c r="A47" s="75" t="s">
        <v>44</v>
      </c>
      <c r="B47" s="37">
        <f>'Аян '!B23</f>
        <v>114</v>
      </c>
      <c r="C47" s="37">
        <f>'Аян '!C23</f>
        <v>10</v>
      </c>
      <c r="D47" s="37">
        <f>'Аян '!D23</f>
        <v>10</v>
      </c>
      <c r="E47" s="104">
        <f>'Аян '!E23</f>
        <v>100</v>
      </c>
      <c r="F47" s="264">
        <f>'Аян '!F23</f>
        <v>293.17038000000002</v>
      </c>
      <c r="G47" s="264">
        <f>'Аян '!G23</f>
        <v>0</v>
      </c>
      <c r="H47" s="264">
        <f>'Аян '!H23</f>
        <v>0</v>
      </c>
      <c r="I47" s="264">
        <f>'Аян '!I23</f>
        <v>0</v>
      </c>
      <c r="J47" s="264">
        <f>'Аян '!J23</f>
        <v>0</v>
      </c>
      <c r="K47" s="264">
        <f>'Аян '!K23</f>
        <v>0</v>
      </c>
      <c r="L47" s="264">
        <f>'Аян '!L23</f>
        <v>0</v>
      </c>
      <c r="M47" s="264">
        <f>'Аян '!M23</f>
        <v>0</v>
      </c>
      <c r="N47" s="264">
        <f>'Аян '!N23</f>
        <v>0</v>
      </c>
      <c r="O47" s="264">
        <f>'Аян '!O23</f>
        <v>0</v>
      </c>
      <c r="P47" s="264">
        <f>'Аян '!P23</f>
        <v>0</v>
      </c>
      <c r="Q47" s="264">
        <f>'Аян '!Q23</f>
        <v>24.430865000000001</v>
      </c>
      <c r="R47" s="264">
        <f>'Аян '!R23</f>
        <v>25.100450000000002</v>
      </c>
      <c r="S47" s="264">
        <f>'Аян '!S23</f>
        <v>0.66958500000000143</v>
      </c>
      <c r="T47" s="264">
        <f>'Аян '!T23</f>
        <v>0</v>
      </c>
      <c r="U47" s="264">
        <f>'Аян '!U23</f>
        <v>25.100450000000002</v>
      </c>
      <c r="V47" s="264">
        <f>'Аян '!V23</f>
        <v>102.74073390360923</v>
      </c>
      <c r="W47" s="68"/>
      <c r="Y47" s="592"/>
    </row>
    <row r="48" spans="1:198" ht="45" x14ac:dyDescent="0.25">
      <c r="A48" s="75" t="s">
        <v>53</v>
      </c>
      <c r="B48" s="37">
        <f>'Аян '!B24</f>
        <v>0</v>
      </c>
      <c r="C48" s="37">
        <f>'Аян '!C24</f>
        <v>0</v>
      </c>
      <c r="D48" s="37">
        <f>'Аян '!D24</f>
        <v>0</v>
      </c>
      <c r="E48" s="104">
        <f>'Аян '!E24</f>
        <v>0</v>
      </c>
      <c r="F48" s="264">
        <f>'Аян '!F24</f>
        <v>0</v>
      </c>
      <c r="G48" s="264">
        <f>'Аян '!G24</f>
        <v>0</v>
      </c>
      <c r="H48" s="264">
        <f>'Аян '!H24</f>
        <v>0</v>
      </c>
      <c r="I48" s="264">
        <f>'Аян '!I24</f>
        <v>0</v>
      </c>
      <c r="J48" s="264">
        <f>'Аян '!J24</f>
        <v>0</v>
      </c>
      <c r="K48" s="264">
        <f>'Аян '!K24</f>
        <v>0</v>
      </c>
      <c r="L48" s="264">
        <f>'Аян '!L24</f>
        <v>0</v>
      </c>
      <c r="M48" s="264">
        <f>'Аян '!M24</f>
        <v>0</v>
      </c>
      <c r="N48" s="264">
        <f>'Аян '!N24</f>
        <v>0</v>
      </c>
      <c r="O48" s="264">
        <f>'Аян '!O24</f>
        <v>0</v>
      </c>
      <c r="P48" s="264">
        <f>'Аян '!P24</f>
        <v>0</v>
      </c>
      <c r="Q48" s="264">
        <f>'Аян '!Q24</f>
        <v>0</v>
      </c>
      <c r="R48" s="264">
        <f>'Аян '!R24</f>
        <v>0</v>
      </c>
      <c r="S48" s="264">
        <f>'Аян '!S24</f>
        <v>0</v>
      </c>
      <c r="T48" s="264">
        <f>'Аян '!T24</f>
        <v>0</v>
      </c>
      <c r="U48" s="264">
        <f>'Аян '!U24</f>
        <v>0</v>
      </c>
      <c r="V48" s="264">
        <f>'Аян '!V24</f>
        <v>0</v>
      </c>
      <c r="W48" s="68"/>
      <c r="Y48" s="592"/>
    </row>
    <row r="49" spans="1:198" ht="30" x14ac:dyDescent="0.25">
      <c r="A49" s="75" t="s">
        <v>54</v>
      </c>
      <c r="B49" s="37">
        <f>'Аян '!B25</f>
        <v>33</v>
      </c>
      <c r="C49" s="37">
        <f>'Аян '!C25</f>
        <v>3</v>
      </c>
      <c r="D49" s="37">
        <f>'Аян '!D25</f>
        <v>0</v>
      </c>
      <c r="E49" s="104">
        <f>'Аян '!E25</f>
        <v>0</v>
      </c>
      <c r="F49" s="264">
        <f>'Аян '!F25</f>
        <v>337.71110999999996</v>
      </c>
      <c r="G49" s="264">
        <f>'Аян '!G25</f>
        <v>0</v>
      </c>
      <c r="H49" s="264">
        <f>'Аян '!H25</f>
        <v>0</v>
      </c>
      <c r="I49" s="264">
        <f>'Аян '!I25</f>
        <v>0</v>
      </c>
      <c r="J49" s="264">
        <f>'Аян '!J25</f>
        <v>0</v>
      </c>
      <c r="K49" s="264">
        <f>'Аян '!K25</f>
        <v>0</v>
      </c>
      <c r="L49" s="264">
        <f>'Аян '!L25</f>
        <v>0</v>
      </c>
      <c r="M49" s="264">
        <f>'Аян '!M25</f>
        <v>0</v>
      </c>
      <c r="N49" s="264">
        <f>'Аян '!N25</f>
        <v>0</v>
      </c>
      <c r="O49" s="264">
        <f>'Аян '!O25</f>
        <v>0</v>
      </c>
      <c r="P49" s="264">
        <f>'Аян '!P25</f>
        <v>0</v>
      </c>
      <c r="Q49" s="264">
        <f>'Аян '!Q25</f>
        <v>28.142592499999996</v>
      </c>
      <c r="R49" s="264">
        <f>'Аян '!R25</f>
        <v>0</v>
      </c>
      <c r="S49" s="264">
        <f>'Аян '!S25</f>
        <v>-28.142592499999996</v>
      </c>
      <c r="T49" s="264">
        <f>'Аян '!T25</f>
        <v>0</v>
      </c>
      <c r="U49" s="264">
        <f>'Аян '!U25</f>
        <v>0</v>
      </c>
      <c r="V49" s="264">
        <f>'Аян '!V25</f>
        <v>0</v>
      </c>
      <c r="W49" s="68"/>
      <c r="Y49" s="592"/>
    </row>
    <row r="50" spans="1:198" ht="30" x14ac:dyDescent="0.25">
      <c r="A50" s="207" t="s">
        <v>66</v>
      </c>
      <c r="B50" s="227">
        <f>'Аян '!B26</f>
        <v>730</v>
      </c>
      <c r="C50" s="227">
        <f>'Аян '!C26</f>
        <v>61</v>
      </c>
      <c r="D50" s="227">
        <f>'Аян '!D26</f>
        <v>49</v>
      </c>
      <c r="E50" s="228">
        <f>'Аян '!E26</f>
        <v>80.327868852459019</v>
      </c>
      <c r="F50" s="263">
        <f>'Аян '!F26</f>
        <v>2737.4762000000001</v>
      </c>
      <c r="G50" s="263">
        <f>'Аян '!G26</f>
        <v>0</v>
      </c>
      <c r="H50" s="263">
        <f>'Аян '!H26</f>
        <v>0</v>
      </c>
      <c r="I50" s="263">
        <f>'Аян '!I26</f>
        <v>0</v>
      </c>
      <c r="J50" s="263">
        <f>'Аян '!J26</f>
        <v>0</v>
      </c>
      <c r="K50" s="263">
        <f>'Аян '!K26</f>
        <v>0</v>
      </c>
      <c r="L50" s="263">
        <f>'Аян '!L26</f>
        <v>0</v>
      </c>
      <c r="M50" s="263">
        <f>'Аян '!M26</f>
        <v>0</v>
      </c>
      <c r="N50" s="263">
        <f>'Аян '!N26</f>
        <v>0</v>
      </c>
      <c r="O50" s="263">
        <f>'Аян '!O26</f>
        <v>0</v>
      </c>
      <c r="P50" s="263">
        <f>'Аян '!P26</f>
        <v>0</v>
      </c>
      <c r="Q50" s="263">
        <f>'Аян '!Q26</f>
        <v>228.12301666666667</v>
      </c>
      <c r="R50" s="263">
        <f>'Аян '!R26</f>
        <v>134.70823999999999</v>
      </c>
      <c r="S50" s="263">
        <f>'Аян '!S26</f>
        <v>-93.414776666666668</v>
      </c>
      <c r="T50" s="263">
        <f>'Аян '!T26</f>
        <v>0</v>
      </c>
      <c r="U50" s="263">
        <f>'Аян '!U26</f>
        <v>134.70823999999999</v>
      </c>
      <c r="V50" s="263">
        <f>'Аян '!V26</f>
        <v>59.05070078782785</v>
      </c>
      <c r="W50" s="68"/>
      <c r="Y50" s="592"/>
    </row>
    <row r="51" spans="1:198" ht="30" x14ac:dyDescent="0.25">
      <c r="A51" s="75" t="s">
        <v>62</v>
      </c>
      <c r="B51" s="37">
        <f>'Аян '!B27</f>
        <v>130</v>
      </c>
      <c r="C51" s="37">
        <f>'Аян '!C27</f>
        <v>11</v>
      </c>
      <c r="D51" s="37">
        <f>'Аян '!D27</f>
        <v>26</v>
      </c>
      <c r="E51" s="104">
        <f>'Аян '!E27</f>
        <v>236.36363636363637</v>
      </c>
      <c r="F51" s="264">
        <f>'Аян '!F27</f>
        <v>249.37120000000002</v>
      </c>
      <c r="G51" s="264">
        <f>'Аян '!G27</f>
        <v>0</v>
      </c>
      <c r="H51" s="264">
        <f>'Аян '!H27</f>
        <v>0</v>
      </c>
      <c r="I51" s="264">
        <f>'Аян '!I27</f>
        <v>0</v>
      </c>
      <c r="J51" s="264">
        <f>'Аян '!J27</f>
        <v>0</v>
      </c>
      <c r="K51" s="264">
        <f>'Аян '!K27</f>
        <v>0</v>
      </c>
      <c r="L51" s="264">
        <f>'Аян '!L27</f>
        <v>0</v>
      </c>
      <c r="M51" s="264">
        <f>'Аян '!M27</f>
        <v>0</v>
      </c>
      <c r="N51" s="264">
        <f>'Аян '!N27</f>
        <v>0</v>
      </c>
      <c r="O51" s="264">
        <f>'Аян '!O27</f>
        <v>0</v>
      </c>
      <c r="P51" s="264">
        <f>'Аян '!P27</f>
        <v>0</v>
      </c>
      <c r="Q51" s="264">
        <f>'Аян '!Q27</f>
        <v>20.780933333333333</v>
      </c>
      <c r="R51" s="264">
        <f>'Аян '!R27</f>
        <v>47.263599999999997</v>
      </c>
      <c r="S51" s="264">
        <f>'Аян '!S27</f>
        <v>26.482666666666663</v>
      </c>
      <c r="T51" s="264">
        <f>'Аян '!T27</f>
        <v>0</v>
      </c>
      <c r="U51" s="264">
        <f>'Аян '!U27</f>
        <v>47.263599999999997</v>
      </c>
      <c r="V51" s="264">
        <f>'Аян '!V27</f>
        <v>227.43733037335505</v>
      </c>
      <c r="W51" s="68"/>
      <c r="Y51" s="592"/>
    </row>
    <row r="52" spans="1:198" ht="45" x14ac:dyDescent="0.25">
      <c r="A52" s="75" t="s">
        <v>92</v>
      </c>
      <c r="B52" s="37">
        <f>'Аян '!B28</f>
        <v>0</v>
      </c>
      <c r="C52" s="37">
        <f>'Аян '!C28</f>
        <v>0</v>
      </c>
      <c r="D52" s="37">
        <f>'Аян '!D28</f>
        <v>0</v>
      </c>
      <c r="E52" s="104">
        <f>'Аян '!E28</f>
        <v>0</v>
      </c>
      <c r="F52" s="264">
        <f>'Аян '!F28</f>
        <v>0</v>
      </c>
      <c r="G52" s="264">
        <f>'Аян '!G28</f>
        <v>0</v>
      </c>
      <c r="H52" s="264">
        <f>'Аян '!H28</f>
        <v>0</v>
      </c>
      <c r="I52" s="264">
        <f>'Аян '!I28</f>
        <v>0</v>
      </c>
      <c r="J52" s="264">
        <f>'Аян '!J28</f>
        <v>0</v>
      </c>
      <c r="K52" s="264">
        <f>'Аян '!K28</f>
        <v>0</v>
      </c>
      <c r="L52" s="264">
        <f>'Аян '!L28</f>
        <v>0</v>
      </c>
      <c r="M52" s="264">
        <f>'Аян '!M28</f>
        <v>0</v>
      </c>
      <c r="N52" s="264">
        <f>'Аян '!N28</f>
        <v>0</v>
      </c>
      <c r="O52" s="264">
        <f>'Аян '!O28</f>
        <v>0</v>
      </c>
      <c r="P52" s="264">
        <f>'Аян '!P28</f>
        <v>0</v>
      </c>
      <c r="Q52" s="264">
        <f>'Аян '!Q28</f>
        <v>0</v>
      </c>
      <c r="R52" s="264">
        <f>'Аян '!R28</f>
        <v>0</v>
      </c>
      <c r="S52" s="264">
        <f>'Аян '!S28</f>
        <v>0</v>
      </c>
      <c r="T52" s="264">
        <f>'Аян '!T28</f>
        <v>0</v>
      </c>
      <c r="U52" s="264">
        <f>'Аян '!U28</f>
        <v>0</v>
      </c>
      <c r="V52" s="264">
        <f>'Аян '!V28</f>
        <v>0</v>
      </c>
      <c r="W52" s="68"/>
      <c r="Y52" s="592"/>
    </row>
    <row r="53" spans="1:198" ht="60" x14ac:dyDescent="0.25">
      <c r="A53" s="75" t="s">
        <v>45</v>
      </c>
      <c r="B53" s="37">
        <f>'Аян '!B29</f>
        <v>500</v>
      </c>
      <c r="C53" s="37">
        <f>'Аян '!C29</f>
        <v>42</v>
      </c>
      <c r="D53" s="37">
        <f>'Аян '!D29</f>
        <v>16</v>
      </c>
      <c r="E53" s="104">
        <f>'Аян '!E29</f>
        <v>38.095238095238095</v>
      </c>
      <c r="F53" s="264">
        <f>'Аян '!F29</f>
        <v>2311.145</v>
      </c>
      <c r="G53" s="264">
        <f>'Аян '!G29</f>
        <v>0</v>
      </c>
      <c r="H53" s="264">
        <f>'Аян '!H29</f>
        <v>0</v>
      </c>
      <c r="I53" s="264">
        <f>'Аян '!I29</f>
        <v>0</v>
      </c>
      <c r="J53" s="264">
        <f>'Аян '!J29</f>
        <v>0</v>
      </c>
      <c r="K53" s="264">
        <f>'Аян '!K29</f>
        <v>0</v>
      </c>
      <c r="L53" s="264">
        <f>'Аян '!L29</f>
        <v>0</v>
      </c>
      <c r="M53" s="264">
        <f>'Аян '!M29</f>
        <v>0</v>
      </c>
      <c r="N53" s="264">
        <f>'Аян '!N29</f>
        <v>0</v>
      </c>
      <c r="O53" s="264">
        <f>'Аян '!O29</f>
        <v>0</v>
      </c>
      <c r="P53" s="264">
        <f>'Аян '!P29</f>
        <v>0</v>
      </c>
      <c r="Q53" s="264">
        <f>'Аян '!Q29</f>
        <v>192.59541666666667</v>
      </c>
      <c r="R53" s="264">
        <f>'Аян '!R29</f>
        <v>75.89761</v>
      </c>
      <c r="S53" s="264">
        <f>'Аян '!S29</f>
        <v>-116.69780666666666</v>
      </c>
      <c r="T53" s="264">
        <f>'Аян '!T29</f>
        <v>0</v>
      </c>
      <c r="U53" s="264">
        <f>'Аян '!U29</f>
        <v>75.89761</v>
      </c>
      <c r="V53" s="264">
        <f>'Аян '!V29</f>
        <v>39.407796568367623</v>
      </c>
      <c r="W53" s="68"/>
      <c r="Y53" s="592"/>
    </row>
    <row r="54" spans="1:198" ht="45.75" thickBot="1" x14ac:dyDescent="0.3">
      <c r="A54" s="75" t="s">
        <v>63</v>
      </c>
      <c r="B54" s="37">
        <f>'Аян '!B30</f>
        <v>100</v>
      </c>
      <c r="C54" s="37">
        <f>'Аян '!C30</f>
        <v>8</v>
      </c>
      <c r="D54" s="37">
        <f>'Аян '!D30</f>
        <v>7</v>
      </c>
      <c r="E54" s="104">
        <f>'Аян '!E30</f>
        <v>87.5</v>
      </c>
      <c r="F54" s="264">
        <f>'Аян '!F30</f>
        <v>176.96</v>
      </c>
      <c r="G54" s="264">
        <f>'Аян '!G30</f>
        <v>0</v>
      </c>
      <c r="H54" s="264">
        <f>'Аян '!H30</f>
        <v>0</v>
      </c>
      <c r="I54" s="264">
        <f>'Аян '!I30</f>
        <v>0</v>
      </c>
      <c r="J54" s="264">
        <f>'Аян '!J30</f>
        <v>0</v>
      </c>
      <c r="K54" s="264">
        <f>'Аян '!K30</f>
        <v>0</v>
      </c>
      <c r="L54" s="264">
        <f>'Аян '!L30</f>
        <v>0</v>
      </c>
      <c r="M54" s="264">
        <f>'Аян '!M30</f>
        <v>0</v>
      </c>
      <c r="N54" s="264">
        <f>'Аян '!N30</f>
        <v>0</v>
      </c>
      <c r="O54" s="264">
        <f>'Аян '!O30</f>
        <v>0</v>
      </c>
      <c r="P54" s="264">
        <f>'Аян '!P30</f>
        <v>0</v>
      </c>
      <c r="Q54" s="264">
        <f>'Аян '!Q30</f>
        <v>14.746666666666668</v>
      </c>
      <c r="R54" s="264">
        <f>'Аян '!R30</f>
        <v>11.547030000000001</v>
      </c>
      <c r="S54" s="264">
        <f>'Аян '!S30</f>
        <v>-3.1996366666666667</v>
      </c>
      <c r="T54" s="264">
        <f>'Аян '!T30</f>
        <v>0</v>
      </c>
      <c r="U54" s="264">
        <f>'Аян '!U30</f>
        <v>11.547030000000001</v>
      </c>
      <c r="V54" s="264">
        <f>'Аян '!V30</f>
        <v>78.302644665461116</v>
      </c>
      <c r="W54" s="68"/>
      <c r="Y54" s="592"/>
    </row>
    <row r="55" spans="1:198" ht="15.75" thickBot="1" x14ac:dyDescent="0.3">
      <c r="A55" s="210" t="s">
        <v>4</v>
      </c>
      <c r="B55" s="213">
        <f>'Аян '!B31</f>
        <v>0</v>
      </c>
      <c r="C55" s="213">
        <f>'Аян '!C31</f>
        <v>0</v>
      </c>
      <c r="D55" s="213">
        <f>'Аян '!D31</f>
        <v>0</v>
      </c>
      <c r="E55" s="214">
        <f>'Аян '!E31</f>
        <v>0</v>
      </c>
      <c r="F55" s="271">
        <f>'Аян '!F31</f>
        <v>4982.3734899999999</v>
      </c>
      <c r="G55" s="271" t="e">
        <f>'Аян '!G31</f>
        <v>#REF!</v>
      </c>
      <c r="H55" s="271" t="e">
        <f>'Аян '!H31</f>
        <v>#REF!</v>
      </c>
      <c r="I55" s="271" t="e">
        <f>'Аян '!I31</f>
        <v>#REF!</v>
      </c>
      <c r="J55" s="271" t="e">
        <f>'Аян '!J31</f>
        <v>#REF!</v>
      </c>
      <c r="K55" s="271" t="e">
        <f>'Аян '!K31</f>
        <v>#REF!</v>
      </c>
      <c r="L55" s="271" t="e">
        <f>'Аян '!L31</f>
        <v>#REF!</v>
      </c>
      <c r="M55" s="271" t="e">
        <f>'Аян '!M31</f>
        <v>#REF!</v>
      </c>
      <c r="N55" s="271" t="e">
        <f>'Аян '!N31</f>
        <v>#REF!</v>
      </c>
      <c r="O55" s="271" t="e">
        <f>'Аян '!O31</f>
        <v>#REF!</v>
      </c>
      <c r="P55" s="271" t="e">
        <f>'Аян '!P31</f>
        <v>#REF!</v>
      </c>
      <c r="Q55" s="271">
        <f>'Аян '!Q31</f>
        <v>415.19779083333333</v>
      </c>
      <c r="R55" s="271">
        <f>'Аян '!R31</f>
        <v>304.30628000000002</v>
      </c>
      <c r="S55" s="271">
        <f>'Аян '!S31</f>
        <v>-110.89151083333333</v>
      </c>
      <c r="T55" s="271">
        <f>'Аян '!T31</f>
        <v>0</v>
      </c>
      <c r="U55" s="271">
        <f>'Аян '!U31</f>
        <v>304.30628000000002</v>
      </c>
      <c r="V55" s="271">
        <f>'Аян '!V31</f>
        <v>73.291883222508076</v>
      </c>
      <c r="W55" s="68"/>
      <c r="Y55" s="592"/>
    </row>
    <row r="56" spans="1:198" ht="15" customHeight="1" x14ac:dyDescent="0.25">
      <c r="A56" s="64" t="s">
        <v>19</v>
      </c>
      <c r="B56" s="65"/>
      <c r="C56" s="65"/>
      <c r="D56" s="65"/>
      <c r="E56" s="103"/>
      <c r="F56" s="262"/>
      <c r="G56" s="262"/>
      <c r="H56" s="262"/>
      <c r="I56" s="262"/>
      <c r="J56" s="262"/>
      <c r="K56" s="262"/>
      <c r="L56" s="262"/>
      <c r="M56" s="262"/>
      <c r="N56" s="262"/>
      <c r="O56" s="262"/>
      <c r="P56" s="262"/>
      <c r="Q56" s="262"/>
      <c r="R56" s="262"/>
      <c r="S56" s="262"/>
      <c r="T56" s="262"/>
      <c r="U56" s="262"/>
      <c r="V56" s="262"/>
      <c r="W56" s="68"/>
      <c r="Y56" s="592"/>
    </row>
    <row r="57" spans="1:198" ht="30" x14ac:dyDescent="0.25">
      <c r="A57" s="207" t="s">
        <v>74</v>
      </c>
      <c r="B57" s="205">
        <f>'1 уровень'!D228</f>
        <v>3174</v>
      </c>
      <c r="C57" s="205">
        <f>'1 уровень'!E228</f>
        <v>265</v>
      </c>
      <c r="D57" s="205">
        <f>'1 уровень'!F228</f>
        <v>170</v>
      </c>
      <c r="E57" s="206">
        <f>'1 уровень'!G228</f>
        <v>64.15094339622641</v>
      </c>
      <c r="F57" s="263">
        <f>'1 уровень'!H228</f>
        <v>8708.7715200000002</v>
      </c>
      <c r="G57" s="263">
        <f>'1 уровень'!I228</f>
        <v>0</v>
      </c>
      <c r="H57" s="263">
        <f>'1 уровень'!J228</f>
        <v>0</v>
      </c>
      <c r="I57" s="263">
        <f>'1 уровень'!K228</f>
        <v>0</v>
      </c>
      <c r="J57" s="263">
        <f>'1 уровень'!L228</f>
        <v>0</v>
      </c>
      <c r="K57" s="263">
        <f>'1 уровень'!M228</f>
        <v>0</v>
      </c>
      <c r="L57" s="263">
        <f>'1 уровень'!N228</f>
        <v>0</v>
      </c>
      <c r="M57" s="263">
        <f>'1 уровень'!O228</f>
        <v>0</v>
      </c>
      <c r="N57" s="263">
        <f>'1 уровень'!P228</f>
        <v>0</v>
      </c>
      <c r="O57" s="263">
        <f>'1 уровень'!Q228</f>
        <v>0</v>
      </c>
      <c r="P57" s="263">
        <f>'1 уровень'!R228</f>
        <v>0</v>
      </c>
      <c r="Q57" s="263">
        <f>'1 уровень'!S228</f>
        <v>725.73095999999998</v>
      </c>
      <c r="R57" s="263">
        <f>'1 уровень'!T228</f>
        <v>435.73803000000004</v>
      </c>
      <c r="S57" s="263">
        <f>'1 уровень'!U228</f>
        <v>-289.99292999999994</v>
      </c>
      <c r="T57" s="263">
        <f>'1 уровень'!V228</f>
        <v>0</v>
      </c>
      <c r="U57" s="263">
        <f>'1 уровень'!W228</f>
        <v>435.73803000000004</v>
      </c>
      <c r="V57" s="263">
        <f>'1 уровень'!X228</f>
        <v>60.041262398396235</v>
      </c>
      <c r="W57" s="68"/>
      <c r="Y57" s="592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  <c r="FF57" s="31"/>
      <c r="FG57" s="31"/>
      <c r="FH57" s="31"/>
      <c r="FI57" s="31"/>
      <c r="FJ57" s="31"/>
      <c r="FK57" s="31"/>
      <c r="FL57" s="31"/>
      <c r="FM57" s="31"/>
      <c r="FN57" s="31"/>
      <c r="FO57" s="31"/>
      <c r="FP57" s="31"/>
      <c r="FQ57" s="31"/>
      <c r="FR57" s="31"/>
      <c r="FS57" s="31"/>
      <c r="FT57" s="31"/>
      <c r="FU57" s="31"/>
      <c r="FV57" s="31"/>
      <c r="FW57" s="31"/>
      <c r="FX57" s="31"/>
      <c r="FY57" s="31"/>
      <c r="FZ57" s="31"/>
      <c r="GA57" s="31"/>
      <c r="GB57" s="31"/>
      <c r="GC57" s="31"/>
      <c r="GD57" s="31"/>
      <c r="GE57" s="31"/>
      <c r="GF57" s="31"/>
      <c r="GG57" s="31"/>
      <c r="GH57" s="31"/>
      <c r="GI57" s="31"/>
      <c r="GJ57" s="31"/>
      <c r="GK57" s="31"/>
      <c r="GL57" s="31"/>
      <c r="GM57" s="31"/>
      <c r="GN57" s="31"/>
      <c r="GO57" s="31"/>
      <c r="GP57" s="31"/>
    </row>
    <row r="58" spans="1:198" ht="30" x14ac:dyDescent="0.25">
      <c r="A58" s="75" t="s">
        <v>43</v>
      </c>
      <c r="B58" s="33">
        <f>'1 уровень'!D229</f>
        <v>2300</v>
      </c>
      <c r="C58" s="33">
        <f>'1 уровень'!E229</f>
        <v>192</v>
      </c>
      <c r="D58" s="33">
        <f>'1 уровень'!F229</f>
        <v>123</v>
      </c>
      <c r="E58" s="100">
        <f>'1 уровень'!G229</f>
        <v>64.0625</v>
      </c>
      <c r="F58" s="264">
        <f>'1 уровень'!H229</f>
        <v>6415.5280000000002</v>
      </c>
      <c r="G58" s="264">
        <f>'1 уровень'!I229</f>
        <v>0</v>
      </c>
      <c r="H58" s="264">
        <f>'1 уровень'!J229</f>
        <v>0</v>
      </c>
      <c r="I58" s="264">
        <f>'1 уровень'!K229</f>
        <v>0</v>
      </c>
      <c r="J58" s="264">
        <f>'1 уровень'!L229</f>
        <v>0</v>
      </c>
      <c r="K58" s="264">
        <f>'1 уровень'!M229</f>
        <v>0</v>
      </c>
      <c r="L58" s="264">
        <f>'1 уровень'!N229</f>
        <v>0</v>
      </c>
      <c r="M58" s="264">
        <f>'1 уровень'!O229</f>
        <v>0</v>
      </c>
      <c r="N58" s="264">
        <f>'1 уровень'!P229</f>
        <v>0</v>
      </c>
      <c r="O58" s="264">
        <f>'1 уровень'!Q229</f>
        <v>0</v>
      </c>
      <c r="P58" s="264">
        <f>'1 уровень'!R229</f>
        <v>0</v>
      </c>
      <c r="Q58" s="264">
        <f>'1 уровень'!S229</f>
        <v>534.62733333333335</v>
      </c>
      <c r="R58" s="264">
        <f>'1 уровень'!T229</f>
        <v>361.61163000000005</v>
      </c>
      <c r="S58" s="264">
        <f>'1 уровень'!U229</f>
        <v>-173.01570333333331</v>
      </c>
      <c r="T58" s="264">
        <f>'1 уровень'!V229</f>
        <v>0</v>
      </c>
      <c r="U58" s="264">
        <f>'1 уровень'!W229</f>
        <v>361.61163000000005</v>
      </c>
      <c r="V58" s="264">
        <f>'1 уровень'!X229</f>
        <v>67.638073748567535</v>
      </c>
      <c r="W58" s="68"/>
      <c r="Y58" s="592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  <c r="FF58" s="31"/>
      <c r="FG58" s="31"/>
      <c r="FH58" s="31"/>
      <c r="FI58" s="31"/>
      <c r="FJ58" s="31"/>
      <c r="FK58" s="31"/>
      <c r="FL58" s="31"/>
      <c r="FM58" s="31"/>
      <c r="FN58" s="31"/>
      <c r="FO58" s="31"/>
      <c r="FP58" s="31"/>
      <c r="FQ58" s="31"/>
      <c r="FR58" s="31"/>
      <c r="FS58" s="31"/>
      <c r="FT58" s="31"/>
      <c r="FU58" s="31"/>
      <c r="FV58" s="31"/>
      <c r="FW58" s="31"/>
      <c r="FX58" s="31"/>
      <c r="FY58" s="31"/>
      <c r="FZ58" s="31"/>
      <c r="GA58" s="31"/>
      <c r="GB58" s="31"/>
      <c r="GC58" s="31"/>
      <c r="GD58" s="31"/>
      <c r="GE58" s="31"/>
      <c r="GF58" s="31"/>
      <c r="GG58" s="31"/>
      <c r="GH58" s="31"/>
      <c r="GI58" s="31"/>
      <c r="GJ58" s="31"/>
      <c r="GK58" s="31"/>
      <c r="GL58" s="31"/>
      <c r="GM58" s="31"/>
      <c r="GN58" s="31"/>
      <c r="GO58" s="31"/>
      <c r="GP58" s="31"/>
    </row>
    <row r="59" spans="1:198" ht="30" x14ac:dyDescent="0.25">
      <c r="A59" s="75" t="s">
        <v>44</v>
      </c>
      <c r="B59" s="33">
        <f>'1 уровень'!D230</f>
        <v>690</v>
      </c>
      <c r="C59" s="33">
        <f>'1 уровень'!E230</f>
        <v>58</v>
      </c>
      <c r="D59" s="33">
        <f>'1 уровень'!F230</f>
        <v>47</v>
      </c>
      <c r="E59" s="100">
        <f>'1 уровень'!G230</f>
        <v>81.034482758620683</v>
      </c>
      <c r="F59" s="264">
        <f>'1 уровень'!H230</f>
        <v>1111.0932</v>
      </c>
      <c r="G59" s="264">
        <f>'1 уровень'!I230</f>
        <v>0</v>
      </c>
      <c r="H59" s="264">
        <f>'1 уровень'!J230</f>
        <v>0</v>
      </c>
      <c r="I59" s="264">
        <f>'1 уровень'!K230</f>
        <v>0</v>
      </c>
      <c r="J59" s="264">
        <f>'1 уровень'!L230</f>
        <v>0</v>
      </c>
      <c r="K59" s="264">
        <f>'1 уровень'!M230</f>
        <v>0</v>
      </c>
      <c r="L59" s="264">
        <f>'1 уровень'!N230</f>
        <v>0</v>
      </c>
      <c r="M59" s="264">
        <f>'1 уровень'!O230</f>
        <v>0</v>
      </c>
      <c r="N59" s="264">
        <f>'1 уровень'!P230</f>
        <v>0</v>
      </c>
      <c r="O59" s="264">
        <f>'1 уровень'!Q230</f>
        <v>0</v>
      </c>
      <c r="P59" s="264">
        <f>'1 уровень'!R230</f>
        <v>0</v>
      </c>
      <c r="Q59" s="264">
        <f>'1 уровень'!S230</f>
        <v>92.591099999999997</v>
      </c>
      <c r="R59" s="264">
        <f>'1 уровень'!T230</f>
        <v>74.12639999999999</v>
      </c>
      <c r="S59" s="264">
        <f>'1 уровень'!U230</f>
        <v>-18.464700000000008</v>
      </c>
      <c r="T59" s="264">
        <f>'1 уровень'!V230</f>
        <v>0</v>
      </c>
      <c r="U59" s="264">
        <f>'1 уровень'!W230</f>
        <v>74.12639999999999</v>
      </c>
      <c r="V59" s="264">
        <f>'1 уровень'!X230</f>
        <v>80.057802531776801</v>
      </c>
      <c r="W59" s="68"/>
      <c r="Y59" s="592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  <c r="DZ59" s="31"/>
      <c r="EA59" s="31"/>
      <c r="EB59" s="31"/>
      <c r="EC59" s="31"/>
      <c r="ED59" s="31"/>
      <c r="EE59" s="31"/>
      <c r="EF59" s="31"/>
      <c r="EG59" s="31"/>
      <c r="EH59" s="31"/>
      <c r="EI59" s="31"/>
      <c r="EJ59" s="31"/>
      <c r="EK59" s="31"/>
      <c r="EL59" s="31"/>
      <c r="EM59" s="31"/>
      <c r="EN59" s="31"/>
      <c r="EO59" s="31"/>
      <c r="EP59" s="31"/>
      <c r="EQ59" s="31"/>
      <c r="ER59" s="31"/>
      <c r="ES59" s="31"/>
      <c r="ET59" s="31"/>
      <c r="EU59" s="31"/>
      <c r="EV59" s="31"/>
      <c r="EW59" s="31"/>
      <c r="EX59" s="31"/>
      <c r="EY59" s="31"/>
      <c r="EZ59" s="31"/>
      <c r="FA59" s="31"/>
      <c r="FB59" s="31"/>
      <c r="FC59" s="31"/>
      <c r="FD59" s="31"/>
      <c r="FE59" s="31"/>
      <c r="FF59" s="31"/>
      <c r="FG59" s="31"/>
      <c r="FH59" s="31"/>
      <c r="FI59" s="31"/>
      <c r="FJ59" s="31"/>
      <c r="FK59" s="31"/>
      <c r="FL59" s="31"/>
      <c r="FM59" s="31"/>
      <c r="FN59" s="31"/>
      <c r="FO59" s="31"/>
      <c r="FP59" s="31"/>
      <c r="FQ59" s="31"/>
      <c r="FR59" s="31"/>
      <c r="FS59" s="31"/>
      <c r="FT59" s="31"/>
      <c r="FU59" s="31"/>
      <c r="FV59" s="31"/>
      <c r="FW59" s="31"/>
      <c r="FX59" s="31"/>
      <c r="FY59" s="31"/>
      <c r="FZ59" s="31"/>
      <c r="GA59" s="31"/>
      <c r="GB59" s="31"/>
      <c r="GC59" s="31"/>
      <c r="GD59" s="31"/>
      <c r="GE59" s="31"/>
      <c r="GF59" s="31"/>
      <c r="GG59" s="31"/>
      <c r="GH59" s="31"/>
      <c r="GI59" s="31"/>
      <c r="GJ59" s="31"/>
      <c r="GK59" s="31"/>
      <c r="GL59" s="31"/>
      <c r="GM59" s="31"/>
      <c r="GN59" s="31"/>
      <c r="GO59" s="31"/>
      <c r="GP59" s="31"/>
    </row>
    <row r="60" spans="1:198" ht="30" x14ac:dyDescent="0.25">
      <c r="A60" s="75" t="s">
        <v>64</v>
      </c>
      <c r="B60" s="33">
        <f>'1 уровень'!D231</f>
        <v>75</v>
      </c>
      <c r="C60" s="33">
        <f>'1 уровень'!E231</f>
        <v>6</v>
      </c>
      <c r="D60" s="33">
        <f>'1 уровень'!F231</f>
        <v>0</v>
      </c>
      <c r="E60" s="100">
        <f>'1 уровень'!G231</f>
        <v>0</v>
      </c>
      <c r="F60" s="264">
        <f>'1 уровень'!H231</f>
        <v>481.85474999999997</v>
      </c>
      <c r="G60" s="264">
        <f>'1 уровень'!I231</f>
        <v>0</v>
      </c>
      <c r="H60" s="264">
        <f>'1 уровень'!J231</f>
        <v>0</v>
      </c>
      <c r="I60" s="264">
        <f>'1 уровень'!K231</f>
        <v>0</v>
      </c>
      <c r="J60" s="264">
        <f>'1 уровень'!L231</f>
        <v>0</v>
      </c>
      <c r="K60" s="264">
        <f>'1 уровень'!M231</f>
        <v>0</v>
      </c>
      <c r="L60" s="264">
        <f>'1 уровень'!N231</f>
        <v>0</v>
      </c>
      <c r="M60" s="264">
        <f>'1 уровень'!O231</f>
        <v>0</v>
      </c>
      <c r="N60" s="264">
        <f>'1 уровень'!P231</f>
        <v>0</v>
      </c>
      <c r="O60" s="264">
        <f>'1 уровень'!Q231</f>
        <v>0</v>
      </c>
      <c r="P60" s="264">
        <f>'1 уровень'!R231</f>
        <v>0</v>
      </c>
      <c r="Q60" s="264">
        <f>'1 уровень'!S231</f>
        <v>40.154562499999997</v>
      </c>
      <c r="R60" s="264">
        <f>'1 уровень'!T231</f>
        <v>0</v>
      </c>
      <c r="S60" s="264">
        <f>'1 уровень'!U231</f>
        <v>-40.154562499999997</v>
      </c>
      <c r="T60" s="264">
        <f>'1 уровень'!V231</f>
        <v>0</v>
      </c>
      <c r="U60" s="264">
        <f>'1 уровень'!W231</f>
        <v>0</v>
      </c>
      <c r="V60" s="264">
        <f>'1 уровень'!X231</f>
        <v>0</v>
      </c>
      <c r="W60" s="68"/>
      <c r="Y60" s="592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/>
      <c r="EE60" s="31"/>
      <c r="EF60" s="31"/>
      <c r="EG60" s="31"/>
      <c r="EH60" s="31"/>
      <c r="EI60" s="31"/>
      <c r="EJ60" s="31"/>
      <c r="EK60" s="31"/>
      <c r="EL60" s="31"/>
      <c r="EM60" s="31"/>
      <c r="EN60" s="31"/>
      <c r="EO60" s="31"/>
      <c r="EP60" s="31"/>
      <c r="EQ60" s="31"/>
      <c r="ER60" s="31"/>
      <c r="ES60" s="31"/>
      <c r="ET60" s="31"/>
      <c r="EU60" s="31"/>
      <c r="EV60" s="31"/>
      <c r="EW60" s="31"/>
      <c r="EX60" s="31"/>
      <c r="EY60" s="31"/>
      <c r="EZ60" s="31"/>
      <c r="FA60" s="31"/>
      <c r="FB60" s="31"/>
      <c r="FC60" s="31"/>
      <c r="FD60" s="31"/>
      <c r="FE60" s="31"/>
      <c r="FF60" s="31"/>
      <c r="FG60" s="31"/>
      <c r="FH60" s="31"/>
      <c r="FI60" s="31"/>
      <c r="FJ60" s="31"/>
      <c r="FK60" s="31"/>
      <c r="FL60" s="31"/>
      <c r="FM60" s="31"/>
      <c r="FN60" s="31"/>
      <c r="FO60" s="31"/>
      <c r="FP60" s="31"/>
      <c r="FQ60" s="31"/>
      <c r="FR60" s="31"/>
      <c r="FS60" s="31"/>
      <c r="FT60" s="31"/>
      <c r="FU60" s="31"/>
      <c r="FV60" s="31"/>
      <c r="FW60" s="31"/>
      <c r="FX60" s="31"/>
      <c r="FY60" s="31"/>
      <c r="FZ60" s="31"/>
      <c r="GA60" s="31"/>
      <c r="GB60" s="31"/>
      <c r="GC60" s="31"/>
      <c r="GD60" s="31"/>
      <c r="GE60" s="31"/>
      <c r="GF60" s="31"/>
      <c r="GG60" s="31"/>
      <c r="GH60" s="31"/>
      <c r="GI60" s="31"/>
      <c r="GJ60" s="31"/>
      <c r="GK60" s="31"/>
      <c r="GL60" s="31"/>
      <c r="GM60" s="31"/>
      <c r="GN60" s="31"/>
      <c r="GO60" s="31"/>
      <c r="GP60" s="31"/>
    </row>
    <row r="61" spans="1:198" s="31" customFormat="1" ht="30" x14ac:dyDescent="0.25">
      <c r="A61" s="75" t="s">
        <v>65</v>
      </c>
      <c r="B61" s="44">
        <f>'1 уровень'!D232</f>
        <v>109</v>
      </c>
      <c r="C61" s="44">
        <f>'1 уровень'!E232</f>
        <v>9</v>
      </c>
      <c r="D61" s="44">
        <f>'1 уровень'!F232</f>
        <v>0</v>
      </c>
      <c r="E61" s="106">
        <f>'1 уровень'!G232</f>
        <v>0</v>
      </c>
      <c r="F61" s="259">
        <f>'1 уровень'!H232</f>
        <v>700.29557</v>
      </c>
      <c r="G61" s="259">
        <f>'1 уровень'!I232</f>
        <v>0</v>
      </c>
      <c r="H61" s="259">
        <f>'1 уровень'!J232</f>
        <v>0</v>
      </c>
      <c r="I61" s="259">
        <f>'1 уровень'!K232</f>
        <v>0</v>
      </c>
      <c r="J61" s="259">
        <f>'1 уровень'!L232</f>
        <v>0</v>
      </c>
      <c r="K61" s="259">
        <f>'1 уровень'!M232</f>
        <v>0</v>
      </c>
      <c r="L61" s="259">
        <f>'1 уровень'!N232</f>
        <v>0</v>
      </c>
      <c r="M61" s="259">
        <f>'1 уровень'!O232</f>
        <v>0</v>
      </c>
      <c r="N61" s="259">
        <f>'1 уровень'!P232</f>
        <v>0</v>
      </c>
      <c r="O61" s="259">
        <f>'1 уровень'!Q232</f>
        <v>0</v>
      </c>
      <c r="P61" s="259">
        <f>'1 уровень'!R232</f>
        <v>0</v>
      </c>
      <c r="Q61" s="259">
        <f>'1 уровень'!S232</f>
        <v>58.357964166666669</v>
      </c>
      <c r="R61" s="259">
        <f>'1 уровень'!T232</f>
        <v>0</v>
      </c>
      <c r="S61" s="259">
        <f>'1 уровень'!U232</f>
        <v>-58.357964166666669</v>
      </c>
      <c r="T61" s="259">
        <f>'1 уровень'!V232</f>
        <v>0</v>
      </c>
      <c r="U61" s="259">
        <f>'1 уровень'!W232</f>
        <v>0</v>
      </c>
      <c r="V61" s="259">
        <f>'1 уровень'!X232</f>
        <v>0</v>
      </c>
      <c r="W61" s="68"/>
      <c r="X61" s="244"/>
      <c r="Y61" s="592"/>
    </row>
    <row r="62" spans="1:198" ht="30" x14ac:dyDescent="0.25">
      <c r="A62" s="207" t="s">
        <v>66</v>
      </c>
      <c r="B62" s="205">
        <f>'1 уровень'!D233</f>
        <v>6850</v>
      </c>
      <c r="C62" s="205">
        <f>'1 уровень'!E233</f>
        <v>571</v>
      </c>
      <c r="D62" s="205">
        <f>'1 уровень'!F233</f>
        <v>228</v>
      </c>
      <c r="E62" s="206">
        <f>'1 уровень'!G233</f>
        <v>39.929947460595443</v>
      </c>
      <c r="F62" s="263">
        <f>'1 уровень'!H233</f>
        <v>14143.317999999999</v>
      </c>
      <c r="G62" s="263">
        <f>'1 уровень'!I233</f>
        <v>0</v>
      </c>
      <c r="H62" s="263">
        <f>'1 уровень'!J233</f>
        <v>0</v>
      </c>
      <c r="I62" s="263">
        <f>'1 уровень'!K233</f>
        <v>0</v>
      </c>
      <c r="J62" s="263">
        <f>'1 уровень'!L233</f>
        <v>0</v>
      </c>
      <c r="K62" s="263">
        <f>'1 уровень'!M233</f>
        <v>0</v>
      </c>
      <c r="L62" s="263">
        <f>'1 уровень'!N233</f>
        <v>0</v>
      </c>
      <c r="M62" s="263">
        <f>'1 уровень'!O233</f>
        <v>0</v>
      </c>
      <c r="N62" s="263">
        <f>'1 уровень'!P233</f>
        <v>0</v>
      </c>
      <c r="O62" s="263">
        <f>'1 уровень'!Q233</f>
        <v>0</v>
      </c>
      <c r="P62" s="263">
        <f>'1 уровень'!R233</f>
        <v>0</v>
      </c>
      <c r="Q62" s="263">
        <f>'1 уровень'!S233</f>
        <v>1178.6098333333332</v>
      </c>
      <c r="R62" s="263">
        <f>'1 уровень'!T233</f>
        <v>272.97577999999999</v>
      </c>
      <c r="S62" s="263">
        <f>'1 уровень'!U233</f>
        <v>-905.63405333333333</v>
      </c>
      <c r="T62" s="263">
        <f>'1 уровень'!V233</f>
        <v>-85.618880000000004</v>
      </c>
      <c r="U62" s="263">
        <f>'1 уровень'!W233</f>
        <v>187.35689999999997</v>
      </c>
      <c r="V62" s="263">
        <f>'1 уровень'!X233</f>
        <v>23.160826617912431</v>
      </c>
      <c r="W62" s="68"/>
      <c r="Y62" s="592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1"/>
      <c r="GF62" s="31"/>
      <c r="GG62" s="31"/>
      <c r="GH62" s="31"/>
      <c r="GI62" s="31"/>
      <c r="GJ62" s="31"/>
      <c r="GK62" s="31"/>
      <c r="GL62" s="31"/>
      <c r="GM62" s="31"/>
      <c r="GN62" s="31"/>
      <c r="GO62" s="31"/>
      <c r="GP62" s="31"/>
    </row>
    <row r="63" spans="1:198" ht="30" x14ac:dyDescent="0.25">
      <c r="A63" s="75" t="s">
        <v>62</v>
      </c>
      <c r="B63" s="33">
        <f>'1 уровень'!D234</f>
        <v>1200</v>
      </c>
      <c r="C63" s="33">
        <f>'1 уровень'!E234</f>
        <v>100</v>
      </c>
      <c r="D63" s="33">
        <f>'1 уровень'!F234</f>
        <v>79</v>
      </c>
      <c r="E63" s="100">
        <f>'1 уровень'!G234</f>
        <v>79</v>
      </c>
      <c r="F63" s="264">
        <f>'1 уровень'!H234</f>
        <v>1452</v>
      </c>
      <c r="G63" s="264">
        <f>'1 уровень'!I234</f>
        <v>0</v>
      </c>
      <c r="H63" s="264">
        <f>'1 уровень'!J234</f>
        <v>0</v>
      </c>
      <c r="I63" s="264">
        <f>'1 уровень'!K234</f>
        <v>0</v>
      </c>
      <c r="J63" s="264">
        <f>'1 уровень'!L234</f>
        <v>0</v>
      </c>
      <c r="K63" s="264">
        <f>'1 уровень'!M234</f>
        <v>0</v>
      </c>
      <c r="L63" s="264">
        <f>'1 уровень'!N234</f>
        <v>0</v>
      </c>
      <c r="M63" s="264">
        <f>'1 уровень'!O234</f>
        <v>0</v>
      </c>
      <c r="N63" s="264">
        <f>'1 уровень'!P234</f>
        <v>0</v>
      </c>
      <c r="O63" s="264">
        <f>'1 уровень'!Q234</f>
        <v>0</v>
      </c>
      <c r="P63" s="264">
        <f>'1 уровень'!R234</f>
        <v>0</v>
      </c>
      <c r="Q63" s="264">
        <f>'1 уровень'!S234</f>
        <v>121</v>
      </c>
      <c r="R63" s="264">
        <f>'1 уровень'!T234</f>
        <v>93.160549999999986</v>
      </c>
      <c r="S63" s="264">
        <f>'1 уровень'!U234</f>
        <v>-27.839450000000014</v>
      </c>
      <c r="T63" s="264">
        <f>'1 уровень'!V234</f>
        <v>0</v>
      </c>
      <c r="U63" s="264">
        <f>'1 уровень'!W234</f>
        <v>93.160549999999986</v>
      </c>
      <c r="V63" s="264">
        <f>'1 уровень'!X234</f>
        <v>76.992190082644612</v>
      </c>
      <c r="W63" s="68"/>
      <c r="Y63" s="592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  <c r="DQ63" s="31"/>
      <c r="DR63" s="31"/>
      <c r="DS63" s="31"/>
      <c r="DT63" s="31"/>
      <c r="DU63" s="31"/>
      <c r="DV63" s="31"/>
      <c r="DW63" s="31"/>
      <c r="DX63" s="31"/>
      <c r="DY63" s="31"/>
      <c r="DZ63" s="31"/>
      <c r="EA63" s="31"/>
      <c r="EB63" s="31"/>
      <c r="EC63" s="31"/>
      <c r="ED63" s="31"/>
      <c r="EE63" s="31"/>
      <c r="EF63" s="31"/>
      <c r="EG63" s="31"/>
      <c r="EH63" s="31"/>
      <c r="EI63" s="31"/>
      <c r="EJ63" s="31"/>
      <c r="EK63" s="31"/>
      <c r="EL63" s="31"/>
      <c r="EM63" s="31"/>
      <c r="EN63" s="31"/>
      <c r="EO63" s="31"/>
      <c r="EP63" s="31"/>
      <c r="EQ63" s="31"/>
      <c r="ER63" s="31"/>
      <c r="ES63" s="31"/>
      <c r="ET63" s="31"/>
      <c r="EU63" s="31"/>
      <c r="EV63" s="31"/>
      <c r="EW63" s="31"/>
      <c r="EX63" s="31"/>
      <c r="EY63" s="31"/>
      <c r="EZ63" s="31"/>
      <c r="FA63" s="31"/>
      <c r="FB63" s="31"/>
      <c r="FC63" s="31"/>
      <c r="FD63" s="31"/>
      <c r="FE63" s="31"/>
      <c r="FF63" s="31"/>
      <c r="FG63" s="31"/>
      <c r="FH63" s="31"/>
      <c r="FI63" s="31"/>
      <c r="FJ63" s="31"/>
      <c r="FK63" s="31"/>
      <c r="FL63" s="31"/>
      <c r="FM63" s="31"/>
      <c r="FN63" s="31"/>
      <c r="FO63" s="31"/>
      <c r="FP63" s="31"/>
      <c r="FQ63" s="31"/>
      <c r="FR63" s="31"/>
      <c r="FS63" s="31"/>
      <c r="FT63" s="31"/>
      <c r="FU63" s="31"/>
      <c r="FV63" s="31"/>
      <c r="FW63" s="31"/>
      <c r="FX63" s="31"/>
      <c r="FY63" s="31"/>
      <c r="FZ63" s="31"/>
      <c r="GA63" s="31"/>
      <c r="GB63" s="31"/>
      <c r="GC63" s="31"/>
      <c r="GD63" s="31"/>
      <c r="GE63" s="31"/>
      <c r="GF63" s="31"/>
      <c r="GG63" s="31"/>
      <c r="GH63" s="31"/>
      <c r="GI63" s="31"/>
      <c r="GJ63" s="31"/>
      <c r="GK63" s="31"/>
      <c r="GL63" s="31"/>
      <c r="GM63" s="31"/>
      <c r="GN63" s="31"/>
      <c r="GO63" s="31"/>
      <c r="GP63" s="31"/>
    </row>
    <row r="64" spans="1:198" ht="45" x14ac:dyDescent="0.25">
      <c r="A64" s="75" t="s">
        <v>92</v>
      </c>
      <c r="B64" s="33">
        <f>'1 уровень'!D235</f>
        <v>0</v>
      </c>
      <c r="C64" s="33">
        <f>'1 уровень'!E235</f>
        <v>0</v>
      </c>
      <c r="D64" s="33">
        <f>'1 уровень'!F235</f>
        <v>0</v>
      </c>
      <c r="E64" s="100">
        <f>'1 уровень'!G235</f>
        <v>0</v>
      </c>
      <c r="F64" s="264">
        <f>'1 уровень'!H235</f>
        <v>0</v>
      </c>
      <c r="G64" s="264">
        <f>'1 уровень'!I235</f>
        <v>0</v>
      </c>
      <c r="H64" s="264">
        <f>'1 уровень'!J235</f>
        <v>0</v>
      </c>
      <c r="I64" s="264">
        <f>'1 уровень'!K235</f>
        <v>0</v>
      </c>
      <c r="J64" s="264">
        <f>'1 уровень'!L235</f>
        <v>0</v>
      </c>
      <c r="K64" s="264">
        <f>'1 уровень'!M235</f>
        <v>0</v>
      </c>
      <c r="L64" s="264">
        <f>'1 уровень'!N235</f>
        <v>0</v>
      </c>
      <c r="M64" s="264">
        <f>'1 уровень'!O235</f>
        <v>0</v>
      </c>
      <c r="N64" s="264">
        <f>'1 уровень'!P235</f>
        <v>0</v>
      </c>
      <c r="O64" s="264">
        <f>'1 уровень'!Q235</f>
        <v>0</v>
      </c>
      <c r="P64" s="264">
        <f>'1 уровень'!R235</f>
        <v>0</v>
      </c>
      <c r="Q64" s="264">
        <f>'1 уровень'!S235</f>
        <v>0</v>
      </c>
      <c r="R64" s="264">
        <f>'1 уровень'!T235</f>
        <v>0</v>
      </c>
      <c r="S64" s="264">
        <f>'1 уровень'!U235</f>
        <v>0</v>
      </c>
      <c r="T64" s="264">
        <f>'1 уровень'!V235</f>
        <v>0</v>
      </c>
      <c r="U64" s="264">
        <f>'1 уровень'!W235</f>
        <v>0</v>
      </c>
      <c r="V64" s="264">
        <f>'1 уровень'!X235</f>
        <v>0</v>
      </c>
      <c r="W64" s="68"/>
      <c r="Y64" s="592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/>
      <c r="EE64" s="31"/>
      <c r="EF64" s="31"/>
      <c r="EG64" s="31"/>
      <c r="EH64" s="31"/>
      <c r="EI64" s="31"/>
      <c r="EJ64" s="31"/>
      <c r="EK64" s="31"/>
      <c r="EL64" s="31"/>
      <c r="EM64" s="31"/>
      <c r="EN64" s="31"/>
      <c r="EO64" s="31"/>
      <c r="EP64" s="31"/>
      <c r="EQ64" s="31"/>
      <c r="ER64" s="31"/>
      <c r="ES64" s="31"/>
      <c r="ET64" s="31"/>
      <c r="EU64" s="31"/>
      <c r="EV64" s="31"/>
      <c r="EW64" s="31"/>
      <c r="EX64" s="31"/>
      <c r="EY64" s="31"/>
      <c r="EZ64" s="31"/>
      <c r="FA64" s="31"/>
      <c r="FB64" s="31"/>
      <c r="FC64" s="31"/>
      <c r="FD64" s="31"/>
      <c r="FE64" s="31"/>
      <c r="FF64" s="31"/>
      <c r="FG64" s="31"/>
      <c r="FH64" s="31"/>
      <c r="FI64" s="31"/>
      <c r="FJ64" s="31"/>
      <c r="FK64" s="31"/>
      <c r="FL64" s="31"/>
      <c r="FM64" s="31"/>
      <c r="FN64" s="31"/>
      <c r="FO64" s="31"/>
      <c r="FP64" s="31"/>
      <c r="FQ64" s="31"/>
      <c r="FR64" s="31"/>
      <c r="FS64" s="31"/>
      <c r="FT64" s="31"/>
      <c r="FU64" s="31"/>
      <c r="FV64" s="31"/>
      <c r="FW64" s="31"/>
      <c r="FX64" s="31"/>
      <c r="FY64" s="31"/>
      <c r="FZ64" s="31"/>
      <c r="GA64" s="31"/>
      <c r="GB64" s="31"/>
      <c r="GC64" s="31"/>
      <c r="GD64" s="31"/>
      <c r="GE64" s="31"/>
      <c r="GF64" s="31"/>
      <c r="GG64" s="31"/>
      <c r="GH64" s="31"/>
      <c r="GI64" s="31"/>
      <c r="GJ64" s="31"/>
      <c r="GK64" s="31"/>
      <c r="GL64" s="31"/>
      <c r="GM64" s="31"/>
      <c r="GN64" s="31"/>
      <c r="GO64" s="31"/>
      <c r="GP64" s="31"/>
    </row>
    <row r="65" spans="1:198" ht="60" x14ac:dyDescent="0.25">
      <c r="A65" s="75" t="s">
        <v>45</v>
      </c>
      <c r="B65" s="33">
        <f>'1 уровень'!D236</f>
        <v>4100</v>
      </c>
      <c r="C65" s="33">
        <f>'1 уровень'!E236</f>
        <v>342</v>
      </c>
      <c r="D65" s="33">
        <f>'1 уровень'!F236</f>
        <v>43</v>
      </c>
      <c r="E65" s="100">
        <f>'1 уровень'!G236</f>
        <v>12.573099415204677</v>
      </c>
      <c r="F65" s="264">
        <f>'1 уровень'!H236</f>
        <v>10666.15</v>
      </c>
      <c r="G65" s="264">
        <f>'1 уровень'!I236</f>
        <v>0</v>
      </c>
      <c r="H65" s="264">
        <f>'1 уровень'!J236</f>
        <v>0</v>
      </c>
      <c r="I65" s="264">
        <f>'1 уровень'!K236</f>
        <v>0</v>
      </c>
      <c r="J65" s="264">
        <f>'1 уровень'!L236</f>
        <v>0</v>
      </c>
      <c r="K65" s="264">
        <f>'1 уровень'!M236</f>
        <v>0</v>
      </c>
      <c r="L65" s="264">
        <f>'1 уровень'!N236</f>
        <v>0</v>
      </c>
      <c r="M65" s="264">
        <f>'1 уровень'!O236</f>
        <v>0</v>
      </c>
      <c r="N65" s="264">
        <f>'1 уровень'!P236</f>
        <v>0</v>
      </c>
      <c r="O65" s="264">
        <f>'1 уровень'!Q236</f>
        <v>0</v>
      </c>
      <c r="P65" s="264">
        <f>'1 уровень'!R236</f>
        <v>0</v>
      </c>
      <c r="Q65" s="264">
        <f>'1 уровень'!S236</f>
        <v>888.8458333333333</v>
      </c>
      <c r="R65" s="264">
        <f>'1 уровень'!T236</f>
        <v>65.985129999999998</v>
      </c>
      <c r="S65" s="264">
        <f>'1 уровень'!U236</f>
        <v>-822.86070333333328</v>
      </c>
      <c r="T65" s="264">
        <f>'1 уровень'!V236</f>
        <v>-85.618880000000004</v>
      </c>
      <c r="U65" s="264">
        <f>'1 уровень'!W236</f>
        <v>-19.633750000000013</v>
      </c>
      <c r="V65" s="264">
        <f>'1 уровень'!X236</f>
        <v>7.4236867098250077</v>
      </c>
      <c r="W65" s="68"/>
      <c r="Y65" s="592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31"/>
      <c r="CS65" s="31"/>
      <c r="CT65" s="31"/>
      <c r="CU65" s="31"/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  <c r="DQ65" s="31"/>
      <c r="DR65" s="31"/>
      <c r="DS65" s="31"/>
      <c r="DT65" s="31"/>
      <c r="DU65" s="31"/>
      <c r="DV65" s="31"/>
      <c r="DW65" s="31"/>
      <c r="DX65" s="31"/>
      <c r="DY65" s="31"/>
      <c r="DZ65" s="31"/>
      <c r="EA65" s="31"/>
      <c r="EB65" s="31"/>
      <c r="EC65" s="31"/>
      <c r="ED65" s="31"/>
      <c r="EE65" s="31"/>
      <c r="EF65" s="31"/>
      <c r="EG65" s="31"/>
      <c r="EH65" s="31"/>
      <c r="EI65" s="31"/>
      <c r="EJ65" s="31"/>
      <c r="EK65" s="31"/>
      <c r="EL65" s="31"/>
      <c r="EM65" s="31"/>
      <c r="EN65" s="31"/>
      <c r="EO65" s="31"/>
      <c r="EP65" s="31"/>
      <c r="EQ65" s="31"/>
      <c r="ER65" s="31"/>
      <c r="ES65" s="31"/>
      <c r="ET65" s="31"/>
      <c r="EU65" s="31"/>
      <c r="EV65" s="31"/>
      <c r="EW65" s="31"/>
      <c r="EX65" s="31"/>
      <c r="EY65" s="31"/>
      <c r="EZ65" s="31"/>
      <c r="FA65" s="31"/>
      <c r="FB65" s="31"/>
      <c r="FC65" s="31"/>
      <c r="FD65" s="31"/>
      <c r="FE65" s="31"/>
      <c r="FF65" s="31"/>
      <c r="FG65" s="31"/>
      <c r="FH65" s="31"/>
      <c r="FI65" s="31"/>
      <c r="FJ65" s="31"/>
      <c r="FK65" s="31"/>
      <c r="FL65" s="31"/>
      <c r="FM65" s="31"/>
      <c r="FN65" s="31"/>
      <c r="FO65" s="31"/>
      <c r="FP65" s="31"/>
      <c r="FQ65" s="31"/>
      <c r="FR65" s="31"/>
      <c r="FS65" s="31"/>
      <c r="FT65" s="31"/>
      <c r="FU65" s="31"/>
      <c r="FV65" s="31"/>
      <c r="FW65" s="31"/>
      <c r="FX65" s="31"/>
      <c r="FY65" s="31"/>
      <c r="FZ65" s="31"/>
      <c r="GA65" s="31"/>
      <c r="GB65" s="31"/>
      <c r="GC65" s="31"/>
      <c r="GD65" s="31"/>
      <c r="GE65" s="31"/>
      <c r="GF65" s="31"/>
      <c r="GG65" s="31"/>
      <c r="GH65" s="31"/>
      <c r="GI65" s="31"/>
      <c r="GJ65" s="31"/>
      <c r="GK65" s="31"/>
      <c r="GL65" s="31"/>
      <c r="GM65" s="31"/>
      <c r="GN65" s="31"/>
      <c r="GO65" s="31"/>
      <c r="GP65" s="31"/>
    </row>
    <row r="66" spans="1:198" ht="45.75" thickBot="1" x14ac:dyDescent="0.3">
      <c r="A66" s="75" t="s">
        <v>63</v>
      </c>
      <c r="B66" s="33">
        <f>'1 уровень'!D237</f>
        <v>1550</v>
      </c>
      <c r="C66" s="33">
        <f>'1 уровень'!E237</f>
        <v>129</v>
      </c>
      <c r="D66" s="33">
        <f>'1 уровень'!F237</f>
        <v>106</v>
      </c>
      <c r="E66" s="100">
        <f>'1 уровень'!G237</f>
        <v>82.170542635658919</v>
      </c>
      <c r="F66" s="264">
        <f>'1 уровень'!H237</f>
        <v>2025.1679999999999</v>
      </c>
      <c r="G66" s="264">
        <f>'1 уровень'!I237</f>
        <v>0</v>
      </c>
      <c r="H66" s="264">
        <f>'1 уровень'!J237</f>
        <v>0</v>
      </c>
      <c r="I66" s="264">
        <f>'1 уровень'!K237</f>
        <v>0</v>
      </c>
      <c r="J66" s="264">
        <f>'1 уровень'!L237</f>
        <v>0</v>
      </c>
      <c r="K66" s="264">
        <f>'1 уровень'!M237</f>
        <v>0</v>
      </c>
      <c r="L66" s="264">
        <f>'1 уровень'!N237</f>
        <v>0</v>
      </c>
      <c r="M66" s="264">
        <f>'1 уровень'!O237</f>
        <v>0</v>
      </c>
      <c r="N66" s="264">
        <f>'1 уровень'!P237</f>
        <v>0</v>
      </c>
      <c r="O66" s="264">
        <f>'1 уровень'!Q237</f>
        <v>0</v>
      </c>
      <c r="P66" s="264">
        <f>'1 уровень'!R237</f>
        <v>0</v>
      </c>
      <c r="Q66" s="264">
        <f>'1 уровень'!S237</f>
        <v>168.76399999999998</v>
      </c>
      <c r="R66" s="264">
        <f>'1 уровень'!T237</f>
        <v>113.83009999999999</v>
      </c>
      <c r="S66" s="264">
        <f>'1 уровень'!U237</f>
        <v>-54.933899999999994</v>
      </c>
      <c r="T66" s="264">
        <f>'1 уровень'!V237</f>
        <v>0</v>
      </c>
      <c r="U66" s="264">
        <f>'1 уровень'!W237</f>
        <v>113.83009999999999</v>
      </c>
      <c r="V66" s="264">
        <f>'1 уровень'!X237</f>
        <v>67.449278282098078</v>
      </c>
      <c r="W66" s="68"/>
      <c r="Y66" s="592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1"/>
      <c r="CF66" s="31"/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/>
      <c r="CR66" s="31"/>
      <c r="CS66" s="31"/>
      <c r="CT66" s="31"/>
      <c r="CU66" s="31"/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/>
      <c r="DG66" s="31"/>
      <c r="DH66" s="31"/>
      <c r="DI66" s="31"/>
      <c r="DJ66" s="31"/>
      <c r="DK66" s="31"/>
      <c r="DL66" s="31"/>
      <c r="DM66" s="31"/>
      <c r="DN66" s="31"/>
      <c r="DO66" s="31"/>
      <c r="DP66" s="31"/>
      <c r="DQ66" s="31"/>
      <c r="DR66" s="31"/>
      <c r="DS66" s="31"/>
      <c r="DT66" s="31"/>
      <c r="DU66" s="31"/>
      <c r="DV66" s="31"/>
      <c r="DW66" s="31"/>
      <c r="DX66" s="31"/>
      <c r="DY66" s="31"/>
      <c r="DZ66" s="31"/>
      <c r="EA66" s="31"/>
      <c r="EB66" s="31"/>
      <c r="EC66" s="31"/>
      <c r="ED66" s="31"/>
      <c r="EE66" s="31"/>
      <c r="EF66" s="31"/>
      <c r="EG66" s="31"/>
      <c r="EH66" s="31"/>
      <c r="EI66" s="31"/>
      <c r="EJ66" s="31"/>
      <c r="EK66" s="31"/>
      <c r="EL66" s="31"/>
      <c r="EM66" s="31"/>
      <c r="EN66" s="31"/>
      <c r="EO66" s="31"/>
      <c r="EP66" s="31"/>
      <c r="EQ66" s="31"/>
      <c r="ER66" s="31"/>
      <c r="ES66" s="31"/>
      <c r="ET66" s="31"/>
      <c r="EU66" s="31"/>
      <c r="EV66" s="31"/>
      <c r="EW66" s="31"/>
      <c r="EX66" s="31"/>
      <c r="EY66" s="31"/>
      <c r="EZ66" s="31"/>
      <c r="FA66" s="31"/>
      <c r="FB66" s="31"/>
      <c r="FC66" s="31"/>
      <c r="FD66" s="31"/>
      <c r="FE66" s="31"/>
      <c r="FF66" s="31"/>
      <c r="FG66" s="31"/>
      <c r="FH66" s="31"/>
      <c r="FI66" s="31"/>
      <c r="FJ66" s="31"/>
      <c r="FK66" s="31"/>
      <c r="FL66" s="31"/>
      <c r="FM66" s="31"/>
      <c r="FN66" s="31"/>
      <c r="FO66" s="31"/>
      <c r="FP66" s="31"/>
      <c r="FQ66" s="31"/>
      <c r="FR66" s="31"/>
      <c r="FS66" s="31"/>
      <c r="FT66" s="31"/>
      <c r="FU66" s="31"/>
      <c r="FV66" s="31"/>
      <c r="FW66" s="31"/>
      <c r="FX66" s="31"/>
      <c r="FY66" s="31"/>
      <c r="FZ66" s="31"/>
      <c r="GA66" s="31"/>
      <c r="GB66" s="31"/>
      <c r="GC66" s="31"/>
      <c r="GD66" s="31"/>
      <c r="GE66" s="31"/>
      <c r="GF66" s="31"/>
      <c r="GG66" s="31"/>
      <c r="GH66" s="31"/>
      <c r="GI66" s="31"/>
      <c r="GJ66" s="31"/>
      <c r="GK66" s="31"/>
      <c r="GL66" s="31"/>
      <c r="GM66" s="31"/>
      <c r="GN66" s="31"/>
      <c r="GO66" s="31"/>
      <c r="GP66" s="31"/>
    </row>
    <row r="67" spans="1:198" ht="15.75" thickBot="1" x14ac:dyDescent="0.3">
      <c r="A67" s="215" t="s">
        <v>60</v>
      </c>
      <c r="B67" s="211">
        <f>'1 уровень'!D238</f>
        <v>0</v>
      </c>
      <c r="C67" s="211">
        <f>'1 уровень'!E238</f>
        <v>0</v>
      </c>
      <c r="D67" s="211">
        <f>'1 уровень'!F238</f>
        <v>0</v>
      </c>
      <c r="E67" s="212">
        <f>'1 уровень'!G238</f>
        <v>0</v>
      </c>
      <c r="F67" s="271">
        <f>'1 уровень'!H238</f>
        <v>22852.089520000001</v>
      </c>
      <c r="G67" s="271" t="e">
        <f>'1 уровень'!I238</f>
        <v>#REF!</v>
      </c>
      <c r="H67" s="271" t="e">
        <f>'1 уровень'!J238</f>
        <v>#REF!</v>
      </c>
      <c r="I67" s="271" t="e">
        <f>'1 уровень'!K238</f>
        <v>#REF!</v>
      </c>
      <c r="J67" s="271" t="e">
        <f>'1 уровень'!L238</f>
        <v>#REF!</v>
      </c>
      <c r="K67" s="271" t="e">
        <f>'1 уровень'!M238</f>
        <v>#REF!</v>
      </c>
      <c r="L67" s="271" t="e">
        <f>'1 уровень'!N238</f>
        <v>#REF!</v>
      </c>
      <c r="M67" s="271" t="e">
        <f>'1 уровень'!O238</f>
        <v>#REF!</v>
      </c>
      <c r="N67" s="271" t="e">
        <f>'1 уровень'!P238</f>
        <v>#REF!</v>
      </c>
      <c r="O67" s="271" t="e">
        <f>'1 уровень'!Q238</f>
        <v>#REF!</v>
      </c>
      <c r="P67" s="271" t="e">
        <f>'1 уровень'!R238</f>
        <v>#REF!</v>
      </c>
      <c r="Q67" s="271">
        <f>'1 уровень'!S238</f>
        <v>1904.3407933333333</v>
      </c>
      <c r="R67" s="271">
        <f>'1 уровень'!T238</f>
        <v>708.71380999999997</v>
      </c>
      <c r="S67" s="271">
        <f>'1 уровень'!U238</f>
        <v>-1195.6269833333333</v>
      </c>
      <c r="T67" s="271">
        <f>'1 уровень'!V238</f>
        <v>-85.618880000000004</v>
      </c>
      <c r="U67" s="271">
        <f>'1 уровень'!W238</f>
        <v>623.09492999999998</v>
      </c>
      <c r="V67" s="271">
        <f>'1 уровень'!X238</f>
        <v>37.215702802830606</v>
      </c>
      <c r="W67" s="68"/>
      <c r="Y67" s="592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F67" s="31"/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/>
      <c r="CR67" s="31"/>
      <c r="CS67" s="31"/>
      <c r="CT67" s="31"/>
      <c r="CU67" s="31"/>
      <c r="CV67" s="31"/>
      <c r="CW67" s="31"/>
      <c r="CX67" s="31"/>
      <c r="CY67" s="31"/>
      <c r="CZ67" s="31"/>
      <c r="DA67" s="31"/>
      <c r="DB67" s="31"/>
      <c r="DC67" s="31"/>
      <c r="DD67" s="31"/>
      <c r="DE67" s="31"/>
      <c r="DF67" s="31"/>
      <c r="DG67" s="31"/>
      <c r="DH67" s="31"/>
      <c r="DI67" s="31"/>
      <c r="DJ67" s="31"/>
      <c r="DK67" s="31"/>
      <c r="DL67" s="31"/>
      <c r="DM67" s="31"/>
      <c r="DN67" s="31"/>
      <c r="DO67" s="31"/>
      <c r="DP67" s="31"/>
      <c r="DQ67" s="31"/>
      <c r="DR67" s="31"/>
      <c r="DS67" s="31"/>
      <c r="DT67" s="31"/>
      <c r="DU67" s="31"/>
      <c r="DV67" s="31"/>
      <c r="DW67" s="31"/>
      <c r="DX67" s="31"/>
      <c r="DY67" s="31"/>
      <c r="DZ67" s="31"/>
      <c r="EA67" s="31"/>
      <c r="EB67" s="31"/>
      <c r="EC67" s="31"/>
      <c r="ED67" s="31"/>
      <c r="EE67" s="31"/>
      <c r="EF67" s="31"/>
      <c r="EG67" s="31"/>
      <c r="EH67" s="31"/>
      <c r="EI67" s="31"/>
      <c r="EJ67" s="31"/>
      <c r="EK67" s="31"/>
      <c r="EL67" s="31"/>
      <c r="EM67" s="31"/>
      <c r="EN67" s="31"/>
      <c r="EO67" s="31"/>
      <c r="EP67" s="31"/>
      <c r="EQ67" s="31"/>
      <c r="ER67" s="31"/>
      <c r="ES67" s="31"/>
      <c r="ET67" s="31"/>
      <c r="EU67" s="31"/>
      <c r="EV67" s="31"/>
      <c r="EW67" s="31"/>
      <c r="EX67" s="31"/>
      <c r="EY67" s="31"/>
      <c r="EZ67" s="31"/>
      <c r="FA67" s="31"/>
      <c r="FB67" s="31"/>
      <c r="FC67" s="31"/>
      <c r="FD67" s="31"/>
      <c r="FE67" s="31"/>
      <c r="FF67" s="31"/>
      <c r="FG67" s="31"/>
      <c r="FH67" s="31"/>
      <c r="FI67" s="31"/>
      <c r="FJ67" s="31"/>
      <c r="FK67" s="31"/>
      <c r="FL67" s="31"/>
      <c r="FM67" s="31"/>
      <c r="FN67" s="31"/>
      <c r="FO67" s="31"/>
      <c r="FP67" s="31"/>
      <c r="FQ67" s="31"/>
      <c r="FR67" s="31"/>
      <c r="FS67" s="31"/>
      <c r="FT67" s="31"/>
      <c r="FU67" s="31"/>
      <c r="FV67" s="31"/>
      <c r="FW67" s="31"/>
      <c r="FX67" s="31"/>
      <c r="FY67" s="31"/>
      <c r="FZ67" s="31"/>
      <c r="GA67" s="31"/>
      <c r="GB67" s="31"/>
      <c r="GC67" s="31"/>
      <c r="GD67" s="31"/>
      <c r="GE67" s="31"/>
      <c r="GF67" s="31"/>
      <c r="GG67" s="31"/>
      <c r="GH67" s="31"/>
      <c r="GI67" s="31"/>
      <c r="GJ67" s="31"/>
      <c r="GK67" s="31"/>
      <c r="GL67" s="31"/>
      <c r="GM67" s="31"/>
      <c r="GN67" s="31"/>
      <c r="GO67" s="31"/>
      <c r="GP67" s="31"/>
    </row>
    <row r="68" spans="1:198" s="31" customFormat="1" ht="15" customHeight="1" x14ac:dyDescent="0.25">
      <c r="A68" s="125" t="s">
        <v>20</v>
      </c>
      <c r="B68" s="142"/>
      <c r="C68" s="142"/>
      <c r="D68" s="235"/>
      <c r="E68" s="143"/>
      <c r="F68" s="273"/>
      <c r="G68" s="273"/>
      <c r="H68" s="273"/>
      <c r="I68" s="273"/>
      <c r="J68" s="273"/>
      <c r="K68" s="273"/>
      <c r="L68" s="273"/>
      <c r="M68" s="273"/>
      <c r="N68" s="273"/>
      <c r="O68" s="273"/>
      <c r="P68" s="273"/>
      <c r="Q68" s="273"/>
      <c r="R68" s="274"/>
      <c r="S68" s="274"/>
      <c r="T68" s="274"/>
      <c r="U68" s="274"/>
      <c r="V68" s="273"/>
      <c r="W68" s="68"/>
      <c r="X68" s="244"/>
      <c r="Y68" s="592"/>
    </row>
    <row r="69" spans="1:198" ht="30" x14ac:dyDescent="0.25">
      <c r="A69" s="207" t="s">
        <v>74</v>
      </c>
      <c r="B69" s="205">
        <f>'2 уровень'!C154</f>
        <v>5502</v>
      </c>
      <c r="C69" s="205">
        <f>'2 уровень'!D154</f>
        <v>459</v>
      </c>
      <c r="D69" s="205">
        <f>'2 уровень'!E154</f>
        <v>118</v>
      </c>
      <c r="E69" s="206">
        <f>'2 уровень'!F154</f>
        <v>25.708061002178649</v>
      </c>
      <c r="F69" s="263">
        <f>'2 уровень'!G154</f>
        <v>17730.491239999999</v>
      </c>
      <c r="G69" s="263">
        <f>'2 уровень'!H154</f>
        <v>0</v>
      </c>
      <c r="H69" s="263">
        <f>'2 уровень'!I154</f>
        <v>0</v>
      </c>
      <c r="I69" s="263">
        <f>'2 уровень'!J154</f>
        <v>0</v>
      </c>
      <c r="J69" s="263">
        <f>'2 уровень'!K154</f>
        <v>0</v>
      </c>
      <c r="K69" s="263">
        <f>'2 уровень'!L154</f>
        <v>0</v>
      </c>
      <c r="L69" s="263">
        <f>'2 уровень'!M154</f>
        <v>0</v>
      </c>
      <c r="M69" s="263">
        <f>'2 уровень'!N154</f>
        <v>0</v>
      </c>
      <c r="N69" s="263">
        <f>'2 уровень'!O154</f>
        <v>0</v>
      </c>
      <c r="O69" s="263">
        <f>'2 уровень'!P154</f>
        <v>0</v>
      </c>
      <c r="P69" s="263">
        <f>'2 уровень'!Q154</f>
        <v>0</v>
      </c>
      <c r="Q69" s="263">
        <f>'2 уровень'!R154</f>
        <v>1477.5409366666665</v>
      </c>
      <c r="R69" s="263">
        <f>'2 уровень'!S154</f>
        <v>382.09381000000002</v>
      </c>
      <c r="S69" s="263">
        <f>'2 уровень'!T154</f>
        <v>-1095.4471266666665</v>
      </c>
      <c r="T69" s="263">
        <f>'2 уровень'!U154</f>
        <v>-38.198</v>
      </c>
      <c r="U69" s="263">
        <f>'2 уровень'!V154</f>
        <v>343.89581000000004</v>
      </c>
      <c r="V69" s="263">
        <f>'2 уровень'!W154</f>
        <v>25.860116665329354</v>
      </c>
      <c r="W69" s="68"/>
      <c r="Y69" s="592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  <c r="CB69" s="31"/>
      <c r="CC69" s="31"/>
      <c r="CD69" s="31"/>
      <c r="CE69" s="31"/>
      <c r="CF69" s="31"/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/>
      <c r="CR69" s="31"/>
      <c r="CS69" s="31"/>
      <c r="CT69" s="31"/>
      <c r="CU69" s="31"/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/>
      <c r="DG69" s="31"/>
      <c r="DH69" s="31"/>
      <c r="DI69" s="31"/>
      <c r="DJ69" s="31"/>
      <c r="DK69" s="31"/>
      <c r="DL69" s="31"/>
      <c r="DM69" s="31"/>
      <c r="DN69" s="31"/>
      <c r="DO69" s="31"/>
      <c r="DP69" s="31"/>
      <c r="DQ69" s="31"/>
      <c r="DR69" s="31"/>
      <c r="DS69" s="31"/>
      <c r="DT69" s="31"/>
      <c r="DU69" s="31"/>
      <c r="DV69" s="31"/>
      <c r="DW69" s="31"/>
      <c r="DX69" s="31"/>
      <c r="DY69" s="31"/>
      <c r="DZ69" s="31"/>
      <c r="EA69" s="31"/>
      <c r="EB69" s="31"/>
      <c r="EC69" s="31"/>
      <c r="ED69" s="31"/>
      <c r="EE69" s="31"/>
      <c r="EF69" s="31"/>
      <c r="EG69" s="31"/>
      <c r="EH69" s="31"/>
      <c r="EI69" s="31"/>
      <c r="EJ69" s="31"/>
      <c r="EK69" s="31"/>
      <c r="EL69" s="31"/>
      <c r="EM69" s="31"/>
      <c r="EN69" s="31"/>
      <c r="EO69" s="31"/>
      <c r="EP69" s="31"/>
      <c r="EQ69" s="31"/>
      <c r="ER69" s="31"/>
      <c r="ES69" s="31"/>
      <c r="ET69" s="31"/>
      <c r="EU69" s="31"/>
      <c r="EV69" s="31"/>
      <c r="EW69" s="31"/>
      <c r="EX69" s="31"/>
      <c r="EY69" s="31"/>
      <c r="EZ69" s="31"/>
      <c r="FA69" s="31"/>
      <c r="FB69" s="31"/>
      <c r="FC69" s="31"/>
      <c r="FD69" s="31"/>
      <c r="FE69" s="31"/>
      <c r="FF69" s="31"/>
      <c r="FG69" s="31"/>
      <c r="FH69" s="31"/>
      <c r="FI69" s="31"/>
      <c r="FJ69" s="31"/>
      <c r="FK69" s="31"/>
      <c r="FL69" s="31"/>
      <c r="FM69" s="31"/>
      <c r="FN69" s="31"/>
      <c r="FO69" s="31"/>
      <c r="FP69" s="31"/>
      <c r="FQ69" s="31"/>
      <c r="FR69" s="31"/>
      <c r="FS69" s="31"/>
      <c r="FT69" s="31"/>
      <c r="FU69" s="31"/>
      <c r="FV69" s="31"/>
      <c r="FW69" s="31"/>
      <c r="FX69" s="31"/>
      <c r="FY69" s="31"/>
      <c r="FZ69" s="31"/>
      <c r="GA69" s="31"/>
      <c r="GB69" s="31"/>
      <c r="GC69" s="31"/>
      <c r="GD69" s="31"/>
      <c r="GE69" s="31"/>
      <c r="GF69" s="31"/>
      <c r="GG69" s="31"/>
      <c r="GH69" s="31"/>
      <c r="GI69" s="31"/>
      <c r="GJ69" s="31"/>
      <c r="GK69" s="31"/>
      <c r="GL69" s="31"/>
      <c r="GM69" s="31"/>
      <c r="GN69" s="31"/>
      <c r="GO69" s="31"/>
      <c r="GP69" s="31"/>
    </row>
    <row r="70" spans="1:198" ht="30" x14ac:dyDescent="0.25">
      <c r="A70" s="75" t="s">
        <v>43</v>
      </c>
      <c r="B70" s="144">
        <f>'2 уровень'!C155</f>
        <v>4100</v>
      </c>
      <c r="C70" s="144">
        <f>'2 уровень'!D155</f>
        <v>342</v>
      </c>
      <c r="D70" s="33">
        <f>'2 уровень'!E155</f>
        <v>107</v>
      </c>
      <c r="E70" s="145">
        <f>'2 уровень'!F155</f>
        <v>31.28654970760234</v>
      </c>
      <c r="F70" s="265">
        <f>'2 уровень'!G155</f>
        <v>14063</v>
      </c>
      <c r="G70" s="265">
        <f>'2 уровень'!H155</f>
        <v>0</v>
      </c>
      <c r="H70" s="265">
        <f>'2 уровень'!I155</f>
        <v>0</v>
      </c>
      <c r="I70" s="265">
        <f>'2 уровень'!J155</f>
        <v>0</v>
      </c>
      <c r="J70" s="265">
        <f>'2 уровень'!K155</f>
        <v>0</v>
      </c>
      <c r="K70" s="265">
        <f>'2 уровень'!L155</f>
        <v>0</v>
      </c>
      <c r="L70" s="265">
        <f>'2 уровень'!M155</f>
        <v>0</v>
      </c>
      <c r="M70" s="265">
        <f>'2 уровень'!N155</f>
        <v>0</v>
      </c>
      <c r="N70" s="265">
        <f>'2 уровень'!O155</f>
        <v>0</v>
      </c>
      <c r="O70" s="265">
        <f>'2 уровень'!P155</f>
        <v>0</v>
      </c>
      <c r="P70" s="265">
        <f>'2 уровень'!Q155</f>
        <v>0</v>
      </c>
      <c r="Q70" s="265">
        <f>'2 уровень'!R155</f>
        <v>1171.9166666666665</v>
      </c>
      <c r="R70" s="264">
        <f>'2 уровень'!S155</f>
        <v>349.32500000000005</v>
      </c>
      <c r="S70" s="264">
        <f>'2 уровень'!T155</f>
        <v>-822.59166666666658</v>
      </c>
      <c r="T70" s="264">
        <f>'2 уровень'!U155</f>
        <v>-5.3875999999999999</v>
      </c>
      <c r="U70" s="264">
        <f>'2 уровень'!V155</f>
        <v>343.93740000000003</v>
      </c>
      <c r="V70" s="265">
        <f>'2 уровень'!W155</f>
        <v>29.808006826423956</v>
      </c>
      <c r="W70" s="68"/>
      <c r="Y70" s="592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F70" s="31"/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/>
      <c r="CR70" s="31"/>
      <c r="CS70" s="31"/>
      <c r="CT70" s="31"/>
      <c r="CU70" s="31"/>
      <c r="CV70" s="31"/>
      <c r="CW70" s="31"/>
      <c r="CX70" s="31"/>
      <c r="CY70" s="31"/>
      <c r="CZ70" s="31"/>
      <c r="DA70" s="31"/>
      <c r="DB70" s="31"/>
      <c r="DC70" s="31"/>
      <c r="DD70" s="31"/>
      <c r="DE70" s="31"/>
      <c r="DF70" s="31"/>
      <c r="DG70" s="31"/>
      <c r="DH70" s="31"/>
      <c r="DI70" s="31"/>
      <c r="DJ70" s="31"/>
      <c r="DK70" s="31"/>
      <c r="DL70" s="31"/>
      <c r="DM70" s="31"/>
      <c r="DN70" s="31"/>
      <c r="DO70" s="31"/>
      <c r="DP70" s="31"/>
      <c r="DQ70" s="31"/>
      <c r="DR70" s="31"/>
      <c r="DS70" s="31"/>
      <c r="DT70" s="31"/>
      <c r="DU70" s="31"/>
      <c r="DV70" s="31"/>
      <c r="DW70" s="31"/>
      <c r="DX70" s="31"/>
      <c r="DY70" s="31"/>
      <c r="DZ70" s="31"/>
      <c r="EA70" s="31"/>
      <c r="EB70" s="31"/>
      <c r="EC70" s="31"/>
      <c r="ED70" s="31"/>
      <c r="EE70" s="31"/>
      <c r="EF70" s="31"/>
      <c r="EG70" s="31"/>
      <c r="EH70" s="31"/>
      <c r="EI70" s="31"/>
      <c r="EJ70" s="31"/>
      <c r="EK70" s="31"/>
      <c r="EL70" s="31"/>
      <c r="EM70" s="31"/>
      <c r="EN70" s="31"/>
      <c r="EO70" s="31"/>
      <c r="EP70" s="31"/>
      <c r="EQ70" s="31"/>
      <c r="ER70" s="31"/>
      <c r="ES70" s="31"/>
      <c r="ET70" s="31"/>
      <c r="EU70" s="31"/>
      <c r="EV70" s="31"/>
      <c r="EW70" s="31"/>
      <c r="EX70" s="31"/>
      <c r="EY70" s="31"/>
      <c r="EZ70" s="31"/>
      <c r="FA70" s="31"/>
      <c r="FB70" s="31"/>
      <c r="FC70" s="31"/>
      <c r="FD70" s="31"/>
      <c r="FE70" s="31"/>
      <c r="FF70" s="31"/>
      <c r="FG70" s="31"/>
      <c r="FH70" s="31"/>
      <c r="FI70" s="31"/>
      <c r="FJ70" s="31"/>
      <c r="FK70" s="31"/>
      <c r="FL70" s="31"/>
      <c r="FM70" s="31"/>
      <c r="FN70" s="31"/>
      <c r="FO70" s="31"/>
      <c r="FP70" s="31"/>
      <c r="FQ70" s="31"/>
      <c r="FR70" s="31"/>
      <c r="FS70" s="31"/>
      <c r="FT70" s="31"/>
      <c r="FU70" s="31"/>
      <c r="FV70" s="31"/>
      <c r="FW70" s="31"/>
      <c r="FX70" s="31"/>
      <c r="FY70" s="31"/>
      <c r="FZ70" s="31"/>
      <c r="GA70" s="31"/>
      <c r="GB70" s="31"/>
      <c r="GC70" s="31"/>
      <c r="GD70" s="31"/>
      <c r="GE70" s="31"/>
      <c r="GF70" s="31"/>
      <c r="GG70" s="31"/>
      <c r="GH70" s="31"/>
      <c r="GI70" s="31"/>
      <c r="GJ70" s="31"/>
      <c r="GK70" s="31"/>
      <c r="GL70" s="31"/>
      <c r="GM70" s="31"/>
      <c r="GN70" s="31"/>
      <c r="GO70" s="31"/>
      <c r="GP70" s="31"/>
    </row>
    <row r="71" spans="1:198" ht="30" x14ac:dyDescent="0.25">
      <c r="A71" s="75" t="s">
        <v>44</v>
      </c>
      <c r="B71" s="144">
        <f>'2 уровень'!C156</f>
        <v>1230</v>
      </c>
      <c r="C71" s="144">
        <f>'2 уровень'!D156</f>
        <v>103</v>
      </c>
      <c r="D71" s="33">
        <f>'2 уровень'!E156</f>
        <v>9</v>
      </c>
      <c r="E71" s="145">
        <f>'2 уровень'!F156</f>
        <v>8.7378640776699026</v>
      </c>
      <c r="F71" s="265">
        <f>'2 уровень'!G156</f>
        <v>2341.4279999999999</v>
      </c>
      <c r="G71" s="265">
        <f>'2 уровень'!H156</f>
        <v>0</v>
      </c>
      <c r="H71" s="265">
        <f>'2 уровень'!I156</f>
        <v>0</v>
      </c>
      <c r="I71" s="265">
        <f>'2 уровень'!J156</f>
        <v>0</v>
      </c>
      <c r="J71" s="265">
        <f>'2 уровень'!K156</f>
        <v>0</v>
      </c>
      <c r="K71" s="265">
        <f>'2 уровень'!L156</f>
        <v>0</v>
      </c>
      <c r="L71" s="265">
        <f>'2 уровень'!M156</f>
        <v>0</v>
      </c>
      <c r="M71" s="265">
        <f>'2 уровень'!N156</f>
        <v>0</v>
      </c>
      <c r="N71" s="265">
        <f>'2 уровень'!O156</f>
        <v>0</v>
      </c>
      <c r="O71" s="265">
        <f>'2 уровень'!P156</f>
        <v>0</v>
      </c>
      <c r="P71" s="265">
        <f>'2 уровень'!Q156</f>
        <v>0</v>
      </c>
      <c r="Q71" s="265">
        <f>'2 уровень'!R156</f>
        <v>195.119</v>
      </c>
      <c r="R71" s="264">
        <f>'2 уровень'!S156</f>
        <v>17.349469999999997</v>
      </c>
      <c r="S71" s="264">
        <f>'2 уровень'!T156</f>
        <v>-177.76953</v>
      </c>
      <c r="T71" s="264">
        <f>'2 уровень'!U156</f>
        <v>0</v>
      </c>
      <c r="U71" s="264">
        <f>'2 уровень'!V156</f>
        <v>17.349469999999997</v>
      </c>
      <c r="V71" s="265">
        <f>'2 уровень'!W156</f>
        <v>8.8917378625351695</v>
      </c>
      <c r="W71" s="68"/>
      <c r="Y71" s="592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/>
      <c r="CR71" s="31"/>
      <c r="CS71" s="31"/>
      <c r="CT71" s="31"/>
      <c r="CU71" s="31"/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/>
      <c r="DG71" s="31"/>
      <c r="DH71" s="31"/>
      <c r="DI71" s="31"/>
      <c r="DJ71" s="31"/>
      <c r="DK71" s="31"/>
      <c r="DL71" s="31"/>
      <c r="DM71" s="31"/>
      <c r="DN71" s="31"/>
      <c r="DO71" s="31"/>
      <c r="DP71" s="31"/>
      <c r="DQ71" s="31"/>
      <c r="DR71" s="31"/>
      <c r="DS71" s="31"/>
      <c r="DT71" s="31"/>
      <c r="DU71" s="31"/>
      <c r="DV71" s="31"/>
      <c r="DW71" s="31"/>
      <c r="DX71" s="31"/>
      <c r="DY71" s="31"/>
      <c r="DZ71" s="31"/>
      <c r="EA71" s="31"/>
      <c r="EB71" s="31"/>
      <c r="EC71" s="31"/>
      <c r="ED71" s="31"/>
      <c r="EE71" s="31"/>
      <c r="EF71" s="31"/>
      <c r="EG71" s="31"/>
      <c r="EH71" s="31"/>
      <c r="EI71" s="31"/>
      <c r="EJ71" s="31"/>
      <c r="EK71" s="31"/>
      <c r="EL71" s="31"/>
      <c r="EM71" s="31"/>
      <c r="EN71" s="31"/>
      <c r="EO71" s="31"/>
      <c r="EP71" s="31"/>
      <c r="EQ71" s="31"/>
      <c r="ER71" s="31"/>
      <c r="ES71" s="31"/>
      <c r="ET71" s="31"/>
      <c r="EU71" s="31"/>
      <c r="EV71" s="31"/>
      <c r="EW71" s="31"/>
      <c r="EX71" s="31"/>
      <c r="EY71" s="31"/>
      <c r="EZ71" s="31"/>
      <c r="FA71" s="31"/>
      <c r="FB71" s="31"/>
      <c r="FC71" s="31"/>
      <c r="FD71" s="31"/>
      <c r="FE71" s="31"/>
      <c r="FF71" s="31"/>
      <c r="FG71" s="31"/>
      <c r="FH71" s="31"/>
      <c r="FI71" s="31"/>
      <c r="FJ71" s="31"/>
      <c r="FK71" s="31"/>
      <c r="FL71" s="31"/>
      <c r="FM71" s="31"/>
      <c r="FN71" s="31"/>
      <c r="FO71" s="31"/>
      <c r="FP71" s="31"/>
      <c r="FQ71" s="31"/>
      <c r="FR71" s="31"/>
      <c r="FS71" s="31"/>
      <c r="FT71" s="31"/>
      <c r="FU71" s="31"/>
      <c r="FV71" s="31"/>
      <c r="FW71" s="31"/>
      <c r="FX71" s="31"/>
      <c r="FY71" s="31"/>
      <c r="FZ71" s="31"/>
      <c r="GA71" s="31"/>
      <c r="GB71" s="31"/>
      <c r="GC71" s="31"/>
      <c r="GD71" s="31"/>
      <c r="GE71" s="31"/>
      <c r="GF71" s="31"/>
      <c r="GG71" s="31"/>
      <c r="GH71" s="31"/>
      <c r="GI71" s="31"/>
      <c r="GJ71" s="31"/>
      <c r="GK71" s="31"/>
      <c r="GL71" s="31"/>
      <c r="GM71" s="31"/>
      <c r="GN71" s="31"/>
      <c r="GO71" s="31"/>
      <c r="GP71" s="31"/>
    </row>
    <row r="72" spans="1:198" ht="30" x14ac:dyDescent="0.25">
      <c r="A72" s="75" t="s">
        <v>78</v>
      </c>
      <c r="B72" s="144">
        <f>'2 уровень'!C157</f>
        <v>15</v>
      </c>
      <c r="C72" s="144">
        <f>'2 уровень'!D157</f>
        <v>1</v>
      </c>
      <c r="D72" s="33">
        <f>'2 уровень'!E157</f>
        <v>0</v>
      </c>
      <c r="E72" s="145">
        <f>'2 уровень'!F157</f>
        <v>0</v>
      </c>
      <c r="F72" s="265">
        <f>'2 уровень'!G157</f>
        <v>115.64505</v>
      </c>
      <c r="G72" s="265">
        <f>'2 уровень'!H157</f>
        <v>0</v>
      </c>
      <c r="H72" s="265">
        <f>'2 уровень'!I157</f>
        <v>0</v>
      </c>
      <c r="I72" s="265">
        <f>'2 уровень'!J157</f>
        <v>0</v>
      </c>
      <c r="J72" s="265">
        <f>'2 уровень'!K157</f>
        <v>0</v>
      </c>
      <c r="K72" s="265">
        <f>'2 уровень'!L157</f>
        <v>0</v>
      </c>
      <c r="L72" s="265">
        <f>'2 уровень'!M157</f>
        <v>0</v>
      </c>
      <c r="M72" s="265">
        <f>'2 уровень'!N157</f>
        <v>0</v>
      </c>
      <c r="N72" s="265">
        <f>'2 уровень'!O157</f>
        <v>0</v>
      </c>
      <c r="O72" s="265">
        <f>'2 уровень'!P157</f>
        <v>0</v>
      </c>
      <c r="P72" s="265">
        <f>'2 уровень'!Q157</f>
        <v>0</v>
      </c>
      <c r="Q72" s="265">
        <f>'2 уровень'!R157</f>
        <v>9.6370874999999998</v>
      </c>
      <c r="R72" s="264">
        <f>'2 уровень'!S157</f>
        <v>0</v>
      </c>
      <c r="S72" s="264">
        <f>'2 уровень'!T157</f>
        <v>-9.6370874999999998</v>
      </c>
      <c r="T72" s="264">
        <f>'2 уровень'!U157</f>
        <v>-19.686240000000002</v>
      </c>
      <c r="U72" s="264">
        <f>'2 уровень'!V157</f>
        <v>-19.686240000000002</v>
      </c>
      <c r="V72" s="265">
        <f>'2 уровень'!W157</f>
        <v>0</v>
      </c>
      <c r="W72" s="68"/>
      <c r="Y72" s="592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  <c r="CT72" s="31"/>
      <c r="CU72" s="31"/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/>
      <c r="DG72" s="31"/>
      <c r="DH72" s="31"/>
      <c r="DI72" s="31"/>
      <c r="DJ72" s="31"/>
      <c r="DK72" s="31"/>
      <c r="DL72" s="31"/>
      <c r="DM72" s="31"/>
      <c r="DN72" s="31"/>
      <c r="DO72" s="31"/>
      <c r="DP72" s="31"/>
      <c r="DQ72" s="31"/>
      <c r="DR72" s="31"/>
      <c r="DS72" s="31"/>
      <c r="DT72" s="31"/>
      <c r="DU72" s="31"/>
      <c r="DV72" s="31"/>
      <c r="DW72" s="31"/>
      <c r="DX72" s="31"/>
      <c r="DY72" s="31"/>
      <c r="DZ72" s="31"/>
      <c r="EA72" s="31"/>
      <c r="EB72" s="31"/>
      <c r="EC72" s="31"/>
      <c r="ED72" s="31"/>
      <c r="EE72" s="31"/>
      <c r="EF72" s="31"/>
      <c r="EG72" s="31"/>
      <c r="EH72" s="31"/>
      <c r="EI72" s="31"/>
      <c r="EJ72" s="31"/>
      <c r="EK72" s="31"/>
      <c r="EL72" s="31"/>
      <c r="EM72" s="31"/>
      <c r="EN72" s="31"/>
      <c r="EO72" s="31"/>
      <c r="EP72" s="31"/>
      <c r="EQ72" s="31"/>
      <c r="ER72" s="31"/>
      <c r="ES72" s="31"/>
      <c r="ET72" s="31"/>
      <c r="EU72" s="31"/>
      <c r="EV72" s="31"/>
      <c r="EW72" s="31"/>
      <c r="EX72" s="31"/>
      <c r="EY72" s="31"/>
      <c r="EZ72" s="31"/>
      <c r="FA72" s="31"/>
      <c r="FB72" s="31"/>
      <c r="FC72" s="31"/>
      <c r="FD72" s="31"/>
      <c r="FE72" s="31"/>
      <c r="FF72" s="31"/>
      <c r="FG72" s="31"/>
      <c r="FH72" s="31"/>
      <c r="FI72" s="31"/>
      <c r="FJ72" s="31"/>
      <c r="FK72" s="31"/>
      <c r="FL72" s="31"/>
      <c r="FM72" s="31"/>
      <c r="FN72" s="31"/>
      <c r="FO72" s="31"/>
      <c r="FP72" s="31"/>
      <c r="FQ72" s="31"/>
      <c r="FR72" s="31"/>
      <c r="FS72" s="31"/>
      <c r="FT72" s="31"/>
      <c r="FU72" s="31"/>
      <c r="FV72" s="31"/>
      <c r="FW72" s="31"/>
      <c r="FX72" s="31"/>
      <c r="FY72" s="31"/>
      <c r="FZ72" s="31"/>
      <c r="GA72" s="31"/>
      <c r="GB72" s="31"/>
      <c r="GC72" s="31"/>
      <c r="GD72" s="31"/>
      <c r="GE72" s="31"/>
      <c r="GF72" s="31"/>
      <c r="GG72" s="31"/>
      <c r="GH72" s="31"/>
      <c r="GI72" s="31"/>
      <c r="GJ72" s="31"/>
      <c r="GK72" s="31"/>
      <c r="GL72" s="31"/>
      <c r="GM72" s="31"/>
      <c r="GN72" s="31"/>
      <c r="GO72" s="31"/>
      <c r="GP72" s="31"/>
    </row>
    <row r="73" spans="1:198" ht="30" x14ac:dyDescent="0.25">
      <c r="A73" s="75" t="s">
        <v>65</v>
      </c>
      <c r="B73" s="144">
        <f>'2 уровень'!C158</f>
        <v>157</v>
      </c>
      <c r="C73" s="144">
        <f>'2 уровень'!D158</f>
        <v>13</v>
      </c>
      <c r="D73" s="33">
        <f>'2 уровень'!E158</f>
        <v>2</v>
      </c>
      <c r="E73" s="145">
        <f>'2 уровень'!F158</f>
        <v>15.384615384615385</v>
      </c>
      <c r="F73" s="265">
        <f>'2 уровень'!G158</f>
        <v>1210.4181899999999</v>
      </c>
      <c r="G73" s="265">
        <f>'2 уровень'!H158</f>
        <v>0</v>
      </c>
      <c r="H73" s="265">
        <f>'2 уровень'!I158</f>
        <v>0</v>
      </c>
      <c r="I73" s="265">
        <f>'2 уровень'!J158</f>
        <v>0</v>
      </c>
      <c r="J73" s="265">
        <f>'2 уровень'!K158</f>
        <v>0</v>
      </c>
      <c r="K73" s="265">
        <f>'2 уровень'!L158</f>
        <v>0</v>
      </c>
      <c r="L73" s="265">
        <f>'2 уровень'!M158</f>
        <v>0</v>
      </c>
      <c r="M73" s="265">
        <f>'2 уровень'!N158</f>
        <v>0</v>
      </c>
      <c r="N73" s="265">
        <f>'2 уровень'!O158</f>
        <v>0</v>
      </c>
      <c r="O73" s="265">
        <f>'2 уровень'!P158</f>
        <v>0</v>
      </c>
      <c r="P73" s="265">
        <f>'2 уровень'!Q158</f>
        <v>0</v>
      </c>
      <c r="Q73" s="265">
        <f>'2 уровень'!R158</f>
        <v>100.86818249999999</v>
      </c>
      <c r="R73" s="264">
        <f>'2 уровень'!S158</f>
        <v>15.41934</v>
      </c>
      <c r="S73" s="264">
        <f>'2 уровень'!T158</f>
        <v>-85.448842499999984</v>
      </c>
      <c r="T73" s="264">
        <f>'2 уровень'!U158</f>
        <v>-13.12416</v>
      </c>
      <c r="U73" s="264">
        <f>'2 уровень'!V158</f>
        <v>2.2951800000000002</v>
      </c>
      <c r="V73" s="265">
        <f>'2 уровень'!W158</f>
        <v>15.286624203821658</v>
      </c>
      <c r="W73" s="68"/>
      <c r="Y73" s="592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  <c r="CT73" s="31"/>
      <c r="CU73" s="31"/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/>
      <c r="DG73" s="31"/>
      <c r="DH73" s="31"/>
      <c r="DI73" s="31"/>
      <c r="DJ73" s="31"/>
      <c r="DK73" s="31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  <c r="EJ73" s="31"/>
      <c r="EK73" s="31"/>
      <c r="EL73" s="31"/>
      <c r="EM73" s="31"/>
      <c r="EN73" s="31"/>
      <c r="EO73" s="31"/>
      <c r="EP73" s="31"/>
      <c r="EQ73" s="31"/>
      <c r="ER73" s="31"/>
      <c r="ES73" s="31"/>
      <c r="ET73" s="31"/>
      <c r="EU73" s="31"/>
      <c r="EV73" s="31"/>
      <c r="EW73" s="31"/>
      <c r="EX73" s="31"/>
      <c r="EY73" s="31"/>
      <c r="EZ73" s="31"/>
      <c r="FA73" s="31"/>
      <c r="FB73" s="31"/>
      <c r="FC73" s="31"/>
      <c r="FD73" s="31"/>
      <c r="FE73" s="31"/>
      <c r="FF73" s="31"/>
      <c r="FG73" s="31"/>
      <c r="FH73" s="31"/>
      <c r="FI73" s="31"/>
      <c r="FJ73" s="31"/>
      <c r="FK73" s="31"/>
      <c r="FL73" s="31"/>
      <c r="FM73" s="31"/>
      <c r="FN73" s="31"/>
      <c r="FO73" s="31"/>
      <c r="FP73" s="31"/>
      <c r="FQ73" s="31"/>
      <c r="FR73" s="31"/>
      <c r="FS73" s="31"/>
      <c r="FT73" s="31"/>
      <c r="FU73" s="31"/>
      <c r="FV73" s="31"/>
      <c r="FW73" s="31"/>
      <c r="FX73" s="31"/>
      <c r="FY73" s="31"/>
      <c r="FZ73" s="31"/>
      <c r="GA73" s="31"/>
      <c r="GB73" s="31"/>
      <c r="GC73" s="31"/>
      <c r="GD73" s="31"/>
      <c r="GE73" s="31"/>
      <c r="GF73" s="31"/>
      <c r="GG73" s="31"/>
      <c r="GH73" s="31"/>
      <c r="GI73" s="31"/>
      <c r="GJ73" s="31"/>
      <c r="GK73" s="31"/>
      <c r="GL73" s="31"/>
      <c r="GM73" s="31"/>
      <c r="GN73" s="31"/>
      <c r="GO73" s="31"/>
      <c r="GP73" s="31"/>
    </row>
    <row r="74" spans="1:198" ht="30" x14ac:dyDescent="0.25">
      <c r="A74" s="207" t="s">
        <v>66</v>
      </c>
      <c r="B74" s="205">
        <f>'2 уровень'!C159</f>
        <v>7811</v>
      </c>
      <c r="C74" s="205">
        <f>'2 уровень'!D159</f>
        <v>651</v>
      </c>
      <c r="D74" s="205">
        <f>'2 уровень'!E159</f>
        <v>887</v>
      </c>
      <c r="E74" s="206">
        <f>'2 уровень'!F159</f>
        <v>465.59629089035803</v>
      </c>
      <c r="F74" s="263">
        <f>'2 уровень'!G159</f>
        <v>20603.342369999998</v>
      </c>
      <c r="G74" s="263">
        <f>'2 уровень'!H159</f>
        <v>0</v>
      </c>
      <c r="H74" s="263">
        <f>'2 уровень'!I159</f>
        <v>0</v>
      </c>
      <c r="I74" s="263">
        <f>'2 уровень'!J159</f>
        <v>0</v>
      </c>
      <c r="J74" s="263">
        <f>'2 уровень'!K159</f>
        <v>0</v>
      </c>
      <c r="K74" s="263">
        <f>'2 уровень'!L159</f>
        <v>0</v>
      </c>
      <c r="L74" s="263">
        <f>'2 уровень'!M159</f>
        <v>0</v>
      </c>
      <c r="M74" s="263">
        <f>'2 уровень'!N159</f>
        <v>0</v>
      </c>
      <c r="N74" s="263">
        <f>'2 уровень'!O159</f>
        <v>0</v>
      </c>
      <c r="O74" s="263">
        <f>'2 уровень'!P159</f>
        <v>0</v>
      </c>
      <c r="P74" s="263">
        <f>'2 уровень'!Q159</f>
        <v>0</v>
      </c>
      <c r="Q74" s="263">
        <f>'2 уровень'!R159</f>
        <v>1716.9451974999999</v>
      </c>
      <c r="R74" s="263">
        <f>'2 уровень'!S159</f>
        <v>1609.9586099999999</v>
      </c>
      <c r="S74" s="263">
        <f>'2 уровень'!T159</f>
        <v>-106.98658750000001</v>
      </c>
      <c r="T74" s="263">
        <f>'2 уровень'!U159</f>
        <v>0</v>
      </c>
      <c r="U74" s="263">
        <f>'2 уровень'!V159</f>
        <v>1609.9586099999999</v>
      </c>
      <c r="V74" s="263">
        <f>'2 уровень'!W159</f>
        <v>93.768782623010878</v>
      </c>
      <c r="W74" s="68"/>
      <c r="Y74" s="592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/>
      <c r="CR74" s="31"/>
      <c r="CS74" s="31"/>
      <c r="CT74" s="31"/>
      <c r="CU74" s="31"/>
      <c r="CV74" s="31"/>
      <c r="CW74" s="31"/>
      <c r="CX74" s="31"/>
      <c r="CY74" s="31"/>
      <c r="CZ74" s="31"/>
      <c r="DA74" s="31"/>
      <c r="DB74" s="31"/>
      <c r="DC74" s="31"/>
      <c r="DD74" s="31"/>
      <c r="DE74" s="31"/>
      <c r="DF74" s="31"/>
      <c r="DG74" s="31"/>
      <c r="DH74" s="31"/>
      <c r="DI74" s="31"/>
      <c r="DJ74" s="31"/>
      <c r="DK74" s="31"/>
      <c r="DL74" s="31"/>
      <c r="DM74" s="31"/>
      <c r="DN74" s="31"/>
      <c r="DO74" s="31"/>
      <c r="DP74" s="31"/>
      <c r="DQ74" s="31"/>
      <c r="DR74" s="31"/>
      <c r="DS74" s="31"/>
      <c r="DT74" s="31"/>
      <c r="DU74" s="31"/>
      <c r="DV74" s="31"/>
      <c r="DW74" s="31"/>
      <c r="DX74" s="31"/>
      <c r="DY74" s="31"/>
      <c r="DZ74" s="31"/>
      <c r="EA74" s="31"/>
      <c r="EB74" s="31"/>
      <c r="EC74" s="31"/>
      <c r="ED74" s="31"/>
      <c r="EE74" s="31"/>
      <c r="EF74" s="31"/>
      <c r="EG74" s="31"/>
      <c r="EH74" s="31"/>
      <c r="EI74" s="31"/>
      <c r="EJ74" s="31"/>
      <c r="EK74" s="31"/>
      <c r="EL74" s="31"/>
      <c r="EM74" s="31"/>
      <c r="EN74" s="31"/>
      <c r="EO74" s="31"/>
      <c r="EP74" s="31"/>
      <c r="EQ74" s="31"/>
      <c r="ER74" s="31"/>
      <c r="ES74" s="31"/>
      <c r="ET74" s="31"/>
      <c r="EU74" s="31"/>
      <c r="EV74" s="31"/>
      <c r="EW74" s="31"/>
      <c r="EX74" s="31"/>
      <c r="EY74" s="31"/>
      <c r="EZ74" s="31"/>
      <c r="FA74" s="31"/>
      <c r="FB74" s="31"/>
      <c r="FC74" s="31"/>
      <c r="FD74" s="31"/>
      <c r="FE74" s="31"/>
      <c r="FF74" s="31"/>
      <c r="FG74" s="31"/>
      <c r="FH74" s="31"/>
      <c r="FI74" s="31"/>
      <c r="FJ74" s="31"/>
      <c r="FK74" s="31"/>
      <c r="FL74" s="31"/>
      <c r="FM74" s="31"/>
      <c r="FN74" s="31"/>
      <c r="FO74" s="31"/>
      <c r="FP74" s="31"/>
      <c r="FQ74" s="31"/>
      <c r="FR74" s="31"/>
      <c r="FS74" s="31"/>
      <c r="FT74" s="31"/>
      <c r="FU74" s="31"/>
      <c r="FV74" s="31"/>
      <c r="FW74" s="31"/>
      <c r="FX74" s="31"/>
      <c r="FY74" s="31"/>
      <c r="FZ74" s="31"/>
      <c r="GA74" s="31"/>
      <c r="GB74" s="31"/>
      <c r="GC74" s="31"/>
      <c r="GD74" s="31"/>
      <c r="GE74" s="31"/>
      <c r="GF74" s="31"/>
      <c r="GG74" s="31"/>
      <c r="GH74" s="31"/>
      <c r="GI74" s="31"/>
      <c r="GJ74" s="31"/>
      <c r="GK74" s="31"/>
      <c r="GL74" s="31"/>
      <c r="GM74" s="31"/>
      <c r="GN74" s="31"/>
      <c r="GO74" s="31"/>
      <c r="GP74" s="31"/>
    </row>
    <row r="75" spans="1:198" ht="30" x14ac:dyDescent="0.25">
      <c r="A75" s="75" t="s">
        <v>62</v>
      </c>
      <c r="B75" s="144">
        <f>'2 уровень'!C160</f>
        <v>1950</v>
      </c>
      <c r="C75" s="144">
        <f>'2 уровень'!D160</f>
        <v>163</v>
      </c>
      <c r="D75" s="33">
        <f>'2 уровень'!E160</f>
        <v>518</v>
      </c>
      <c r="E75" s="145">
        <f>'2 уровень'!F160</f>
        <v>652.50526315789477</v>
      </c>
      <c r="F75" s="265">
        <f>'2 уровень'!G160</f>
        <v>2757.3</v>
      </c>
      <c r="G75" s="265">
        <f>'2 уровень'!H160</f>
        <v>0</v>
      </c>
      <c r="H75" s="265">
        <f>'2 уровень'!I160</f>
        <v>0</v>
      </c>
      <c r="I75" s="265">
        <f>'2 уровень'!J160</f>
        <v>0</v>
      </c>
      <c r="J75" s="265">
        <f>'2 уровень'!K160</f>
        <v>0</v>
      </c>
      <c r="K75" s="265">
        <f>'2 уровень'!L160</f>
        <v>0</v>
      </c>
      <c r="L75" s="265">
        <f>'2 уровень'!M160</f>
        <v>0</v>
      </c>
      <c r="M75" s="265">
        <f>'2 уровень'!N160</f>
        <v>0</v>
      </c>
      <c r="N75" s="265">
        <f>'2 уровень'!O160</f>
        <v>0</v>
      </c>
      <c r="O75" s="265">
        <f>'2 уровень'!P160</f>
        <v>0</v>
      </c>
      <c r="P75" s="265">
        <f>'2 уровень'!Q160</f>
        <v>0</v>
      </c>
      <c r="Q75" s="265">
        <f>'2 уровень'!R160</f>
        <v>229.77500000000001</v>
      </c>
      <c r="R75" s="264">
        <f>'2 уровень'!S160</f>
        <v>689.25909999999999</v>
      </c>
      <c r="S75" s="264">
        <f>'2 уровень'!T160</f>
        <v>459.48410000000001</v>
      </c>
      <c r="T75" s="264">
        <f>'2 уровень'!U160</f>
        <v>0</v>
      </c>
      <c r="U75" s="264">
        <f>'2 уровень'!V160</f>
        <v>689.25909999999999</v>
      </c>
      <c r="V75" s="265">
        <f>'2 уровень'!W160</f>
        <v>299.97131976933957</v>
      </c>
      <c r="W75" s="68"/>
      <c r="Y75" s="592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31"/>
      <c r="CF75" s="31"/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/>
      <c r="CR75" s="31"/>
      <c r="CS75" s="31"/>
      <c r="CT75" s="31"/>
      <c r="CU75" s="31"/>
      <c r="CV75" s="31"/>
      <c r="CW75" s="31"/>
      <c r="CX75" s="31"/>
      <c r="CY75" s="31"/>
      <c r="CZ75" s="31"/>
      <c r="DA75" s="31"/>
      <c r="DB75" s="31"/>
      <c r="DC75" s="31"/>
      <c r="DD75" s="31"/>
      <c r="DE75" s="31"/>
      <c r="DF75" s="31"/>
      <c r="DG75" s="31"/>
      <c r="DH75" s="31"/>
      <c r="DI75" s="31"/>
      <c r="DJ75" s="31"/>
      <c r="DK75" s="31"/>
      <c r="DL75" s="31"/>
      <c r="DM75" s="31"/>
      <c r="DN75" s="31"/>
      <c r="DO75" s="31"/>
      <c r="DP75" s="31"/>
      <c r="DQ75" s="31"/>
      <c r="DR75" s="31"/>
      <c r="DS75" s="31"/>
      <c r="DT75" s="31"/>
      <c r="DU75" s="31"/>
      <c r="DV75" s="31"/>
      <c r="DW75" s="31"/>
      <c r="DX75" s="31"/>
      <c r="DY75" s="31"/>
      <c r="DZ75" s="31"/>
      <c r="EA75" s="31"/>
      <c r="EB75" s="31"/>
      <c r="EC75" s="31"/>
      <c r="ED75" s="31"/>
      <c r="EE75" s="31"/>
      <c r="EF75" s="31"/>
      <c r="EG75" s="31"/>
      <c r="EH75" s="31"/>
      <c r="EI75" s="31"/>
      <c r="EJ75" s="31"/>
      <c r="EK75" s="31"/>
      <c r="EL75" s="31"/>
      <c r="EM75" s="31"/>
      <c r="EN75" s="31"/>
      <c r="EO75" s="31"/>
      <c r="EP75" s="31"/>
      <c r="EQ75" s="31"/>
      <c r="ER75" s="31"/>
      <c r="ES75" s="31"/>
      <c r="ET75" s="31"/>
      <c r="EU75" s="31"/>
      <c r="EV75" s="31"/>
      <c r="EW75" s="31"/>
      <c r="EX75" s="31"/>
      <c r="EY75" s="31"/>
      <c r="EZ75" s="31"/>
      <c r="FA75" s="31"/>
      <c r="FB75" s="31"/>
      <c r="FC75" s="31"/>
      <c r="FD75" s="31"/>
      <c r="FE75" s="31"/>
      <c r="FF75" s="31"/>
      <c r="FG75" s="31"/>
      <c r="FH75" s="31"/>
      <c r="FI75" s="31"/>
      <c r="FJ75" s="31"/>
      <c r="FK75" s="31"/>
      <c r="FL75" s="31"/>
      <c r="FM75" s="31"/>
      <c r="FN75" s="31"/>
      <c r="FO75" s="31"/>
      <c r="FP75" s="31"/>
      <c r="FQ75" s="31"/>
      <c r="FR75" s="31"/>
      <c r="FS75" s="31"/>
      <c r="FT75" s="31"/>
      <c r="FU75" s="31"/>
      <c r="FV75" s="31"/>
      <c r="FW75" s="31"/>
      <c r="FX75" s="31"/>
      <c r="FY75" s="31"/>
      <c r="FZ75" s="31"/>
      <c r="GA75" s="31"/>
      <c r="GB75" s="31"/>
      <c r="GC75" s="31"/>
      <c r="GD75" s="31"/>
      <c r="GE75" s="31"/>
      <c r="GF75" s="31"/>
      <c r="GG75" s="31"/>
      <c r="GH75" s="31"/>
      <c r="GI75" s="31"/>
      <c r="GJ75" s="31"/>
      <c r="GK75" s="31"/>
      <c r="GL75" s="31"/>
      <c r="GM75" s="31"/>
      <c r="GN75" s="31"/>
      <c r="GO75" s="31"/>
      <c r="GP75" s="31"/>
    </row>
    <row r="76" spans="1:198" ht="45" x14ac:dyDescent="0.25">
      <c r="A76" s="75" t="s">
        <v>92</v>
      </c>
      <c r="B76" s="144">
        <f>'2 уровень'!C161</f>
        <v>0</v>
      </c>
      <c r="C76" s="144">
        <f>'2 уровень'!D161</f>
        <v>0</v>
      </c>
      <c r="D76" s="33">
        <f>'2 уровень'!E161</f>
        <v>0</v>
      </c>
      <c r="E76" s="145">
        <f>'2 уровень'!F161</f>
        <v>0</v>
      </c>
      <c r="F76" s="265">
        <f>'2 уровень'!G161</f>
        <v>0</v>
      </c>
      <c r="G76" s="265">
        <f>'2 уровень'!H161</f>
        <v>0</v>
      </c>
      <c r="H76" s="265">
        <f>'2 уровень'!I161</f>
        <v>0</v>
      </c>
      <c r="I76" s="265">
        <f>'2 уровень'!J161</f>
        <v>0</v>
      </c>
      <c r="J76" s="265">
        <f>'2 уровень'!K161</f>
        <v>0</v>
      </c>
      <c r="K76" s="265">
        <f>'2 уровень'!L161</f>
        <v>0</v>
      </c>
      <c r="L76" s="265">
        <f>'2 уровень'!M161</f>
        <v>0</v>
      </c>
      <c r="M76" s="265">
        <f>'2 уровень'!N161</f>
        <v>0</v>
      </c>
      <c r="N76" s="265">
        <f>'2 уровень'!O161</f>
        <v>0</v>
      </c>
      <c r="O76" s="265">
        <f>'2 уровень'!P161</f>
        <v>0</v>
      </c>
      <c r="P76" s="265">
        <f>'2 уровень'!Q161</f>
        <v>0</v>
      </c>
      <c r="Q76" s="265">
        <f>'2 уровень'!R161</f>
        <v>0</v>
      </c>
      <c r="R76" s="264">
        <f>'2 уровень'!S161</f>
        <v>0</v>
      </c>
      <c r="S76" s="264">
        <f>'2 уровень'!T161</f>
        <v>0</v>
      </c>
      <c r="T76" s="264">
        <f>'2 уровень'!U161</f>
        <v>0</v>
      </c>
      <c r="U76" s="264">
        <f>'2 уровень'!V161</f>
        <v>0</v>
      </c>
      <c r="V76" s="265">
        <f>'2 уровень'!W161</f>
        <v>0</v>
      </c>
      <c r="W76" s="68"/>
      <c r="Y76" s="592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  <c r="CB76" s="31"/>
      <c r="CC76" s="31"/>
      <c r="CD76" s="31"/>
      <c r="CE76" s="31"/>
      <c r="CF76" s="31"/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/>
      <c r="CR76" s="31"/>
      <c r="CS76" s="31"/>
      <c r="CT76" s="31"/>
      <c r="CU76" s="31"/>
      <c r="CV76" s="31"/>
      <c r="CW76" s="31"/>
      <c r="CX76" s="31"/>
      <c r="CY76" s="31"/>
      <c r="CZ76" s="31"/>
      <c r="DA76" s="31"/>
      <c r="DB76" s="31"/>
      <c r="DC76" s="31"/>
      <c r="DD76" s="31"/>
      <c r="DE76" s="31"/>
      <c r="DF76" s="31"/>
      <c r="DG76" s="31"/>
      <c r="DH76" s="31"/>
      <c r="DI76" s="31"/>
      <c r="DJ76" s="31"/>
      <c r="DK76" s="31"/>
      <c r="DL76" s="31"/>
      <c r="DM76" s="31"/>
      <c r="DN76" s="31"/>
      <c r="DO76" s="31"/>
      <c r="DP76" s="31"/>
      <c r="DQ76" s="31"/>
      <c r="DR76" s="31"/>
      <c r="DS76" s="31"/>
      <c r="DT76" s="31"/>
      <c r="DU76" s="31"/>
      <c r="DV76" s="31"/>
      <c r="DW76" s="31"/>
      <c r="DX76" s="31"/>
      <c r="DY76" s="31"/>
      <c r="DZ76" s="31"/>
      <c r="EA76" s="31"/>
      <c r="EB76" s="31"/>
      <c r="EC76" s="31"/>
      <c r="ED76" s="31"/>
      <c r="EE76" s="31"/>
      <c r="EF76" s="31"/>
      <c r="EG76" s="31"/>
      <c r="EH76" s="31"/>
      <c r="EI76" s="31"/>
      <c r="EJ76" s="31"/>
      <c r="EK76" s="31"/>
      <c r="EL76" s="31"/>
      <c r="EM76" s="31"/>
      <c r="EN76" s="31"/>
      <c r="EO76" s="31"/>
      <c r="EP76" s="31"/>
      <c r="EQ76" s="31"/>
      <c r="ER76" s="31"/>
      <c r="ES76" s="31"/>
      <c r="ET76" s="31"/>
      <c r="EU76" s="31"/>
      <c r="EV76" s="31"/>
      <c r="EW76" s="31"/>
      <c r="EX76" s="31"/>
      <c r="EY76" s="31"/>
      <c r="EZ76" s="31"/>
      <c r="FA76" s="31"/>
      <c r="FB76" s="31"/>
      <c r="FC76" s="31"/>
      <c r="FD76" s="31"/>
      <c r="FE76" s="31"/>
      <c r="FF76" s="31"/>
      <c r="FG76" s="31"/>
      <c r="FH76" s="31"/>
      <c r="FI76" s="31"/>
      <c r="FJ76" s="31"/>
      <c r="FK76" s="31"/>
      <c r="FL76" s="31"/>
      <c r="FM76" s="31"/>
      <c r="FN76" s="31"/>
      <c r="FO76" s="31"/>
      <c r="FP76" s="31"/>
      <c r="FQ76" s="31"/>
      <c r="FR76" s="31"/>
      <c r="FS76" s="31"/>
      <c r="FT76" s="31"/>
      <c r="FU76" s="31"/>
      <c r="FV76" s="31"/>
      <c r="FW76" s="31"/>
      <c r="FX76" s="31"/>
      <c r="FY76" s="31"/>
      <c r="FZ76" s="31"/>
      <c r="GA76" s="31"/>
      <c r="GB76" s="31"/>
      <c r="GC76" s="31"/>
      <c r="GD76" s="31"/>
      <c r="GE76" s="31"/>
      <c r="GF76" s="31"/>
      <c r="GG76" s="31"/>
      <c r="GH76" s="31"/>
      <c r="GI76" s="31"/>
      <c r="GJ76" s="31"/>
      <c r="GK76" s="31"/>
      <c r="GL76" s="31"/>
      <c r="GM76" s="31"/>
      <c r="GN76" s="31"/>
      <c r="GO76" s="31"/>
      <c r="GP76" s="31"/>
    </row>
    <row r="77" spans="1:198" ht="60" x14ac:dyDescent="0.25">
      <c r="A77" s="75" t="s">
        <v>45</v>
      </c>
      <c r="B77" s="144">
        <f>'2 уровень'!C162</f>
        <v>5141</v>
      </c>
      <c r="C77" s="144">
        <f>'2 уровень'!D162</f>
        <v>428</v>
      </c>
      <c r="D77" s="33">
        <f>'2 уровень'!E162</f>
        <v>256</v>
      </c>
      <c r="E77" s="145">
        <f>'2 уровень'!F162</f>
        <v>59.813084112149525</v>
      </c>
      <c r="F77" s="265">
        <f>'2 уровень'!G162</f>
        <v>16733.800769999998</v>
      </c>
      <c r="G77" s="265">
        <f>'2 уровень'!H162</f>
        <v>0</v>
      </c>
      <c r="H77" s="265">
        <f>'2 уровень'!I162</f>
        <v>0</v>
      </c>
      <c r="I77" s="265">
        <f>'2 уровень'!J162</f>
        <v>0</v>
      </c>
      <c r="J77" s="265">
        <f>'2 уровень'!K162</f>
        <v>0</v>
      </c>
      <c r="K77" s="265">
        <f>'2 уровень'!L162</f>
        <v>0</v>
      </c>
      <c r="L77" s="265">
        <f>'2 уровень'!M162</f>
        <v>0</v>
      </c>
      <c r="M77" s="265">
        <f>'2 уровень'!N162</f>
        <v>0</v>
      </c>
      <c r="N77" s="265">
        <f>'2 уровень'!O162</f>
        <v>0</v>
      </c>
      <c r="O77" s="265">
        <f>'2 уровень'!P162</f>
        <v>0</v>
      </c>
      <c r="P77" s="265">
        <f>'2 уровень'!Q162</f>
        <v>0</v>
      </c>
      <c r="Q77" s="265">
        <f>'2 уровень'!R162</f>
        <v>1394.4833974999999</v>
      </c>
      <c r="R77" s="264">
        <f>'2 уровень'!S162</f>
        <v>767.68260999999984</v>
      </c>
      <c r="S77" s="264">
        <f>'2 уровень'!T162</f>
        <v>-626.80078750000007</v>
      </c>
      <c r="T77" s="264">
        <f>'2 уровень'!U162</f>
        <v>0</v>
      </c>
      <c r="U77" s="264">
        <f>'2 уровень'!V162</f>
        <v>767.68260999999984</v>
      </c>
      <c r="V77" s="265">
        <f>'2 уровень'!W162</f>
        <v>55.051398344095368</v>
      </c>
      <c r="W77" s="68"/>
      <c r="Y77" s="592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1"/>
      <c r="CF77" s="31"/>
      <c r="CG77" s="31"/>
      <c r="CH77" s="31"/>
      <c r="CI77" s="31"/>
      <c r="CJ77" s="31"/>
      <c r="CK77" s="31"/>
      <c r="CL77" s="31"/>
      <c r="CM77" s="31"/>
      <c r="CN77" s="31"/>
      <c r="CO77" s="31"/>
      <c r="CP77" s="31"/>
      <c r="CQ77" s="31"/>
      <c r="CR77" s="31"/>
      <c r="CS77" s="31"/>
      <c r="CT77" s="31"/>
      <c r="CU77" s="31"/>
      <c r="CV77" s="31"/>
      <c r="CW77" s="31"/>
      <c r="CX77" s="31"/>
      <c r="CY77" s="31"/>
      <c r="CZ77" s="31"/>
      <c r="DA77" s="31"/>
      <c r="DB77" s="31"/>
      <c r="DC77" s="31"/>
      <c r="DD77" s="31"/>
      <c r="DE77" s="31"/>
      <c r="DF77" s="31"/>
      <c r="DG77" s="31"/>
      <c r="DH77" s="31"/>
      <c r="DI77" s="31"/>
      <c r="DJ77" s="31"/>
      <c r="DK77" s="31"/>
      <c r="DL77" s="31"/>
      <c r="DM77" s="31"/>
      <c r="DN77" s="31"/>
      <c r="DO77" s="31"/>
      <c r="DP77" s="31"/>
      <c r="DQ77" s="31"/>
      <c r="DR77" s="31"/>
      <c r="DS77" s="31"/>
      <c r="DT77" s="31"/>
      <c r="DU77" s="31"/>
      <c r="DV77" s="31"/>
      <c r="DW77" s="31"/>
      <c r="DX77" s="31"/>
      <c r="DY77" s="31"/>
      <c r="DZ77" s="31"/>
      <c r="EA77" s="31"/>
      <c r="EB77" s="31"/>
      <c r="EC77" s="31"/>
      <c r="ED77" s="31"/>
      <c r="EE77" s="31"/>
      <c r="EF77" s="31"/>
      <c r="EG77" s="31"/>
      <c r="EH77" s="31"/>
      <c r="EI77" s="31"/>
      <c r="EJ77" s="31"/>
      <c r="EK77" s="31"/>
      <c r="EL77" s="31"/>
      <c r="EM77" s="31"/>
      <c r="EN77" s="31"/>
      <c r="EO77" s="31"/>
      <c r="EP77" s="31"/>
      <c r="EQ77" s="31"/>
      <c r="ER77" s="31"/>
      <c r="ES77" s="31"/>
      <c r="ET77" s="31"/>
      <c r="EU77" s="31"/>
      <c r="EV77" s="31"/>
      <c r="EW77" s="31"/>
      <c r="EX77" s="31"/>
      <c r="EY77" s="31"/>
      <c r="EZ77" s="31"/>
      <c r="FA77" s="31"/>
      <c r="FB77" s="31"/>
      <c r="FC77" s="31"/>
      <c r="FD77" s="31"/>
      <c r="FE77" s="31"/>
      <c r="FF77" s="31"/>
      <c r="FG77" s="31"/>
      <c r="FH77" s="31"/>
      <c r="FI77" s="31"/>
      <c r="FJ77" s="31"/>
      <c r="FK77" s="31"/>
      <c r="FL77" s="31"/>
      <c r="FM77" s="31"/>
      <c r="FN77" s="31"/>
      <c r="FO77" s="31"/>
      <c r="FP77" s="31"/>
      <c r="FQ77" s="31"/>
      <c r="FR77" s="31"/>
      <c r="FS77" s="31"/>
      <c r="FT77" s="31"/>
      <c r="FU77" s="31"/>
      <c r="FV77" s="31"/>
      <c r="FW77" s="31"/>
      <c r="FX77" s="31"/>
      <c r="FY77" s="31"/>
      <c r="FZ77" s="31"/>
      <c r="GA77" s="31"/>
      <c r="GB77" s="31"/>
      <c r="GC77" s="31"/>
      <c r="GD77" s="31"/>
      <c r="GE77" s="31"/>
      <c r="GF77" s="31"/>
      <c r="GG77" s="31"/>
      <c r="GH77" s="31"/>
      <c r="GI77" s="31"/>
      <c r="GJ77" s="31"/>
      <c r="GK77" s="31"/>
      <c r="GL77" s="31"/>
      <c r="GM77" s="31"/>
      <c r="GN77" s="31"/>
      <c r="GO77" s="31"/>
      <c r="GP77" s="31"/>
    </row>
    <row r="78" spans="1:198" ht="45.75" thickBot="1" x14ac:dyDescent="0.3">
      <c r="A78" s="75" t="s">
        <v>63</v>
      </c>
      <c r="B78" s="144">
        <f>'2 уровень'!C163</f>
        <v>720</v>
      </c>
      <c r="C78" s="144">
        <f>'2 уровень'!D163</f>
        <v>60</v>
      </c>
      <c r="D78" s="33">
        <f>'2 уровень'!E163</f>
        <v>113</v>
      </c>
      <c r="E78" s="145">
        <f>'2 уровень'!F163</f>
        <v>188.33333333333334</v>
      </c>
      <c r="F78" s="265">
        <f>'2 уровень'!G163</f>
        <v>1112.2416000000001</v>
      </c>
      <c r="G78" s="265">
        <f>'2 уровень'!H163</f>
        <v>0</v>
      </c>
      <c r="H78" s="265">
        <f>'2 уровень'!I163</f>
        <v>0</v>
      </c>
      <c r="I78" s="265">
        <f>'2 уровень'!J163</f>
        <v>0</v>
      </c>
      <c r="J78" s="265">
        <f>'2 уровень'!K163</f>
        <v>0</v>
      </c>
      <c r="K78" s="265">
        <f>'2 уровень'!L163</f>
        <v>0</v>
      </c>
      <c r="L78" s="265">
        <f>'2 уровень'!M163</f>
        <v>0</v>
      </c>
      <c r="M78" s="265">
        <f>'2 уровень'!N163</f>
        <v>0</v>
      </c>
      <c r="N78" s="265">
        <f>'2 уровень'!O163</f>
        <v>0</v>
      </c>
      <c r="O78" s="265">
        <f>'2 уровень'!P163</f>
        <v>0</v>
      </c>
      <c r="P78" s="265">
        <f>'2 уровень'!Q163</f>
        <v>0</v>
      </c>
      <c r="Q78" s="265">
        <f>'2 уровень'!R163</f>
        <v>92.686800000000005</v>
      </c>
      <c r="R78" s="264">
        <f>'2 уровень'!S163</f>
        <v>153.01690000000002</v>
      </c>
      <c r="S78" s="264">
        <f>'2 уровень'!T163</f>
        <v>60.330100000000016</v>
      </c>
      <c r="T78" s="264">
        <f>'2 уровень'!U163</f>
        <v>0</v>
      </c>
      <c r="U78" s="264">
        <f>'2 уровень'!V163</f>
        <v>153.01690000000002</v>
      </c>
      <c r="V78" s="265">
        <f>'2 уровень'!W163</f>
        <v>165.09028254292954</v>
      </c>
      <c r="W78" s="68"/>
      <c r="Y78" s="592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/>
      <c r="CR78" s="31"/>
      <c r="CS78" s="31"/>
      <c r="CT78" s="31"/>
      <c r="CU78" s="31"/>
      <c r="CV78" s="31"/>
      <c r="CW78" s="31"/>
      <c r="CX78" s="31"/>
      <c r="CY78" s="31"/>
      <c r="CZ78" s="31"/>
      <c r="DA78" s="31"/>
      <c r="DB78" s="31"/>
      <c r="DC78" s="31"/>
      <c r="DD78" s="31"/>
      <c r="DE78" s="31"/>
      <c r="DF78" s="31"/>
      <c r="DG78" s="31"/>
      <c r="DH78" s="31"/>
      <c r="DI78" s="31"/>
      <c r="DJ78" s="31"/>
      <c r="DK78" s="31"/>
      <c r="DL78" s="31"/>
      <c r="DM78" s="31"/>
      <c r="DN78" s="31"/>
      <c r="DO78" s="31"/>
      <c r="DP78" s="31"/>
      <c r="DQ78" s="31"/>
      <c r="DR78" s="31"/>
      <c r="DS78" s="31"/>
      <c r="DT78" s="31"/>
      <c r="DU78" s="31"/>
      <c r="DV78" s="31"/>
      <c r="DW78" s="31"/>
      <c r="DX78" s="31"/>
      <c r="DY78" s="31"/>
      <c r="DZ78" s="31"/>
      <c r="EA78" s="31"/>
      <c r="EB78" s="31"/>
      <c r="EC78" s="31"/>
      <c r="ED78" s="31"/>
      <c r="EE78" s="31"/>
      <c r="EF78" s="31"/>
      <c r="EG78" s="31"/>
      <c r="EH78" s="31"/>
      <c r="EI78" s="31"/>
      <c r="EJ78" s="31"/>
      <c r="EK78" s="31"/>
      <c r="EL78" s="31"/>
      <c r="EM78" s="31"/>
      <c r="EN78" s="31"/>
      <c r="EO78" s="31"/>
      <c r="EP78" s="31"/>
      <c r="EQ78" s="31"/>
      <c r="ER78" s="31"/>
      <c r="ES78" s="31"/>
      <c r="ET78" s="31"/>
      <c r="EU78" s="31"/>
      <c r="EV78" s="31"/>
      <c r="EW78" s="31"/>
      <c r="EX78" s="31"/>
      <c r="EY78" s="31"/>
      <c r="EZ78" s="31"/>
      <c r="FA78" s="31"/>
      <c r="FB78" s="31"/>
      <c r="FC78" s="31"/>
      <c r="FD78" s="31"/>
      <c r="FE78" s="31"/>
      <c r="FF78" s="31"/>
      <c r="FG78" s="31"/>
      <c r="FH78" s="31"/>
      <c r="FI78" s="31"/>
      <c r="FJ78" s="31"/>
      <c r="FK78" s="31"/>
      <c r="FL78" s="31"/>
      <c r="FM78" s="31"/>
      <c r="FN78" s="31"/>
      <c r="FO78" s="31"/>
      <c r="FP78" s="31"/>
      <c r="FQ78" s="31"/>
      <c r="FR78" s="31"/>
      <c r="FS78" s="31"/>
      <c r="FT78" s="31"/>
      <c r="FU78" s="31"/>
      <c r="FV78" s="31"/>
      <c r="FW78" s="31"/>
      <c r="FX78" s="31"/>
      <c r="FY78" s="31"/>
      <c r="FZ78" s="31"/>
      <c r="GA78" s="31"/>
      <c r="GB78" s="31"/>
      <c r="GC78" s="31"/>
      <c r="GD78" s="31"/>
      <c r="GE78" s="31"/>
      <c r="GF78" s="31"/>
      <c r="GG78" s="31"/>
      <c r="GH78" s="31"/>
      <c r="GI78" s="31"/>
      <c r="GJ78" s="31"/>
      <c r="GK78" s="31"/>
      <c r="GL78" s="31"/>
      <c r="GM78" s="31"/>
      <c r="GN78" s="31"/>
      <c r="GO78" s="31"/>
      <c r="GP78" s="31"/>
    </row>
    <row r="79" spans="1:198" ht="15.75" thickBot="1" x14ac:dyDescent="0.3">
      <c r="A79" s="210" t="s">
        <v>4</v>
      </c>
      <c r="B79" s="216">
        <f>'2 уровень'!C164</f>
        <v>0</v>
      </c>
      <c r="C79" s="216">
        <f>'2 уровень'!D164</f>
        <v>0</v>
      </c>
      <c r="D79" s="211">
        <f>'2 уровень'!E164</f>
        <v>0</v>
      </c>
      <c r="E79" s="217">
        <f>'2 уровень'!F164</f>
        <v>0</v>
      </c>
      <c r="F79" s="275">
        <f>'2 уровень'!G164</f>
        <v>38333.833609999994</v>
      </c>
      <c r="G79" s="275" t="e">
        <f>'2 уровень'!H164</f>
        <v>#REF!</v>
      </c>
      <c r="H79" s="275" t="e">
        <f>'2 уровень'!I164</f>
        <v>#REF!</v>
      </c>
      <c r="I79" s="275" t="e">
        <f>'2 уровень'!J164</f>
        <v>#REF!</v>
      </c>
      <c r="J79" s="275" t="e">
        <f>'2 уровень'!K164</f>
        <v>#REF!</v>
      </c>
      <c r="K79" s="275" t="e">
        <f>'2 уровень'!L164</f>
        <v>#REF!</v>
      </c>
      <c r="L79" s="275" t="e">
        <f>'2 уровень'!M164</f>
        <v>#REF!</v>
      </c>
      <c r="M79" s="275" t="e">
        <f>'2 уровень'!N164</f>
        <v>#REF!</v>
      </c>
      <c r="N79" s="275" t="e">
        <f>'2 уровень'!O164</f>
        <v>#REF!</v>
      </c>
      <c r="O79" s="275" t="e">
        <f>'2 уровень'!P164</f>
        <v>#REF!</v>
      </c>
      <c r="P79" s="275" t="e">
        <f>'2 уровень'!Q164</f>
        <v>#REF!</v>
      </c>
      <c r="Q79" s="275">
        <f>'2 уровень'!R164</f>
        <v>3194.4861341666665</v>
      </c>
      <c r="R79" s="271">
        <f>'2 уровень'!S164</f>
        <v>1992.05242</v>
      </c>
      <c r="S79" s="271">
        <f>'2 уровень'!T164</f>
        <v>-1202.4337141666665</v>
      </c>
      <c r="T79" s="271">
        <f>'2 уровень'!U164</f>
        <v>-38.198</v>
      </c>
      <c r="U79" s="271">
        <f>'2 уровень'!V164</f>
        <v>1953.8544200000001</v>
      </c>
      <c r="V79" s="275">
        <f>'2 уровень'!W164</f>
        <v>62.35908801399944</v>
      </c>
      <c r="W79" s="68"/>
      <c r="Y79" s="592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  <c r="CB79" s="31"/>
      <c r="CC79" s="31"/>
      <c r="CD79" s="31"/>
      <c r="CE79" s="31"/>
      <c r="CF79" s="31"/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/>
      <c r="CR79" s="31"/>
      <c r="CS79" s="31"/>
      <c r="CT79" s="31"/>
      <c r="CU79" s="31"/>
      <c r="CV79" s="31"/>
      <c r="CW79" s="31"/>
      <c r="CX79" s="31"/>
      <c r="CY79" s="31"/>
      <c r="CZ79" s="31"/>
      <c r="DA79" s="31"/>
      <c r="DB79" s="31"/>
      <c r="DC79" s="31"/>
      <c r="DD79" s="31"/>
      <c r="DE79" s="31"/>
      <c r="DF79" s="31"/>
      <c r="DG79" s="31"/>
      <c r="DH79" s="31"/>
      <c r="DI79" s="31"/>
      <c r="DJ79" s="31"/>
      <c r="DK79" s="31"/>
      <c r="DL79" s="31"/>
      <c r="DM79" s="31"/>
      <c r="DN79" s="31"/>
      <c r="DO79" s="31"/>
      <c r="DP79" s="31"/>
      <c r="DQ79" s="31"/>
      <c r="DR79" s="31"/>
      <c r="DS79" s="31"/>
      <c r="DT79" s="31"/>
      <c r="DU79" s="31"/>
      <c r="DV79" s="31"/>
      <c r="DW79" s="31"/>
      <c r="DX79" s="31"/>
      <c r="DY79" s="31"/>
      <c r="DZ79" s="31"/>
      <c r="EA79" s="31"/>
      <c r="EB79" s="31"/>
      <c r="EC79" s="31"/>
      <c r="ED79" s="31"/>
      <c r="EE79" s="31"/>
      <c r="EF79" s="31"/>
      <c r="EG79" s="31"/>
      <c r="EH79" s="31"/>
      <c r="EI79" s="31"/>
      <c r="EJ79" s="31"/>
      <c r="EK79" s="31"/>
      <c r="EL79" s="31"/>
      <c r="EM79" s="31"/>
      <c r="EN79" s="31"/>
      <c r="EO79" s="31"/>
      <c r="EP79" s="31"/>
      <c r="EQ79" s="31"/>
      <c r="ER79" s="31"/>
      <c r="ES79" s="31"/>
      <c r="ET79" s="31"/>
      <c r="EU79" s="31"/>
      <c r="EV79" s="31"/>
      <c r="EW79" s="31"/>
      <c r="EX79" s="31"/>
      <c r="EY79" s="31"/>
      <c r="EZ79" s="31"/>
      <c r="FA79" s="31"/>
      <c r="FB79" s="31"/>
      <c r="FC79" s="31"/>
      <c r="FD79" s="31"/>
      <c r="FE79" s="31"/>
      <c r="FF79" s="31"/>
      <c r="FG79" s="31"/>
      <c r="FH79" s="31"/>
      <c r="FI79" s="31"/>
      <c r="FJ79" s="31"/>
      <c r="FK79" s="31"/>
      <c r="FL79" s="31"/>
      <c r="FM79" s="31"/>
      <c r="FN79" s="31"/>
      <c r="FO79" s="31"/>
      <c r="FP79" s="31"/>
      <c r="FQ79" s="31"/>
      <c r="FR79" s="31"/>
      <c r="FS79" s="31"/>
      <c r="FT79" s="31"/>
      <c r="FU79" s="31"/>
      <c r="FV79" s="31"/>
      <c r="FW79" s="31"/>
      <c r="FX79" s="31"/>
      <c r="FY79" s="31"/>
      <c r="FZ79" s="31"/>
      <c r="GA79" s="31"/>
      <c r="GB79" s="31"/>
      <c r="GC79" s="31"/>
      <c r="GD79" s="31"/>
      <c r="GE79" s="31"/>
      <c r="GF79" s="31"/>
      <c r="GG79" s="31"/>
      <c r="GH79" s="31"/>
      <c r="GI79" s="31"/>
      <c r="GJ79" s="31"/>
      <c r="GK79" s="31"/>
      <c r="GL79" s="31"/>
      <c r="GM79" s="31"/>
      <c r="GN79" s="31"/>
      <c r="GO79" s="31"/>
      <c r="GP79" s="31"/>
    </row>
    <row r="80" spans="1:198" s="31" customFormat="1" ht="15" customHeight="1" x14ac:dyDescent="0.25">
      <c r="A80" s="125" t="s">
        <v>21</v>
      </c>
      <c r="B80" s="142"/>
      <c r="C80" s="142"/>
      <c r="D80" s="235"/>
      <c r="E80" s="143"/>
      <c r="F80" s="273"/>
      <c r="G80" s="273"/>
      <c r="H80" s="273"/>
      <c r="I80" s="273"/>
      <c r="J80" s="273"/>
      <c r="K80" s="273"/>
      <c r="L80" s="273"/>
      <c r="M80" s="273"/>
      <c r="N80" s="273"/>
      <c r="O80" s="273"/>
      <c r="P80" s="273"/>
      <c r="Q80" s="273"/>
      <c r="R80" s="274"/>
      <c r="S80" s="274"/>
      <c r="T80" s="274"/>
      <c r="U80" s="274"/>
      <c r="V80" s="273"/>
      <c r="W80" s="68"/>
      <c r="X80" s="244"/>
      <c r="Y80" s="592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0"/>
      <c r="CA80" s="30"/>
      <c r="CB80" s="30"/>
      <c r="CC80" s="30"/>
      <c r="CD80" s="30"/>
      <c r="CE80" s="30"/>
      <c r="CF80" s="30"/>
      <c r="CG80" s="30"/>
      <c r="CH80" s="30"/>
      <c r="CI80" s="30"/>
      <c r="CJ80" s="30"/>
      <c r="CK80" s="30"/>
      <c r="CL80" s="30"/>
      <c r="CM80" s="30"/>
      <c r="CN80" s="30"/>
      <c r="CO80" s="30"/>
      <c r="CP80" s="30"/>
      <c r="CQ80" s="30"/>
      <c r="CR80" s="30"/>
      <c r="CS80" s="30"/>
      <c r="CT80" s="30"/>
      <c r="CU80" s="30"/>
      <c r="CV80" s="30"/>
      <c r="CW80" s="30"/>
      <c r="CX80" s="30"/>
      <c r="CY80" s="30"/>
      <c r="CZ80" s="30"/>
      <c r="DA80" s="30"/>
      <c r="DB80" s="30"/>
      <c r="DC80" s="30"/>
      <c r="DD80" s="30"/>
      <c r="DE80" s="30"/>
      <c r="DF80" s="30"/>
      <c r="DG80" s="30"/>
      <c r="DH80" s="30"/>
      <c r="DI80" s="30"/>
      <c r="DJ80" s="30"/>
      <c r="DK80" s="30"/>
      <c r="DL80" s="30"/>
      <c r="DM80" s="30"/>
      <c r="DN80" s="30"/>
      <c r="DO80" s="30"/>
      <c r="DP80" s="30"/>
      <c r="DQ80" s="30"/>
      <c r="DR80" s="30"/>
      <c r="DS80" s="30"/>
      <c r="DT80" s="30"/>
      <c r="DU80" s="30"/>
      <c r="DV80" s="30"/>
      <c r="DW80" s="30"/>
      <c r="DX80" s="30"/>
      <c r="DY80" s="30"/>
      <c r="DZ80" s="30"/>
      <c r="EA80" s="30"/>
      <c r="EB80" s="30"/>
      <c r="EC80" s="30"/>
      <c r="ED80" s="30"/>
      <c r="EE80" s="30"/>
      <c r="EF80" s="30"/>
      <c r="EG80" s="30"/>
      <c r="EH80" s="30"/>
      <c r="EI80" s="30"/>
      <c r="EJ80" s="30"/>
      <c r="EK80" s="30"/>
      <c r="EL80" s="30"/>
      <c r="EM80" s="30"/>
      <c r="EN80" s="30"/>
      <c r="EO80" s="30"/>
      <c r="EP80" s="30"/>
      <c r="EQ80" s="30"/>
      <c r="ER80" s="30"/>
      <c r="ES80" s="30"/>
      <c r="ET80" s="30"/>
      <c r="EU80" s="30"/>
      <c r="EV80" s="30"/>
      <c r="EW80" s="30"/>
      <c r="EX80" s="30"/>
      <c r="EY80" s="30"/>
      <c r="EZ80" s="30"/>
      <c r="FA80" s="30"/>
      <c r="FB80" s="30"/>
      <c r="FC80" s="30"/>
      <c r="FD80" s="30"/>
      <c r="FE80" s="30"/>
      <c r="FF80" s="30"/>
      <c r="FG80" s="30"/>
      <c r="FH80" s="30"/>
      <c r="FI80" s="30"/>
      <c r="FJ80" s="30"/>
      <c r="FK80" s="30"/>
      <c r="FL80" s="30"/>
      <c r="FM80" s="30"/>
      <c r="FN80" s="30"/>
      <c r="FO80" s="30"/>
      <c r="FP80" s="30"/>
      <c r="FQ80" s="30"/>
      <c r="FR80" s="30"/>
      <c r="FS80" s="30"/>
      <c r="FT80" s="30"/>
      <c r="FU80" s="30"/>
      <c r="FV80" s="30"/>
      <c r="FW80" s="30"/>
      <c r="FX80" s="30"/>
      <c r="FY80" s="30"/>
      <c r="FZ80" s="30"/>
      <c r="GA80" s="30"/>
      <c r="GB80" s="30"/>
      <c r="GC80" s="30"/>
      <c r="GD80" s="30"/>
      <c r="GE80" s="30"/>
      <c r="GF80" s="30"/>
      <c r="GG80" s="30"/>
      <c r="GH80" s="30"/>
      <c r="GI80" s="30"/>
      <c r="GJ80" s="30"/>
      <c r="GK80" s="30"/>
      <c r="GL80" s="30"/>
      <c r="GM80" s="30"/>
      <c r="GN80" s="30"/>
      <c r="GO80" s="30"/>
      <c r="GP80" s="30"/>
    </row>
    <row r="81" spans="1:198" s="31" customFormat="1" ht="53.25" customHeight="1" x14ac:dyDescent="0.25">
      <c r="A81" s="207" t="s">
        <v>74</v>
      </c>
      <c r="B81" s="225">
        <f>'2 уровень'!C179</f>
        <v>3010</v>
      </c>
      <c r="C81" s="225">
        <f>'2 уровень'!D179</f>
        <v>251</v>
      </c>
      <c r="D81" s="225">
        <f>'2 уровень'!E179</f>
        <v>143</v>
      </c>
      <c r="E81" s="226">
        <f>'2 уровень'!F179</f>
        <v>56.972111553784863</v>
      </c>
      <c r="F81" s="257">
        <f>'2 уровень'!G179</f>
        <v>9958.826500000001</v>
      </c>
      <c r="G81" s="257">
        <f>'2 уровень'!H179</f>
        <v>0</v>
      </c>
      <c r="H81" s="257">
        <f>'2 уровень'!I179</f>
        <v>0</v>
      </c>
      <c r="I81" s="257">
        <f>'2 уровень'!J179</f>
        <v>0</v>
      </c>
      <c r="J81" s="257">
        <f>'2 уровень'!K179</f>
        <v>0</v>
      </c>
      <c r="K81" s="257">
        <f>'2 уровень'!L179</f>
        <v>0</v>
      </c>
      <c r="L81" s="257">
        <f>'2 уровень'!M179</f>
        <v>0</v>
      </c>
      <c r="M81" s="257">
        <f>'2 уровень'!N179</f>
        <v>0</v>
      </c>
      <c r="N81" s="257">
        <f>'2 уровень'!O179</f>
        <v>0</v>
      </c>
      <c r="O81" s="257">
        <f>'2 уровень'!P179</f>
        <v>0</v>
      </c>
      <c r="P81" s="257">
        <f>'2 уровень'!Q179</f>
        <v>0</v>
      </c>
      <c r="Q81" s="257">
        <f>'2 уровень'!R179</f>
        <v>829.90220833333342</v>
      </c>
      <c r="R81" s="257">
        <f>'2 уровень'!S179</f>
        <v>437.47245999999996</v>
      </c>
      <c r="S81" s="257">
        <f>'2 уровень'!T179</f>
        <v>-392.42974833333335</v>
      </c>
      <c r="T81" s="257">
        <f>'2 уровень'!U179</f>
        <v>0</v>
      </c>
      <c r="U81" s="257">
        <f>'2 уровень'!V179</f>
        <v>437.47245999999996</v>
      </c>
      <c r="V81" s="257">
        <f>'2 уровень'!W179</f>
        <v>52.713736101336828</v>
      </c>
      <c r="W81" s="68"/>
      <c r="X81" s="244"/>
      <c r="Y81" s="592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0"/>
      <c r="CA81" s="30"/>
      <c r="CB81" s="30"/>
      <c r="CC81" s="30"/>
      <c r="CD81" s="30"/>
      <c r="CE81" s="30"/>
      <c r="CF81" s="30"/>
      <c r="CG81" s="30"/>
      <c r="CH81" s="30"/>
      <c r="CI81" s="30"/>
      <c r="CJ81" s="30"/>
      <c r="CK81" s="30"/>
      <c r="CL81" s="30"/>
      <c r="CM81" s="30"/>
      <c r="CN81" s="30"/>
      <c r="CO81" s="30"/>
      <c r="CP81" s="30"/>
      <c r="CQ81" s="30"/>
      <c r="CR81" s="30"/>
      <c r="CS81" s="30"/>
      <c r="CT81" s="30"/>
      <c r="CU81" s="30"/>
      <c r="CV81" s="30"/>
      <c r="CW81" s="30"/>
      <c r="CX81" s="30"/>
      <c r="CY81" s="30"/>
      <c r="CZ81" s="30"/>
      <c r="DA81" s="30"/>
      <c r="DB81" s="30"/>
      <c r="DC81" s="30"/>
      <c r="DD81" s="30"/>
      <c r="DE81" s="30"/>
      <c r="DF81" s="30"/>
      <c r="DG81" s="30"/>
      <c r="DH81" s="30"/>
      <c r="DI81" s="30"/>
      <c r="DJ81" s="30"/>
      <c r="DK81" s="30"/>
      <c r="DL81" s="30"/>
      <c r="DM81" s="30"/>
      <c r="DN81" s="30"/>
      <c r="DO81" s="30"/>
      <c r="DP81" s="30"/>
      <c r="DQ81" s="30"/>
      <c r="DR81" s="30"/>
      <c r="DS81" s="30"/>
      <c r="DT81" s="30"/>
      <c r="DU81" s="30"/>
      <c r="DV81" s="30"/>
      <c r="DW81" s="30"/>
      <c r="DX81" s="30"/>
      <c r="DY81" s="30"/>
      <c r="DZ81" s="30"/>
      <c r="EA81" s="30"/>
      <c r="EB81" s="30"/>
      <c r="EC81" s="30"/>
      <c r="ED81" s="30"/>
      <c r="EE81" s="30"/>
      <c r="EF81" s="30"/>
      <c r="EG81" s="30"/>
      <c r="EH81" s="30"/>
      <c r="EI81" s="30"/>
      <c r="EJ81" s="30"/>
      <c r="EK81" s="30"/>
      <c r="EL81" s="30"/>
      <c r="EM81" s="30"/>
      <c r="EN81" s="30"/>
      <c r="EO81" s="30"/>
      <c r="EP81" s="30"/>
      <c r="EQ81" s="30"/>
      <c r="ER81" s="30"/>
      <c r="ES81" s="30"/>
      <c r="ET81" s="30"/>
      <c r="EU81" s="30"/>
      <c r="EV81" s="30"/>
      <c r="EW81" s="30"/>
      <c r="EX81" s="30"/>
      <c r="EY81" s="30"/>
      <c r="EZ81" s="30"/>
      <c r="FA81" s="30"/>
      <c r="FB81" s="30"/>
      <c r="FC81" s="30"/>
      <c r="FD81" s="30"/>
      <c r="FE81" s="30"/>
      <c r="FF81" s="30"/>
      <c r="FG81" s="30"/>
      <c r="FH81" s="30"/>
      <c r="FI81" s="30"/>
      <c r="FJ81" s="30"/>
      <c r="FK81" s="30"/>
      <c r="FL81" s="30"/>
      <c r="FM81" s="30"/>
      <c r="FN81" s="30"/>
      <c r="FO81" s="30"/>
      <c r="FP81" s="30"/>
      <c r="FQ81" s="30"/>
      <c r="FR81" s="30"/>
      <c r="FS81" s="30"/>
      <c r="FT81" s="30"/>
      <c r="FU81" s="30"/>
      <c r="FV81" s="30"/>
      <c r="FW81" s="30"/>
      <c r="FX81" s="30"/>
      <c r="FY81" s="30"/>
      <c r="FZ81" s="30"/>
      <c r="GA81" s="30"/>
      <c r="GB81" s="30"/>
      <c r="GC81" s="30"/>
      <c r="GD81" s="30"/>
      <c r="GE81" s="30"/>
      <c r="GF81" s="30"/>
      <c r="GG81" s="30"/>
      <c r="GH81" s="30"/>
      <c r="GI81" s="30"/>
      <c r="GJ81" s="30"/>
      <c r="GK81" s="30"/>
      <c r="GL81" s="30"/>
      <c r="GM81" s="30"/>
      <c r="GN81" s="30"/>
      <c r="GO81" s="30"/>
      <c r="GP81" s="30"/>
    </row>
    <row r="82" spans="1:198" s="31" customFormat="1" ht="38.1" customHeight="1" x14ac:dyDescent="0.25">
      <c r="A82" s="75" t="s">
        <v>43</v>
      </c>
      <c r="B82" s="158">
        <f>'2 уровень'!C180</f>
        <v>2200</v>
      </c>
      <c r="C82" s="158">
        <f>'2 уровень'!D180</f>
        <v>183</v>
      </c>
      <c r="D82" s="44">
        <f>'2 уровень'!E180</f>
        <v>114</v>
      </c>
      <c r="E82" s="159">
        <f>'2 уровень'!F180</f>
        <v>62.295081967213115</v>
      </c>
      <c r="F82" s="258">
        <f>'2 уровень'!G180</f>
        <v>7546</v>
      </c>
      <c r="G82" s="258">
        <f>'2 уровень'!H180</f>
        <v>0</v>
      </c>
      <c r="H82" s="258">
        <f>'2 уровень'!I180</f>
        <v>0</v>
      </c>
      <c r="I82" s="258">
        <f>'2 уровень'!J180</f>
        <v>0</v>
      </c>
      <c r="J82" s="258">
        <f>'2 уровень'!K180</f>
        <v>0</v>
      </c>
      <c r="K82" s="258">
        <f>'2 уровень'!L180</f>
        <v>0</v>
      </c>
      <c r="L82" s="258">
        <f>'2 уровень'!M180</f>
        <v>0</v>
      </c>
      <c r="M82" s="258">
        <f>'2 уровень'!N180</f>
        <v>0</v>
      </c>
      <c r="N82" s="258">
        <f>'2 уровень'!O180</f>
        <v>0</v>
      </c>
      <c r="O82" s="258">
        <f>'2 уровень'!P180</f>
        <v>0</v>
      </c>
      <c r="P82" s="258">
        <f>'2 уровень'!Q180</f>
        <v>0</v>
      </c>
      <c r="Q82" s="258">
        <f>'2 уровень'!R180</f>
        <v>628.83333333333337</v>
      </c>
      <c r="R82" s="259">
        <f>'2 уровень'!S180</f>
        <v>381.21628999999996</v>
      </c>
      <c r="S82" s="259">
        <f>'2 уровень'!T180</f>
        <v>-247.61704333333341</v>
      </c>
      <c r="T82" s="259">
        <f>'2 уровень'!U180</f>
        <v>0</v>
      </c>
      <c r="U82" s="259">
        <f>'2 уровень'!V180</f>
        <v>381.21628999999996</v>
      </c>
      <c r="V82" s="258">
        <f>'2 уровень'!W180</f>
        <v>60.622786641929494</v>
      </c>
      <c r="W82" s="68"/>
      <c r="X82" s="244"/>
      <c r="Y82" s="592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  <c r="BS82" s="30"/>
      <c r="BT82" s="30"/>
      <c r="BU82" s="30"/>
      <c r="BV82" s="30"/>
      <c r="BW82" s="30"/>
      <c r="BX82" s="30"/>
      <c r="BY82" s="30"/>
      <c r="BZ82" s="30"/>
      <c r="CA82" s="30"/>
      <c r="CB82" s="30"/>
      <c r="CC82" s="30"/>
      <c r="CD82" s="30"/>
      <c r="CE82" s="30"/>
      <c r="CF82" s="30"/>
      <c r="CG82" s="30"/>
      <c r="CH82" s="30"/>
      <c r="CI82" s="30"/>
      <c r="CJ82" s="30"/>
      <c r="CK82" s="30"/>
      <c r="CL82" s="30"/>
      <c r="CM82" s="30"/>
      <c r="CN82" s="30"/>
      <c r="CO82" s="30"/>
      <c r="CP82" s="30"/>
      <c r="CQ82" s="30"/>
      <c r="CR82" s="30"/>
      <c r="CS82" s="30"/>
      <c r="CT82" s="30"/>
      <c r="CU82" s="30"/>
      <c r="CV82" s="30"/>
      <c r="CW82" s="30"/>
      <c r="CX82" s="30"/>
      <c r="CY82" s="30"/>
      <c r="CZ82" s="30"/>
      <c r="DA82" s="30"/>
      <c r="DB82" s="30"/>
      <c r="DC82" s="30"/>
      <c r="DD82" s="30"/>
      <c r="DE82" s="30"/>
      <c r="DF82" s="30"/>
      <c r="DG82" s="30"/>
      <c r="DH82" s="30"/>
      <c r="DI82" s="30"/>
      <c r="DJ82" s="30"/>
      <c r="DK82" s="30"/>
      <c r="DL82" s="30"/>
      <c r="DM82" s="30"/>
      <c r="DN82" s="30"/>
      <c r="DO82" s="30"/>
      <c r="DP82" s="30"/>
      <c r="DQ82" s="30"/>
      <c r="DR82" s="30"/>
      <c r="DS82" s="30"/>
      <c r="DT82" s="30"/>
      <c r="DU82" s="30"/>
      <c r="DV82" s="30"/>
      <c r="DW82" s="30"/>
      <c r="DX82" s="30"/>
      <c r="DY82" s="30"/>
      <c r="DZ82" s="30"/>
      <c r="EA82" s="30"/>
      <c r="EB82" s="30"/>
      <c r="EC82" s="30"/>
      <c r="ED82" s="30"/>
      <c r="EE82" s="30"/>
      <c r="EF82" s="30"/>
      <c r="EG82" s="30"/>
      <c r="EH82" s="30"/>
      <c r="EI82" s="30"/>
      <c r="EJ82" s="30"/>
      <c r="EK82" s="30"/>
      <c r="EL82" s="30"/>
      <c r="EM82" s="30"/>
      <c r="EN82" s="30"/>
      <c r="EO82" s="30"/>
      <c r="EP82" s="30"/>
      <c r="EQ82" s="30"/>
      <c r="ER82" s="30"/>
      <c r="ES82" s="30"/>
      <c r="ET82" s="30"/>
      <c r="EU82" s="30"/>
      <c r="EV82" s="30"/>
      <c r="EW82" s="30"/>
      <c r="EX82" s="30"/>
      <c r="EY82" s="30"/>
      <c r="EZ82" s="30"/>
      <c r="FA82" s="30"/>
      <c r="FB82" s="30"/>
      <c r="FC82" s="30"/>
      <c r="FD82" s="30"/>
      <c r="FE82" s="30"/>
      <c r="FF82" s="30"/>
      <c r="FG82" s="30"/>
      <c r="FH82" s="30"/>
      <c r="FI82" s="30"/>
      <c r="FJ82" s="30"/>
      <c r="FK82" s="30"/>
      <c r="FL82" s="30"/>
      <c r="FM82" s="30"/>
      <c r="FN82" s="30"/>
      <c r="FO82" s="30"/>
      <c r="FP82" s="30"/>
      <c r="FQ82" s="30"/>
      <c r="FR82" s="30"/>
      <c r="FS82" s="30"/>
      <c r="FT82" s="30"/>
      <c r="FU82" s="30"/>
      <c r="FV82" s="30"/>
      <c r="FW82" s="30"/>
      <c r="FX82" s="30"/>
      <c r="FY82" s="30"/>
      <c r="FZ82" s="30"/>
      <c r="GA82" s="30"/>
      <c r="GB82" s="30"/>
      <c r="GC82" s="30"/>
      <c r="GD82" s="30"/>
      <c r="GE82" s="30"/>
      <c r="GF82" s="30"/>
      <c r="GG82" s="30"/>
      <c r="GH82" s="30"/>
      <c r="GI82" s="30"/>
      <c r="GJ82" s="30"/>
      <c r="GK82" s="30"/>
      <c r="GL82" s="30"/>
      <c r="GM82" s="30"/>
      <c r="GN82" s="30"/>
      <c r="GO82" s="30"/>
      <c r="GP82" s="30"/>
    </row>
    <row r="83" spans="1:198" s="31" customFormat="1" ht="38.1" customHeight="1" x14ac:dyDescent="0.25">
      <c r="A83" s="75" t="s">
        <v>44</v>
      </c>
      <c r="B83" s="158">
        <f>'2 уровень'!C181</f>
        <v>660</v>
      </c>
      <c r="C83" s="158">
        <f>'2 уровень'!D181</f>
        <v>55</v>
      </c>
      <c r="D83" s="44">
        <f>'2 уровень'!E181</f>
        <v>29</v>
      </c>
      <c r="E83" s="159">
        <f>'2 уровень'!F181</f>
        <v>52.72727272727272</v>
      </c>
      <c r="F83" s="258">
        <f>'2 уровень'!G181</f>
        <v>1256.376</v>
      </c>
      <c r="G83" s="258">
        <f>'2 уровень'!H181</f>
        <v>0</v>
      </c>
      <c r="H83" s="258">
        <f>'2 уровень'!I181</f>
        <v>0</v>
      </c>
      <c r="I83" s="258">
        <f>'2 уровень'!J181</f>
        <v>0</v>
      </c>
      <c r="J83" s="258">
        <f>'2 уровень'!K181</f>
        <v>0</v>
      </c>
      <c r="K83" s="258">
        <f>'2 уровень'!L181</f>
        <v>0</v>
      </c>
      <c r="L83" s="258">
        <f>'2 уровень'!M181</f>
        <v>0</v>
      </c>
      <c r="M83" s="258">
        <f>'2 уровень'!N181</f>
        <v>0</v>
      </c>
      <c r="N83" s="258">
        <f>'2 уровень'!O181</f>
        <v>0</v>
      </c>
      <c r="O83" s="258">
        <f>'2 уровень'!P181</f>
        <v>0</v>
      </c>
      <c r="P83" s="258">
        <f>'2 уровень'!Q181</f>
        <v>0</v>
      </c>
      <c r="Q83" s="258">
        <f>'2 уровень'!R181</f>
        <v>104.69799999999999</v>
      </c>
      <c r="R83" s="259">
        <f>'2 уровень'!S181</f>
        <v>56.256169999999997</v>
      </c>
      <c r="S83" s="259">
        <f>'2 уровень'!T181</f>
        <v>-48.441829999999996</v>
      </c>
      <c r="T83" s="259">
        <f>'2 уровень'!U181</f>
        <v>0</v>
      </c>
      <c r="U83" s="259">
        <f>'2 уровень'!V181</f>
        <v>56.256169999999997</v>
      </c>
      <c r="V83" s="258">
        <f>'2 уровень'!W181</f>
        <v>53.731847790788748</v>
      </c>
      <c r="W83" s="68"/>
      <c r="X83" s="244"/>
      <c r="Y83" s="592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  <c r="BS83" s="30"/>
      <c r="BT83" s="30"/>
      <c r="BU83" s="30"/>
      <c r="BV83" s="30"/>
      <c r="BW83" s="30"/>
      <c r="BX83" s="30"/>
      <c r="BY83" s="30"/>
      <c r="BZ83" s="30"/>
      <c r="CA83" s="30"/>
      <c r="CB83" s="30"/>
      <c r="CC83" s="30"/>
      <c r="CD83" s="30"/>
      <c r="CE83" s="30"/>
      <c r="CF83" s="30"/>
      <c r="CG83" s="30"/>
      <c r="CH83" s="30"/>
      <c r="CI83" s="30"/>
      <c r="CJ83" s="30"/>
      <c r="CK83" s="30"/>
      <c r="CL83" s="30"/>
      <c r="CM83" s="30"/>
      <c r="CN83" s="30"/>
      <c r="CO83" s="30"/>
      <c r="CP83" s="30"/>
      <c r="CQ83" s="30"/>
      <c r="CR83" s="30"/>
      <c r="CS83" s="30"/>
      <c r="CT83" s="30"/>
      <c r="CU83" s="30"/>
      <c r="CV83" s="30"/>
      <c r="CW83" s="30"/>
      <c r="CX83" s="30"/>
      <c r="CY83" s="30"/>
      <c r="CZ83" s="30"/>
      <c r="DA83" s="30"/>
      <c r="DB83" s="30"/>
      <c r="DC83" s="30"/>
      <c r="DD83" s="30"/>
      <c r="DE83" s="30"/>
      <c r="DF83" s="30"/>
      <c r="DG83" s="30"/>
      <c r="DH83" s="30"/>
      <c r="DI83" s="30"/>
      <c r="DJ83" s="30"/>
      <c r="DK83" s="30"/>
      <c r="DL83" s="30"/>
      <c r="DM83" s="30"/>
      <c r="DN83" s="30"/>
      <c r="DO83" s="30"/>
      <c r="DP83" s="30"/>
      <c r="DQ83" s="30"/>
      <c r="DR83" s="30"/>
      <c r="DS83" s="30"/>
      <c r="DT83" s="30"/>
      <c r="DU83" s="30"/>
      <c r="DV83" s="30"/>
      <c r="DW83" s="30"/>
      <c r="DX83" s="30"/>
      <c r="DY83" s="30"/>
      <c r="DZ83" s="30"/>
      <c r="EA83" s="30"/>
      <c r="EB83" s="30"/>
      <c r="EC83" s="30"/>
      <c r="ED83" s="30"/>
      <c r="EE83" s="30"/>
      <c r="EF83" s="30"/>
      <c r="EG83" s="30"/>
      <c r="EH83" s="30"/>
      <c r="EI83" s="30"/>
      <c r="EJ83" s="30"/>
      <c r="EK83" s="30"/>
      <c r="EL83" s="30"/>
      <c r="EM83" s="30"/>
      <c r="EN83" s="30"/>
      <c r="EO83" s="30"/>
      <c r="EP83" s="30"/>
      <c r="EQ83" s="30"/>
      <c r="ER83" s="30"/>
      <c r="ES83" s="30"/>
      <c r="ET83" s="30"/>
      <c r="EU83" s="30"/>
      <c r="EV83" s="30"/>
      <c r="EW83" s="30"/>
      <c r="EX83" s="30"/>
      <c r="EY83" s="30"/>
      <c r="EZ83" s="30"/>
      <c r="FA83" s="30"/>
      <c r="FB83" s="30"/>
      <c r="FC83" s="30"/>
      <c r="FD83" s="30"/>
      <c r="FE83" s="30"/>
      <c r="FF83" s="30"/>
      <c r="FG83" s="30"/>
      <c r="FH83" s="30"/>
      <c r="FI83" s="30"/>
      <c r="FJ83" s="30"/>
      <c r="FK83" s="30"/>
      <c r="FL83" s="30"/>
      <c r="FM83" s="30"/>
      <c r="FN83" s="30"/>
      <c r="FO83" s="30"/>
      <c r="FP83" s="30"/>
      <c r="FQ83" s="30"/>
      <c r="FR83" s="30"/>
      <c r="FS83" s="30"/>
      <c r="FT83" s="30"/>
      <c r="FU83" s="30"/>
      <c r="FV83" s="30"/>
      <c r="FW83" s="30"/>
      <c r="FX83" s="30"/>
      <c r="FY83" s="30"/>
      <c r="FZ83" s="30"/>
      <c r="GA83" s="30"/>
      <c r="GB83" s="30"/>
      <c r="GC83" s="30"/>
      <c r="GD83" s="30"/>
      <c r="GE83" s="30"/>
      <c r="GF83" s="30"/>
      <c r="GG83" s="30"/>
      <c r="GH83" s="30"/>
      <c r="GI83" s="30"/>
      <c r="GJ83" s="30"/>
      <c r="GK83" s="30"/>
      <c r="GL83" s="30"/>
      <c r="GM83" s="30"/>
      <c r="GN83" s="30"/>
      <c r="GO83" s="30"/>
      <c r="GP83" s="30"/>
    </row>
    <row r="84" spans="1:198" s="31" customFormat="1" ht="45" customHeight="1" x14ac:dyDescent="0.25">
      <c r="A84" s="75" t="s">
        <v>64</v>
      </c>
      <c r="B84" s="158">
        <f>'2 уровень'!C182</f>
        <v>20</v>
      </c>
      <c r="C84" s="158">
        <f>'2 уровень'!D182</f>
        <v>2</v>
      </c>
      <c r="D84" s="44">
        <f>'2 уровень'!E182</f>
        <v>0</v>
      </c>
      <c r="E84" s="159">
        <f>'2 уровень'!F182</f>
        <v>0</v>
      </c>
      <c r="F84" s="258">
        <f>'2 уровень'!G182</f>
        <v>154.1934</v>
      </c>
      <c r="G84" s="258">
        <f>'2 уровень'!H182</f>
        <v>0</v>
      </c>
      <c r="H84" s="258">
        <f>'2 уровень'!I182</f>
        <v>0</v>
      </c>
      <c r="I84" s="258">
        <f>'2 уровень'!J182</f>
        <v>0</v>
      </c>
      <c r="J84" s="258">
        <f>'2 уровень'!K182</f>
        <v>0</v>
      </c>
      <c r="K84" s="258">
        <f>'2 уровень'!L182</f>
        <v>0</v>
      </c>
      <c r="L84" s="258">
        <f>'2 уровень'!M182</f>
        <v>0</v>
      </c>
      <c r="M84" s="258">
        <f>'2 уровень'!N182</f>
        <v>0</v>
      </c>
      <c r="N84" s="258">
        <f>'2 уровень'!O182</f>
        <v>0</v>
      </c>
      <c r="O84" s="258">
        <f>'2 уровень'!P182</f>
        <v>0</v>
      </c>
      <c r="P84" s="258">
        <f>'2 уровень'!Q182</f>
        <v>0</v>
      </c>
      <c r="Q84" s="258">
        <f>'2 уровень'!R182</f>
        <v>12.849449999999999</v>
      </c>
      <c r="R84" s="259">
        <f>'2 уровень'!S182</f>
        <v>0</v>
      </c>
      <c r="S84" s="259">
        <f>'2 уровень'!T182</f>
        <v>-12.849449999999999</v>
      </c>
      <c r="T84" s="259">
        <f>'2 уровень'!U182</f>
        <v>0</v>
      </c>
      <c r="U84" s="259">
        <f>'2 уровень'!V182</f>
        <v>0</v>
      </c>
      <c r="V84" s="258">
        <f>'2 уровень'!W182</f>
        <v>0</v>
      </c>
      <c r="W84" s="68"/>
      <c r="X84" s="244"/>
      <c r="Y84" s="592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  <c r="CC84" s="30"/>
      <c r="CD84" s="30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  <c r="CP84" s="30"/>
      <c r="CQ84" s="30"/>
      <c r="CR84" s="30"/>
      <c r="CS84" s="30"/>
      <c r="CT84" s="30"/>
      <c r="CU84" s="30"/>
      <c r="CV84" s="30"/>
      <c r="CW84" s="30"/>
      <c r="CX84" s="30"/>
      <c r="CY84" s="30"/>
      <c r="CZ84" s="30"/>
      <c r="DA84" s="30"/>
      <c r="DB84" s="30"/>
      <c r="DC84" s="30"/>
      <c r="DD84" s="30"/>
      <c r="DE84" s="30"/>
      <c r="DF84" s="30"/>
      <c r="DG84" s="30"/>
      <c r="DH84" s="30"/>
      <c r="DI84" s="30"/>
      <c r="DJ84" s="30"/>
      <c r="DK84" s="30"/>
      <c r="DL84" s="30"/>
      <c r="DM84" s="30"/>
      <c r="DN84" s="30"/>
      <c r="DO84" s="30"/>
      <c r="DP84" s="30"/>
      <c r="DQ84" s="30"/>
      <c r="DR84" s="30"/>
      <c r="DS84" s="30"/>
      <c r="DT84" s="30"/>
      <c r="DU84" s="30"/>
      <c r="DV84" s="30"/>
      <c r="DW84" s="30"/>
      <c r="DX84" s="30"/>
      <c r="DY84" s="30"/>
      <c r="DZ84" s="30"/>
      <c r="EA84" s="30"/>
      <c r="EB84" s="30"/>
      <c r="EC84" s="30"/>
      <c r="ED84" s="30"/>
      <c r="EE84" s="30"/>
      <c r="EF84" s="30"/>
      <c r="EG84" s="30"/>
      <c r="EH84" s="30"/>
      <c r="EI84" s="30"/>
      <c r="EJ84" s="30"/>
      <c r="EK84" s="30"/>
      <c r="EL84" s="30"/>
      <c r="EM84" s="30"/>
      <c r="EN84" s="30"/>
      <c r="EO84" s="30"/>
      <c r="EP84" s="30"/>
      <c r="EQ84" s="30"/>
      <c r="ER84" s="30"/>
      <c r="ES84" s="30"/>
      <c r="ET84" s="30"/>
      <c r="EU84" s="30"/>
      <c r="EV84" s="30"/>
      <c r="EW84" s="30"/>
      <c r="EX84" s="30"/>
      <c r="EY84" s="30"/>
      <c r="EZ84" s="30"/>
      <c r="FA84" s="30"/>
      <c r="FB84" s="30"/>
      <c r="FC84" s="30"/>
      <c r="FD84" s="30"/>
      <c r="FE84" s="30"/>
      <c r="FF84" s="30"/>
      <c r="FG84" s="30"/>
      <c r="FH84" s="30"/>
      <c r="FI84" s="30"/>
      <c r="FJ84" s="30"/>
      <c r="FK84" s="30"/>
      <c r="FL84" s="30"/>
      <c r="FM84" s="30"/>
      <c r="FN84" s="30"/>
      <c r="FO84" s="30"/>
      <c r="FP84" s="30"/>
      <c r="FQ84" s="30"/>
      <c r="FR84" s="30"/>
      <c r="FS84" s="30"/>
      <c r="FT84" s="30"/>
      <c r="FU84" s="30"/>
      <c r="FV84" s="30"/>
      <c r="FW84" s="30"/>
      <c r="FX84" s="30"/>
      <c r="FY84" s="30"/>
      <c r="FZ84" s="30"/>
      <c r="GA84" s="30"/>
      <c r="GB84" s="30"/>
      <c r="GC84" s="30"/>
      <c r="GD84" s="30"/>
      <c r="GE84" s="30"/>
      <c r="GF84" s="30"/>
      <c r="GG84" s="30"/>
      <c r="GH84" s="30"/>
      <c r="GI84" s="30"/>
      <c r="GJ84" s="30"/>
      <c r="GK84" s="30"/>
      <c r="GL84" s="30"/>
      <c r="GM84" s="30"/>
      <c r="GN84" s="30"/>
      <c r="GO84" s="30"/>
      <c r="GP84" s="30"/>
    </row>
    <row r="85" spans="1:198" s="31" customFormat="1" ht="38.1" customHeight="1" x14ac:dyDescent="0.25">
      <c r="A85" s="75" t="s">
        <v>65</v>
      </c>
      <c r="B85" s="158">
        <f>'2 уровень'!C183</f>
        <v>130</v>
      </c>
      <c r="C85" s="158">
        <f>'2 уровень'!D183</f>
        <v>11</v>
      </c>
      <c r="D85" s="44">
        <f>'2 уровень'!E183</f>
        <v>0</v>
      </c>
      <c r="E85" s="159">
        <f>'2 уровень'!F183</f>
        <v>0</v>
      </c>
      <c r="F85" s="258">
        <f>'2 уровень'!G183</f>
        <v>1002.2570999999999</v>
      </c>
      <c r="G85" s="258">
        <f>'2 уровень'!H183</f>
        <v>0</v>
      </c>
      <c r="H85" s="258">
        <f>'2 уровень'!I183</f>
        <v>0</v>
      </c>
      <c r="I85" s="258">
        <f>'2 уровень'!J183</f>
        <v>0</v>
      </c>
      <c r="J85" s="258">
        <f>'2 уровень'!K183</f>
        <v>0</v>
      </c>
      <c r="K85" s="258">
        <f>'2 уровень'!L183</f>
        <v>0</v>
      </c>
      <c r="L85" s="258">
        <f>'2 уровень'!M183</f>
        <v>0</v>
      </c>
      <c r="M85" s="258">
        <f>'2 уровень'!N183</f>
        <v>0</v>
      </c>
      <c r="N85" s="258">
        <f>'2 уровень'!O183</f>
        <v>0</v>
      </c>
      <c r="O85" s="258">
        <f>'2 уровень'!P183</f>
        <v>0</v>
      </c>
      <c r="P85" s="258">
        <f>'2 уровень'!Q183</f>
        <v>0</v>
      </c>
      <c r="Q85" s="258">
        <f>'2 уровень'!R183</f>
        <v>83.521424999999994</v>
      </c>
      <c r="R85" s="259">
        <f>'2 уровень'!S183</f>
        <v>0</v>
      </c>
      <c r="S85" s="259">
        <f>'2 уровень'!T183</f>
        <v>-83.521424999999994</v>
      </c>
      <c r="T85" s="259">
        <f>'2 уровень'!U183</f>
        <v>0</v>
      </c>
      <c r="U85" s="259">
        <f>'2 уровень'!V183</f>
        <v>0</v>
      </c>
      <c r="V85" s="258">
        <f>'2 уровень'!W183</f>
        <v>0</v>
      </c>
      <c r="W85" s="68"/>
      <c r="X85" s="244"/>
      <c r="Y85" s="592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  <c r="CP85" s="30"/>
      <c r="CQ85" s="30"/>
      <c r="CR85" s="30"/>
      <c r="CS85" s="30"/>
      <c r="CT85" s="30"/>
      <c r="CU85" s="30"/>
      <c r="CV85" s="30"/>
      <c r="CW85" s="30"/>
      <c r="CX85" s="30"/>
      <c r="CY85" s="30"/>
      <c r="CZ85" s="30"/>
      <c r="DA85" s="30"/>
      <c r="DB85" s="30"/>
      <c r="DC85" s="30"/>
      <c r="DD85" s="30"/>
      <c r="DE85" s="30"/>
      <c r="DF85" s="30"/>
      <c r="DG85" s="30"/>
      <c r="DH85" s="30"/>
      <c r="DI85" s="30"/>
      <c r="DJ85" s="30"/>
      <c r="DK85" s="30"/>
      <c r="DL85" s="30"/>
      <c r="DM85" s="30"/>
      <c r="DN85" s="30"/>
      <c r="DO85" s="30"/>
      <c r="DP85" s="30"/>
      <c r="DQ85" s="30"/>
      <c r="DR85" s="30"/>
      <c r="DS85" s="30"/>
      <c r="DT85" s="30"/>
      <c r="DU85" s="30"/>
      <c r="DV85" s="30"/>
      <c r="DW85" s="30"/>
      <c r="DX85" s="30"/>
      <c r="DY85" s="30"/>
      <c r="DZ85" s="30"/>
      <c r="EA85" s="30"/>
      <c r="EB85" s="30"/>
      <c r="EC85" s="30"/>
      <c r="ED85" s="30"/>
      <c r="EE85" s="30"/>
      <c r="EF85" s="30"/>
      <c r="EG85" s="30"/>
      <c r="EH85" s="30"/>
      <c r="EI85" s="30"/>
      <c r="EJ85" s="30"/>
      <c r="EK85" s="30"/>
      <c r="EL85" s="30"/>
      <c r="EM85" s="30"/>
      <c r="EN85" s="30"/>
      <c r="EO85" s="30"/>
      <c r="EP85" s="30"/>
      <c r="EQ85" s="30"/>
      <c r="ER85" s="30"/>
      <c r="ES85" s="30"/>
      <c r="ET85" s="30"/>
      <c r="EU85" s="30"/>
      <c r="EV85" s="30"/>
      <c r="EW85" s="30"/>
      <c r="EX85" s="30"/>
      <c r="EY85" s="30"/>
      <c r="EZ85" s="30"/>
      <c r="FA85" s="30"/>
      <c r="FB85" s="30"/>
      <c r="FC85" s="30"/>
      <c r="FD85" s="30"/>
      <c r="FE85" s="30"/>
      <c r="FF85" s="30"/>
      <c r="FG85" s="30"/>
      <c r="FH85" s="30"/>
      <c r="FI85" s="30"/>
      <c r="FJ85" s="30"/>
      <c r="FK85" s="30"/>
      <c r="FL85" s="30"/>
      <c r="FM85" s="30"/>
      <c r="FN85" s="30"/>
      <c r="FO85" s="30"/>
      <c r="FP85" s="30"/>
      <c r="FQ85" s="30"/>
      <c r="FR85" s="30"/>
      <c r="FS85" s="30"/>
      <c r="FT85" s="30"/>
      <c r="FU85" s="30"/>
      <c r="FV85" s="30"/>
      <c r="FW85" s="30"/>
      <c r="FX85" s="30"/>
      <c r="FY85" s="30"/>
      <c r="FZ85" s="30"/>
      <c r="GA85" s="30"/>
      <c r="GB85" s="30"/>
      <c r="GC85" s="30"/>
      <c r="GD85" s="30"/>
      <c r="GE85" s="30"/>
      <c r="GF85" s="30"/>
      <c r="GG85" s="30"/>
      <c r="GH85" s="30"/>
      <c r="GI85" s="30"/>
      <c r="GJ85" s="30"/>
      <c r="GK85" s="30"/>
      <c r="GL85" s="30"/>
      <c r="GM85" s="30"/>
      <c r="GN85" s="30"/>
      <c r="GO85" s="30"/>
      <c r="GP85" s="30"/>
    </row>
    <row r="86" spans="1:198" s="31" customFormat="1" ht="54" customHeight="1" x14ac:dyDescent="0.25">
      <c r="A86" s="207" t="s">
        <v>66</v>
      </c>
      <c r="B86" s="225">
        <f>'2 уровень'!C184</f>
        <v>5000</v>
      </c>
      <c r="C86" s="225">
        <f>'2 уровень'!D184</f>
        <v>417</v>
      </c>
      <c r="D86" s="225">
        <f>'2 уровень'!E184</f>
        <v>60</v>
      </c>
      <c r="E86" s="226">
        <f>'2 уровень'!F184</f>
        <v>14.388489208633093</v>
      </c>
      <c r="F86" s="257">
        <f>'2 уровень'!G184</f>
        <v>13578.785</v>
      </c>
      <c r="G86" s="257">
        <f>'2 уровень'!H184</f>
        <v>0</v>
      </c>
      <c r="H86" s="257">
        <f>'2 уровень'!I184</f>
        <v>0</v>
      </c>
      <c r="I86" s="257">
        <f>'2 уровень'!J184</f>
        <v>0</v>
      </c>
      <c r="J86" s="257">
        <f>'2 уровень'!K184</f>
        <v>0</v>
      </c>
      <c r="K86" s="257">
        <f>'2 уровень'!L184</f>
        <v>0</v>
      </c>
      <c r="L86" s="257">
        <f>'2 уровень'!M184</f>
        <v>0</v>
      </c>
      <c r="M86" s="257">
        <f>'2 уровень'!N184</f>
        <v>0</v>
      </c>
      <c r="N86" s="257">
        <f>'2 уровень'!O184</f>
        <v>0</v>
      </c>
      <c r="O86" s="257">
        <f>'2 уровень'!P184</f>
        <v>0</v>
      </c>
      <c r="P86" s="257">
        <f>'2 уровень'!Q184</f>
        <v>0</v>
      </c>
      <c r="Q86" s="257">
        <f>'2 уровень'!R184</f>
        <v>1131.5654166666666</v>
      </c>
      <c r="R86" s="257">
        <f>'2 уровень'!S184</f>
        <v>82.376490000000004</v>
      </c>
      <c r="S86" s="257">
        <f>'2 уровень'!T184</f>
        <v>-1049.1889266666667</v>
      </c>
      <c r="T86" s="257">
        <f>'2 уровень'!U184</f>
        <v>0</v>
      </c>
      <c r="U86" s="257">
        <f>'2 уровень'!V184</f>
        <v>82.376490000000004</v>
      </c>
      <c r="V86" s="257">
        <f>'2 уровень'!W184</f>
        <v>7.2798698852658772</v>
      </c>
      <c r="W86" s="68"/>
      <c r="X86" s="244"/>
      <c r="Y86" s="592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  <c r="BS86" s="30"/>
      <c r="BT86" s="30"/>
      <c r="BU86" s="30"/>
      <c r="BV86" s="30"/>
      <c r="BW86" s="30"/>
      <c r="BX86" s="30"/>
      <c r="BY86" s="30"/>
      <c r="BZ86" s="30"/>
      <c r="CA86" s="30"/>
      <c r="CB86" s="30"/>
      <c r="CC86" s="30"/>
      <c r="CD86" s="30"/>
      <c r="CE86" s="30"/>
      <c r="CF86" s="30"/>
      <c r="CG86" s="30"/>
      <c r="CH86" s="30"/>
      <c r="CI86" s="30"/>
      <c r="CJ86" s="30"/>
      <c r="CK86" s="30"/>
      <c r="CL86" s="30"/>
      <c r="CM86" s="30"/>
      <c r="CN86" s="30"/>
      <c r="CO86" s="30"/>
      <c r="CP86" s="30"/>
      <c r="CQ86" s="30"/>
      <c r="CR86" s="30"/>
      <c r="CS86" s="30"/>
      <c r="CT86" s="30"/>
      <c r="CU86" s="30"/>
      <c r="CV86" s="30"/>
      <c r="CW86" s="30"/>
      <c r="CX86" s="30"/>
      <c r="CY86" s="30"/>
      <c r="CZ86" s="30"/>
      <c r="DA86" s="30"/>
      <c r="DB86" s="30"/>
      <c r="DC86" s="30"/>
      <c r="DD86" s="30"/>
      <c r="DE86" s="30"/>
      <c r="DF86" s="30"/>
      <c r="DG86" s="30"/>
      <c r="DH86" s="30"/>
      <c r="DI86" s="30"/>
      <c r="DJ86" s="30"/>
      <c r="DK86" s="30"/>
      <c r="DL86" s="30"/>
      <c r="DM86" s="30"/>
      <c r="DN86" s="30"/>
      <c r="DO86" s="30"/>
      <c r="DP86" s="30"/>
      <c r="DQ86" s="30"/>
      <c r="DR86" s="30"/>
      <c r="DS86" s="30"/>
      <c r="DT86" s="30"/>
      <c r="DU86" s="30"/>
      <c r="DV86" s="30"/>
      <c r="DW86" s="30"/>
      <c r="DX86" s="30"/>
      <c r="DY86" s="30"/>
      <c r="DZ86" s="30"/>
      <c r="EA86" s="30"/>
      <c r="EB86" s="30"/>
      <c r="EC86" s="30"/>
      <c r="ED86" s="30"/>
      <c r="EE86" s="30"/>
      <c r="EF86" s="30"/>
      <c r="EG86" s="30"/>
      <c r="EH86" s="30"/>
      <c r="EI86" s="30"/>
      <c r="EJ86" s="30"/>
      <c r="EK86" s="30"/>
      <c r="EL86" s="30"/>
      <c r="EM86" s="30"/>
      <c r="EN86" s="30"/>
      <c r="EO86" s="30"/>
      <c r="EP86" s="30"/>
      <c r="EQ86" s="30"/>
      <c r="ER86" s="30"/>
      <c r="ES86" s="30"/>
      <c r="ET86" s="30"/>
      <c r="EU86" s="30"/>
      <c r="EV86" s="30"/>
      <c r="EW86" s="30"/>
      <c r="EX86" s="30"/>
      <c r="EY86" s="30"/>
      <c r="EZ86" s="30"/>
      <c r="FA86" s="30"/>
      <c r="FB86" s="30"/>
      <c r="FC86" s="30"/>
      <c r="FD86" s="30"/>
      <c r="FE86" s="30"/>
      <c r="FF86" s="30"/>
      <c r="FG86" s="30"/>
      <c r="FH86" s="30"/>
      <c r="FI86" s="30"/>
      <c r="FJ86" s="30"/>
      <c r="FK86" s="30"/>
      <c r="FL86" s="30"/>
      <c r="FM86" s="30"/>
      <c r="FN86" s="30"/>
      <c r="FO86" s="30"/>
      <c r="FP86" s="30"/>
      <c r="FQ86" s="30"/>
      <c r="FR86" s="30"/>
      <c r="FS86" s="30"/>
      <c r="FT86" s="30"/>
      <c r="FU86" s="30"/>
      <c r="FV86" s="30"/>
      <c r="FW86" s="30"/>
      <c r="FX86" s="30"/>
      <c r="FY86" s="30"/>
      <c r="FZ86" s="30"/>
      <c r="GA86" s="30"/>
      <c r="GB86" s="30"/>
      <c r="GC86" s="30"/>
      <c r="GD86" s="30"/>
      <c r="GE86" s="30"/>
      <c r="GF86" s="30"/>
      <c r="GG86" s="30"/>
      <c r="GH86" s="30"/>
      <c r="GI86" s="30"/>
      <c r="GJ86" s="30"/>
      <c r="GK86" s="30"/>
      <c r="GL86" s="30"/>
      <c r="GM86" s="30"/>
      <c r="GN86" s="30"/>
      <c r="GO86" s="30"/>
      <c r="GP86" s="30"/>
    </row>
    <row r="87" spans="1:198" s="31" customFormat="1" ht="54" customHeight="1" x14ac:dyDescent="0.25">
      <c r="A87" s="75" t="s">
        <v>62</v>
      </c>
      <c r="B87" s="158">
        <f>'2 уровень'!C185</f>
        <v>1000</v>
      </c>
      <c r="C87" s="158">
        <f>'2 уровень'!D185</f>
        <v>83</v>
      </c>
      <c r="D87" s="44">
        <f>'2 уровень'!E185</f>
        <v>34</v>
      </c>
      <c r="E87" s="159">
        <f>'2 уровень'!F185</f>
        <v>40.963855421686745</v>
      </c>
      <c r="F87" s="258">
        <f>'2 уровень'!G185</f>
        <v>1414</v>
      </c>
      <c r="G87" s="258">
        <f>'2 уровень'!H185</f>
        <v>0</v>
      </c>
      <c r="H87" s="258">
        <f>'2 уровень'!I185</f>
        <v>0</v>
      </c>
      <c r="I87" s="258">
        <f>'2 уровень'!J185</f>
        <v>0</v>
      </c>
      <c r="J87" s="258">
        <f>'2 уровень'!K185</f>
        <v>0</v>
      </c>
      <c r="K87" s="258">
        <f>'2 уровень'!L185</f>
        <v>0</v>
      </c>
      <c r="L87" s="258">
        <f>'2 уровень'!M185</f>
        <v>0</v>
      </c>
      <c r="M87" s="258">
        <f>'2 уровень'!N185</f>
        <v>0</v>
      </c>
      <c r="N87" s="258">
        <f>'2 уровень'!O185</f>
        <v>0</v>
      </c>
      <c r="O87" s="258">
        <f>'2 уровень'!P185</f>
        <v>0</v>
      </c>
      <c r="P87" s="258">
        <f>'2 уровень'!Q185</f>
        <v>0</v>
      </c>
      <c r="Q87" s="258">
        <f>'2 уровень'!R185</f>
        <v>117.83333333333333</v>
      </c>
      <c r="R87" s="259">
        <f>'2 уровень'!S185</f>
        <v>47.889849999999996</v>
      </c>
      <c r="S87" s="259">
        <f>'2 уровень'!T185</f>
        <v>-69.943483333333333</v>
      </c>
      <c r="T87" s="259">
        <f>'2 уровень'!U185</f>
        <v>0</v>
      </c>
      <c r="U87" s="259">
        <f>'2 уровень'!V185</f>
        <v>47.889849999999996</v>
      </c>
      <c r="V87" s="258">
        <f>'2 уровень'!W185</f>
        <v>40.642022630834511</v>
      </c>
      <c r="W87" s="68"/>
      <c r="X87" s="244"/>
      <c r="Y87" s="592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  <c r="DD87" s="30"/>
      <c r="DE87" s="30"/>
      <c r="DF87" s="30"/>
      <c r="DG87" s="30"/>
      <c r="DH87" s="30"/>
      <c r="DI87" s="30"/>
      <c r="DJ87" s="30"/>
      <c r="DK87" s="30"/>
      <c r="DL87" s="30"/>
      <c r="DM87" s="30"/>
      <c r="DN87" s="30"/>
      <c r="DO87" s="30"/>
      <c r="DP87" s="30"/>
      <c r="DQ87" s="30"/>
      <c r="DR87" s="30"/>
      <c r="DS87" s="30"/>
      <c r="DT87" s="30"/>
      <c r="DU87" s="30"/>
      <c r="DV87" s="30"/>
      <c r="DW87" s="30"/>
      <c r="DX87" s="30"/>
      <c r="DY87" s="30"/>
      <c r="DZ87" s="30"/>
      <c r="EA87" s="30"/>
      <c r="EB87" s="30"/>
      <c r="EC87" s="30"/>
      <c r="ED87" s="30"/>
      <c r="EE87" s="30"/>
      <c r="EF87" s="30"/>
      <c r="EG87" s="30"/>
      <c r="EH87" s="30"/>
      <c r="EI87" s="30"/>
      <c r="EJ87" s="30"/>
      <c r="EK87" s="30"/>
      <c r="EL87" s="30"/>
      <c r="EM87" s="30"/>
      <c r="EN87" s="30"/>
      <c r="EO87" s="30"/>
      <c r="EP87" s="30"/>
      <c r="EQ87" s="30"/>
      <c r="ER87" s="30"/>
      <c r="ES87" s="30"/>
      <c r="ET87" s="30"/>
      <c r="EU87" s="30"/>
      <c r="EV87" s="30"/>
      <c r="EW87" s="30"/>
      <c r="EX87" s="30"/>
      <c r="EY87" s="30"/>
      <c r="EZ87" s="30"/>
      <c r="FA87" s="30"/>
      <c r="FB87" s="30"/>
      <c r="FC87" s="30"/>
      <c r="FD87" s="30"/>
      <c r="FE87" s="30"/>
      <c r="FF87" s="30"/>
      <c r="FG87" s="30"/>
      <c r="FH87" s="30"/>
      <c r="FI87" s="30"/>
      <c r="FJ87" s="30"/>
      <c r="FK87" s="30"/>
      <c r="FL87" s="30"/>
      <c r="FM87" s="30"/>
      <c r="FN87" s="30"/>
      <c r="FO87" s="30"/>
      <c r="FP87" s="30"/>
      <c r="FQ87" s="30"/>
      <c r="FR87" s="30"/>
      <c r="FS87" s="30"/>
      <c r="FT87" s="30"/>
      <c r="FU87" s="30"/>
      <c r="FV87" s="30"/>
      <c r="FW87" s="30"/>
      <c r="FX87" s="30"/>
      <c r="FY87" s="30"/>
      <c r="FZ87" s="30"/>
      <c r="GA87" s="30"/>
      <c r="GB87" s="30"/>
      <c r="GC87" s="30"/>
      <c r="GD87" s="30"/>
      <c r="GE87" s="30"/>
      <c r="GF87" s="30"/>
      <c r="GG87" s="30"/>
      <c r="GH87" s="30"/>
      <c r="GI87" s="30"/>
      <c r="GJ87" s="30"/>
      <c r="GK87" s="30"/>
      <c r="GL87" s="30"/>
      <c r="GM87" s="30"/>
      <c r="GN87" s="30"/>
      <c r="GO87" s="30"/>
      <c r="GP87" s="30"/>
    </row>
    <row r="88" spans="1:198" s="31" customFormat="1" ht="54" customHeight="1" x14ac:dyDescent="0.25">
      <c r="A88" s="75" t="s">
        <v>92</v>
      </c>
      <c r="B88" s="158">
        <f>'2 уровень'!C186</f>
        <v>0</v>
      </c>
      <c r="C88" s="158">
        <f>'2 уровень'!D186</f>
        <v>0</v>
      </c>
      <c r="D88" s="44">
        <f>'2 уровень'!E186</f>
        <v>0</v>
      </c>
      <c r="E88" s="159">
        <f>'2 уровень'!F186</f>
        <v>0</v>
      </c>
      <c r="F88" s="258">
        <f>'2 уровень'!G186</f>
        <v>0</v>
      </c>
      <c r="G88" s="258">
        <f>'2 уровень'!H186</f>
        <v>0</v>
      </c>
      <c r="H88" s="258">
        <f>'2 уровень'!I186</f>
        <v>0</v>
      </c>
      <c r="I88" s="258">
        <f>'2 уровень'!J186</f>
        <v>0</v>
      </c>
      <c r="J88" s="258">
        <f>'2 уровень'!K186</f>
        <v>0</v>
      </c>
      <c r="K88" s="258">
        <f>'2 уровень'!L186</f>
        <v>0</v>
      </c>
      <c r="L88" s="258">
        <f>'2 уровень'!M186</f>
        <v>0</v>
      </c>
      <c r="M88" s="258">
        <f>'2 уровень'!N186</f>
        <v>0</v>
      </c>
      <c r="N88" s="258">
        <f>'2 уровень'!O186</f>
        <v>0</v>
      </c>
      <c r="O88" s="258">
        <f>'2 уровень'!P186</f>
        <v>0</v>
      </c>
      <c r="P88" s="258">
        <f>'2 уровень'!Q186</f>
        <v>0</v>
      </c>
      <c r="Q88" s="258">
        <f>'2 уровень'!R186</f>
        <v>0</v>
      </c>
      <c r="R88" s="259">
        <f>'2 уровень'!S186</f>
        <v>0</v>
      </c>
      <c r="S88" s="259">
        <f>'2 уровень'!T186</f>
        <v>0</v>
      </c>
      <c r="T88" s="259">
        <f>'2 уровень'!U186</f>
        <v>0</v>
      </c>
      <c r="U88" s="259">
        <f>'2 уровень'!V186</f>
        <v>0</v>
      </c>
      <c r="V88" s="258">
        <f>'2 уровень'!W186</f>
        <v>0</v>
      </c>
      <c r="W88" s="68"/>
      <c r="X88" s="244"/>
      <c r="Y88" s="592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  <c r="DD88" s="30"/>
      <c r="DE88" s="30"/>
      <c r="DF88" s="30"/>
      <c r="DG88" s="30"/>
      <c r="DH88" s="30"/>
      <c r="DI88" s="30"/>
      <c r="DJ88" s="30"/>
      <c r="DK88" s="30"/>
      <c r="DL88" s="30"/>
      <c r="DM88" s="30"/>
      <c r="DN88" s="30"/>
      <c r="DO88" s="30"/>
      <c r="DP88" s="30"/>
      <c r="DQ88" s="30"/>
      <c r="DR88" s="30"/>
      <c r="DS88" s="30"/>
      <c r="DT88" s="30"/>
      <c r="DU88" s="30"/>
      <c r="DV88" s="30"/>
      <c r="DW88" s="30"/>
      <c r="DX88" s="30"/>
      <c r="DY88" s="30"/>
      <c r="DZ88" s="30"/>
      <c r="EA88" s="30"/>
      <c r="EB88" s="30"/>
      <c r="EC88" s="30"/>
      <c r="ED88" s="30"/>
      <c r="EE88" s="30"/>
      <c r="EF88" s="30"/>
      <c r="EG88" s="30"/>
      <c r="EH88" s="30"/>
      <c r="EI88" s="30"/>
      <c r="EJ88" s="30"/>
      <c r="EK88" s="30"/>
      <c r="EL88" s="30"/>
      <c r="EM88" s="30"/>
      <c r="EN88" s="30"/>
      <c r="EO88" s="30"/>
      <c r="EP88" s="30"/>
      <c r="EQ88" s="30"/>
      <c r="ER88" s="30"/>
      <c r="ES88" s="30"/>
      <c r="ET88" s="30"/>
      <c r="EU88" s="30"/>
      <c r="EV88" s="30"/>
      <c r="EW88" s="30"/>
      <c r="EX88" s="30"/>
      <c r="EY88" s="30"/>
      <c r="EZ88" s="30"/>
      <c r="FA88" s="30"/>
      <c r="FB88" s="30"/>
      <c r="FC88" s="30"/>
      <c r="FD88" s="30"/>
      <c r="FE88" s="30"/>
      <c r="FF88" s="30"/>
      <c r="FG88" s="30"/>
      <c r="FH88" s="30"/>
      <c r="FI88" s="30"/>
      <c r="FJ88" s="30"/>
      <c r="FK88" s="30"/>
      <c r="FL88" s="30"/>
      <c r="FM88" s="30"/>
      <c r="FN88" s="30"/>
      <c r="FO88" s="30"/>
      <c r="FP88" s="30"/>
      <c r="FQ88" s="30"/>
      <c r="FR88" s="30"/>
      <c r="FS88" s="30"/>
      <c r="FT88" s="30"/>
      <c r="FU88" s="30"/>
      <c r="FV88" s="30"/>
      <c r="FW88" s="30"/>
      <c r="FX88" s="30"/>
      <c r="FY88" s="30"/>
      <c r="FZ88" s="30"/>
      <c r="GA88" s="30"/>
      <c r="GB88" s="30"/>
      <c r="GC88" s="30"/>
      <c r="GD88" s="30"/>
      <c r="GE88" s="30"/>
      <c r="GF88" s="30"/>
      <c r="GG88" s="30"/>
      <c r="GH88" s="30"/>
      <c r="GI88" s="30"/>
      <c r="GJ88" s="30"/>
      <c r="GK88" s="30"/>
      <c r="GL88" s="30"/>
      <c r="GM88" s="30"/>
      <c r="GN88" s="30"/>
      <c r="GO88" s="30"/>
      <c r="GP88" s="30"/>
    </row>
    <row r="89" spans="1:198" s="31" customFormat="1" ht="60" x14ac:dyDescent="0.25">
      <c r="A89" s="75" t="s">
        <v>45</v>
      </c>
      <c r="B89" s="158">
        <f>'2 уровень'!C187</f>
        <v>3500</v>
      </c>
      <c r="C89" s="158">
        <f>'2 уровень'!D187</f>
        <v>292</v>
      </c>
      <c r="D89" s="44">
        <f>'2 уровень'!E187</f>
        <v>5</v>
      </c>
      <c r="E89" s="159">
        <f>'2 уровень'!F187</f>
        <v>1.7123287671232876</v>
      </c>
      <c r="F89" s="258">
        <f>'2 уровень'!G187</f>
        <v>11392.395</v>
      </c>
      <c r="G89" s="258">
        <f>'2 уровень'!H187</f>
        <v>0</v>
      </c>
      <c r="H89" s="258">
        <f>'2 уровень'!I187</f>
        <v>0</v>
      </c>
      <c r="I89" s="258">
        <f>'2 уровень'!J187</f>
        <v>0</v>
      </c>
      <c r="J89" s="258">
        <f>'2 уровень'!K187</f>
        <v>0</v>
      </c>
      <c r="K89" s="258">
        <f>'2 уровень'!L187</f>
        <v>0</v>
      </c>
      <c r="L89" s="258">
        <f>'2 уровень'!M187</f>
        <v>0</v>
      </c>
      <c r="M89" s="258">
        <f>'2 уровень'!N187</f>
        <v>0</v>
      </c>
      <c r="N89" s="258">
        <f>'2 уровень'!O187</f>
        <v>0</v>
      </c>
      <c r="O89" s="258">
        <f>'2 уровень'!P187</f>
        <v>0</v>
      </c>
      <c r="P89" s="258">
        <f>'2 уровень'!Q187</f>
        <v>0</v>
      </c>
      <c r="Q89" s="258">
        <f>'2 уровень'!R187</f>
        <v>949.36625000000004</v>
      </c>
      <c r="R89" s="259">
        <f>'2 уровень'!S187</f>
        <v>8.38931</v>
      </c>
      <c r="S89" s="259">
        <f>'2 уровень'!T187</f>
        <v>-940.97694000000001</v>
      </c>
      <c r="T89" s="259">
        <f>'2 уровень'!U187</f>
        <v>0</v>
      </c>
      <c r="U89" s="259">
        <f>'2 уровень'!V187</f>
        <v>8.38931</v>
      </c>
      <c r="V89" s="258">
        <f>'2 уровень'!W187</f>
        <v>0.88367476724604443</v>
      </c>
      <c r="W89" s="68"/>
      <c r="X89" s="244"/>
      <c r="Y89" s="592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  <c r="CX89" s="30"/>
      <c r="CY89" s="30"/>
      <c r="CZ89" s="30"/>
      <c r="DA89" s="30"/>
      <c r="DB89" s="30"/>
      <c r="DC89" s="30"/>
      <c r="DD89" s="30"/>
      <c r="DE89" s="30"/>
      <c r="DF89" s="30"/>
      <c r="DG89" s="30"/>
      <c r="DH89" s="30"/>
      <c r="DI89" s="30"/>
      <c r="DJ89" s="30"/>
      <c r="DK89" s="30"/>
      <c r="DL89" s="30"/>
      <c r="DM89" s="30"/>
      <c r="DN89" s="30"/>
      <c r="DO89" s="30"/>
      <c r="DP89" s="30"/>
      <c r="DQ89" s="30"/>
      <c r="DR89" s="30"/>
      <c r="DS89" s="30"/>
      <c r="DT89" s="30"/>
      <c r="DU89" s="30"/>
      <c r="DV89" s="30"/>
      <c r="DW89" s="30"/>
      <c r="DX89" s="30"/>
      <c r="DY89" s="30"/>
      <c r="DZ89" s="30"/>
      <c r="EA89" s="30"/>
      <c r="EB89" s="30"/>
      <c r="EC89" s="30"/>
      <c r="ED89" s="30"/>
      <c r="EE89" s="30"/>
      <c r="EF89" s="30"/>
      <c r="EG89" s="30"/>
      <c r="EH89" s="30"/>
      <c r="EI89" s="30"/>
      <c r="EJ89" s="30"/>
      <c r="EK89" s="30"/>
      <c r="EL89" s="30"/>
      <c r="EM89" s="30"/>
      <c r="EN89" s="30"/>
      <c r="EO89" s="30"/>
      <c r="EP89" s="30"/>
      <c r="EQ89" s="30"/>
      <c r="ER89" s="30"/>
      <c r="ES89" s="30"/>
      <c r="ET89" s="30"/>
      <c r="EU89" s="30"/>
      <c r="EV89" s="30"/>
      <c r="EW89" s="30"/>
      <c r="EX89" s="30"/>
      <c r="EY89" s="30"/>
      <c r="EZ89" s="30"/>
      <c r="FA89" s="30"/>
      <c r="FB89" s="30"/>
      <c r="FC89" s="30"/>
      <c r="FD89" s="30"/>
      <c r="FE89" s="30"/>
      <c r="FF89" s="30"/>
      <c r="FG89" s="30"/>
      <c r="FH89" s="30"/>
      <c r="FI89" s="30"/>
      <c r="FJ89" s="30"/>
      <c r="FK89" s="30"/>
      <c r="FL89" s="30"/>
      <c r="FM89" s="30"/>
      <c r="FN89" s="30"/>
      <c r="FO89" s="30"/>
      <c r="FP89" s="30"/>
      <c r="FQ89" s="30"/>
      <c r="FR89" s="30"/>
      <c r="FS89" s="30"/>
      <c r="FT89" s="30"/>
      <c r="FU89" s="30"/>
      <c r="FV89" s="30"/>
      <c r="FW89" s="30"/>
      <c r="FX89" s="30"/>
      <c r="FY89" s="30"/>
      <c r="FZ89" s="30"/>
      <c r="GA89" s="30"/>
      <c r="GB89" s="30"/>
      <c r="GC89" s="30"/>
      <c r="GD89" s="30"/>
      <c r="GE89" s="30"/>
      <c r="GF89" s="30"/>
      <c r="GG89" s="30"/>
      <c r="GH89" s="30"/>
      <c r="GI89" s="30"/>
      <c r="GJ89" s="30"/>
      <c r="GK89" s="30"/>
      <c r="GL89" s="30"/>
      <c r="GM89" s="30"/>
      <c r="GN89" s="30"/>
      <c r="GO89" s="30"/>
      <c r="GP89" s="30"/>
    </row>
    <row r="90" spans="1:198" s="31" customFormat="1" ht="45.75" thickBot="1" x14ac:dyDescent="0.3">
      <c r="A90" s="75" t="s">
        <v>63</v>
      </c>
      <c r="B90" s="158">
        <f>'2 уровень'!C188</f>
        <v>500</v>
      </c>
      <c r="C90" s="158">
        <f>'2 уровень'!D188</f>
        <v>42</v>
      </c>
      <c r="D90" s="44">
        <f>'2 уровень'!E188</f>
        <v>21</v>
      </c>
      <c r="E90" s="159">
        <f>'2 уровень'!F188</f>
        <v>50</v>
      </c>
      <c r="F90" s="258">
        <f>'2 уровень'!G188</f>
        <v>772.39</v>
      </c>
      <c r="G90" s="258">
        <f>'2 уровень'!H188</f>
        <v>0</v>
      </c>
      <c r="H90" s="258">
        <f>'2 уровень'!I188</f>
        <v>0</v>
      </c>
      <c r="I90" s="258">
        <f>'2 уровень'!J188</f>
        <v>0</v>
      </c>
      <c r="J90" s="258">
        <f>'2 уровень'!K188</f>
        <v>0</v>
      </c>
      <c r="K90" s="258">
        <f>'2 уровень'!L188</f>
        <v>0</v>
      </c>
      <c r="L90" s="258">
        <f>'2 уровень'!M188</f>
        <v>0</v>
      </c>
      <c r="M90" s="258">
        <f>'2 уровень'!N188</f>
        <v>0</v>
      </c>
      <c r="N90" s="258">
        <f>'2 уровень'!O188</f>
        <v>0</v>
      </c>
      <c r="O90" s="258">
        <f>'2 уровень'!P188</f>
        <v>0</v>
      </c>
      <c r="P90" s="258">
        <f>'2 уровень'!Q188</f>
        <v>0</v>
      </c>
      <c r="Q90" s="258">
        <f>'2 уровень'!R188</f>
        <v>64.365833333333327</v>
      </c>
      <c r="R90" s="259">
        <f>'2 уровень'!S188</f>
        <v>26.097330000000003</v>
      </c>
      <c r="S90" s="259">
        <f>'2 уровень'!T188</f>
        <v>-38.268503333333328</v>
      </c>
      <c r="T90" s="259">
        <f>'2 уровень'!U188</f>
        <v>0</v>
      </c>
      <c r="U90" s="259">
        <f>'2 уровень'!V188</f>
        <v>26.097330000000003</v>
      </c>
      <c r="V90" s="258">
        <f>'2 уровень'!W188</f>
        <v>40.545315190512568</v>
      </c>
      <c r="W90" s="68"/>
      <c r="X90" s="244"/>
      <c r="Y90" s="592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  <c r="DD90" s="30"/>
      <c r="DE90" s="30"/>
      <c r="DF90" s="30"/>
      <c r="DG90" s="30"/>
      <c r="DH90" s="30"/>
      <c r="DI90" s="30"/>
      <c r="DJ90" s="30"/>
      <c r="DK90" s="30"/>
      <c r="DL90" s="30"/>
      <c r="DM90" s="30"/>
      <c r="DN90" s="30"/>
      <c r="DO90" s="30"/>
      <c r="DP90" s="30"/>
      <c r="DQ90" s="30"/>
      <c r="DR90" s="30"/>
      <c r="DS90" s="30"/>
      <c r="DT90" s="30"/>
      <c r="DU90" s="30"/>
      <c r="DV90" s="30"/>
      <c r="DW90" s="30"/>
      <c r="DX90" s="30"/>
      <c r="DY90" s="30"/>
      <c r="DZ90" s="30"/>
      <c r="EA90" s="30"/>
      <c r="EB90" s="30"/>
      <c r="EC90" s="30"/>
      <c r="ED90" s="30"/>
      <c r="EE90" s="30"/>
      <c r="EF90" s="30"/>
      <c r="EG90" s="30"/>
      <c r="EH90" s="30"/>
      <c r="EI90" s="30"/>
      <c r="EJ90" s="30"/>
      <c r="EK90" s="30"/>
      <c r="EL90" s="30"/>
      <c r="EM90" s="30"/>
      <c r="EN90" s="30"/>
      <c r="EO90" s="30"/>
      <c r="EP90" s="30"/>
      <c r="EQ90" s="30"/>
      <c r="ER90" s="30"/>
      <c r="ES90" s="30"/>
      <c r="ET90" s="30"/>
      <c r="EU90" s="30"/>
      <c r="EV90" s="30"/>
      <c r="EW90" s="30"/>
      <c r="EX90" s="30"/>
      <c r="EY90" s="30"/>
      <c r="EZ90" s="30"/>
      <c r="FA90" s="30"/>
      <c r="FB90" s="30"/>
      <c r="FC90" s="30"/>
      <c r="FD90" s="30"/>
      <c r="FE90" s="30"/>
      <c r="FF90" s="30"/>
      <c r="FG90" s="30"/>
      <c r="FH90" s="30"/>
      <c r="FI90" s="30"/>
      <c r="FJ90" s="30"/>
      <c r="FK90" s="30"/>
      <c r="FL90" s="30"/>
      <c r="FM90" s="30"/>
      <c r="FN90" s="30"/>
      <c r="FO90" s="30"/>
      <c r="FP90" s="30"/>
      <c r="FQ90" s="30"/>
      <c r="FR90" s="30"/>
      <c r="FS90" s="30"/>
      <c r="FT90" s="30"/>
      <c r="FU90" s="30"/>
      <c r="FV90" s="30"/>
      <c r="FW90" s="30"/>
      <c r="FX90" s="30"/>
      <c r="FY90" s="30"/>
      <c r="FZ90" s="30"/>
      <c r="GA90" s="30"/>
      <c r="GB90" s="30"/>
      <c r="GC90" s="30"/>
      <c r="GD90" s="30"/>
      <c r="GE90" s="30"/>
      <c r="GF90" s="30"/>
      <c r="GG90" s="30"/>
      <c r="GH90" s="30"/>
      <c r="GI90" s="30"/>
      <c r="GJ90" s="30"/>
      <c r="GK90" s="30"/>
      <c r="GL90" s="30"/>
      <c r="GM90" s="30"/>
      <c r="GN90" s="30"/>
      <c r="GO90" s="30"/>
      <c r="GP90" s="30"/>
    </row>
    <row r="91" spans="1:198" s="31" customFormat="1" ht="15" customHeight="1" thickBot="1" x14ac:dyDescent="0.3">
      <c r="A91" s="210" t="s">
        <v>61</v>
      </c>
      <c r="B91" s="218">
        <f>'2 уровень'!C189</f>
        <v>0</v>
      </c>
      <c r="C91" s="218">
        <f>'2 уровень'!D189</f>
        <v>0</v>
      </c>
      <c r="D91" s="236">
        <f>'2 уровень'!E189</f>
        <v>0</v>
      </c>
      <c r="E91" s="219">
        <f>'2 уровень'!F189</f>
        <v>0</v>
      </c>
      <c r="F91" s="260">
        <f>'2 уровень'!G189</f>
        <v>23537.611499999999</v>
      </c>
      <c r="G91" s="260" t="e">
        <f>'2 уровень'!H189</f>
        <v>#REF!</v>
      </c>
      <c r="H91" s="260" t="e">
        <f>'2 уровень'!I189</f>
        <v>#REF!</v>
      </c>
      <c r="I91" s="260" t="e">
        <f>'2 уровень'!J189</f>
        <v>#REF!</v>
      </c>
      <c r="J91" s="260" t="e">
        <f>'2 уровень'!K189</f>
        <v>#REF!</v>
      </c>
      <c r="K91" s="260" t="e">
        <f>'2 уровень'!L189</f>
        <v>#REF!</v>
      </c>
      <c r="L91" s="260" t="e">
        <f>'2 уровень'!M189</f>
        <v>#REF!</v>
      </c>
      <c r="M91" s="260" t="e">
        <f>'2 уровень'!N189</f>
        <v>#REF!</v>
      </c>
      <c r="N91" s="260" t="e">
        <f>'2 уровень'!O189</f>
        <v>#REF!</v>
      </c>
      <c r="O91" s="260" t="e">
        <f>'2 уровень'!P189</f>
        <v>#REF!</v>
      </c>
      <c r="P91" s="260" t="e">
        <f>'2 уровень'!Q189</f>
        <v>#REF!</v>
      </c>
      <c r="Q91" s="260">
        <f>'2 уровень'!R189</f>
        <v>1961.467625</v>
      </c>
      <c r="R91" s="261">
        <f>'2 уровень'!S189</f>
        <v>519.84894999999995</v>
      </c>
      <c r="S91" s="261">
        <f>'2 уровень'!T189</f>
        <v>-1441.6186750000002</v>
      </c>
      <c r="T91" s="261">
        <f>'2 уровень'!U189</f>
        <v>0</v>
      </c>
      <c r="U91" s="261">
        <f>'2 уровень'!V189</f>
        <v>519.84894999999995</v>
      </c>
      <c r="V91" s="260">
        <f>'2 уровень'!W189</f>
        <v>26.503060431599014</v>
      </c>
      <c r="W91" s="68"/>
      <c r="X91" s="244"/>
      <c r="Y91" s="592"/>
    </row>
    <row r="92" spans="1:198" ht="15" customHeight="1" x14ac:dyDescent="0.25">
      <c r="A92" s="125" t="s">
        <v>22</v>
      </c>
      <c r="B92" s="65"/>
      <c r="C92" s="65"/>
      <c r="D92" s="65"/>
      <c r="E92" s="103"/>
      <c r="F92" s="262"/>
      <c r="G92" s="262"/>
      <c r="H92" s="262"/>
      <c r="I92" s="262"/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68"/>
      <c r="Y92" s="592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</row>
    <row r="93" spans="1:198" ht="30" x14ac:dyDescent="0.25">
      <c r="A93" s="207" t="s">
        <v>74</v>
      </c>
      <c r="B93" s="205">
        <f>'1 уровень'!D253</f>
        <v>3719</v>
      </c>
      <c r="C93" s="205">
        <f>'1 уровень'!E253</f>
        <v>310</v>
      </c>
      <c r="D93" s="205">
        <f>'1 уровень'!F253</f>
        <v>128</v>
      </c>
      <c r="E93" s="206">
        <f>'1 уровень'!G253</f>
        <v>41.29032258064516</v>
      </c>
      <c r="F93" s="263">
        <f>'1 уровень'!H253</f>
        <v>9686.3378699999994</v>
      </c>
      <c r="G93" s="263">
        <f>'1 уровень'!I253</f>
        <v>0</v>
      </c>
      <c r="H93" s="263">
        <f>'1 уровень'!J253</f>
        <v>0</v>
      </c>
      <c r="I93" s="263">
        <f>'1 уровень'!K253</f>
        <v>0</v>
      </c>
      <c r="J93" s="263">
        <f>'1 уровень'!L253</f>
        <v>0</v>
      </c>
      <c r="K93" s="263">
        <f>'1 уровень'!M253</f>
        <v>0</v>
      </c>
      <c r="L93" s="263">
        <f>'1 уровень'!N253</f>
        <v>0</v>
      </c>
      <c r="M93" s="263">
        <f>'1 уровень'!O253</f>
        <v>0</v>
      </c>
      <c r="N93" s="263">
        <f>'1 уровень'!P253</f>
        <v>0</v>
      </c>
      <c r="O93" s="263">
        <f>'1 уровень'!Q253</f>
        <v>0</v>
      </c>
      <c r="P93" s="263">
        <f>'1 уровень'!R253</f>
        <v>0</v>
      </c>
      <c r="Q93" s="263">
        <f>'1 уровень'!S253</f>
        <v>807.19482249999999</v>
      </c>
      <c r="R93" s="263">
        <f>'1 уровень'!T253</f>
        <v>305.48894999999999</v>
      </c>
      <c r="S93" s="263">
        <f>'1 уровень'!U253</f>
        <v>-501.7058725</v>
      </c>
      <c r="T93" s="263">
        <f>'1 уровень'!V253</f>
        <v>-0.72548000000000001</v>
      </c>
      <c r="U93" s="263">
        <f>'1 уровень'!W253</f>
        <v>304.76346999999998</v>
      </c>
      <c r="V93" s="263">
        <f>'1 уровень'!X253</f>
        <v>37.84575191573407</v>
      </c>
      <c r="W93" s="68"/>
      <c r="Y93" s="592"/>
    </row>
    <row r="94" spans="1:198" ht="30" x14ac:dyDescent="0.25">
      <c r="A94" s="75" t="s">
        <v>43</v>
      </c>
      <c r="B94" s="33">
        <f>'1 уровень'!D254</f>
        <v>2600</v>
      </c>
      <c r="C94" s="33">
        <f>'1 уровень'!E254</f>
        <v>217</v>
      </c>
      <c r="D94" s="33">
        <f>'1 уровень'!F254</f>
        <v>78</v>
      </c>
      <c r="E94" s="100">
        <f>'1 уровень'!G254</f>
        <v>35.944700460829495</v>
      </c>
      <c r="F94" s="264">
        <f>'1 уровень'!H254</f>
        <v>6252.3360000000002</v>
      </c>
      <c r="G94" s="264">
        <f>'1 уровень'!I254</f>
        <v>0</v>
      </c>
      <c r="H94" s="264">
        <f>'1 уровень'!J254</f>
        <v>0</v>
      </c>
      <c r="I94" s="264">
        <f>'1 уровень'!K254</f>
        <v>0</v>
      </c>
      <c r="J94" s="264">
        <f>'1 уровень'!L254</f>
        <v>0</v>
      </c>
      <c r="K94" s="264">
        <f>'1 уровень'!M254</f>
        <v>0</v>
      </c>
      <c r="L94" s="264">
        <f>'1 уровень'!N254</f>
        <v>0</v>
      </c>
      <c r="M94" s="264">
        <f>'1 уровень'!O254</f>
        <v>0</v>
      </c>
      <c r="N94" s="264">
        <f>'1 уровень'!P254</f>
        <v>0</v>
      </c>
      <c r="O94" s="264">
        <f>'1 уровень'!Q254</f>
        <v>0</v>
      </c>
      <c r="P94" s="264">
        <f>'1 уровень'!R254</f>
        <v>0</v>
      </c>
      <c r="Q94" s="264">
        <f>'1 уровень'!S254</f>
        <v>521.02800000000002</v>
      </c>
      <c r="R94" s="264">
        <f>'1 уровень'!T254</f>
        <v>222.07762</v>
      </c>
      <c r="S94" s="264">
        <f>'1 уровень'!U254</f>
        <v>-298.95038</v>
      </c>
      <c r="T94" s="264">
        <f>'1 уровень'!V254</f>
        <v>-0.72548000000000001</v>
      </c>
      <c r="U94" s="264">
        <f>'1 уровень'!W254</f>
        <v>221.35213999999999</v>
      </c>
      <c r="V94" s="264">
        <f>'1 уровень'!X254</f>
        <v>42.622972277881416</v>
      </c>
      <c r="W94" s="68"/>
      <c r="Y94" s="592"/>
    </row>
    <row r="95" spans="1:198" ht="30" x14ac:dyDescent="0.25">
      <c r="A95" s="75" t="s">
        <v>44</v>
      </c>
      <c r="B95" s="33">
        <f>'1 уровень'!D255</f>
        <v>780</v>
      </c>
      <c r="C95" s="33">
        <f>'1 уровень'!E255</f>
        <v>65</v>
      </c>
      <c r="D95" s="33">
        <f>'1 уровень'!F255</f>
        <v>50</v>
      </c>
      <c r="E95" s="100">
        <f>'1 уровень'!G255</f>
        <v>76.923076923076934</v>
      </c>
      <c r="F95" s="264">
        <f>'1 уровень'!H255</f>
        <v>1256.0183999999999</v>
      </c>
      <c r="G95" s="264">
        <f>'1 уровень'!I255</f>
        <v>0</v>
      </c>
      <c r="H95" s="264">
        <f>'1 уровень'!J255</f>
        <v>0</v>
      </c>
      <c r="I95" s="264">
        <f>'1 уровень'!K255</f>
        <v>0</v>
      </c>
      <c r="J95" s="264">
        <f>'1 уровень'!L255</f>
        <v>0</v>
      </c>
      <c r="K95" s="264">
        <f>'1 уровень'!M255</f>
        <v>0</v>
      </c>
      <c r="L95" s="264">
        <f>'1 уровень'!N255</f>
        <v>0</v>
      </c>
      <c r="M95" s="264">
        <f>'1 уровень'!O255</f>
        <v>0</v>
      </c>
      <c r="N95" s="264">
        <f>'1 уровень'!P255</f>
        <v>0</v>
      </c>
      <c r="O95" s="264">
        <f>'1 уровень'!Q255</f>
        <v>0</v>
      </c>
      <c r="P95" s="264">
        <f>'1 уровень'!R255</f>
        <v>0</v>
      </c>
      <c r="Q95" s="264">
        <f>'1 уровень'!S255</f>
        <v>104.6682</v>
      </c>
      <c r="R95" s="264">
        <f>'1 уровень'!T255</f>
        <v>83.411330000000007</v>
      </c>
      <c r="S95" s="264">
        <f>'1 уровень'!U255</f>
        <v>-21.256869999999992</v>
      </c>
      <c r="T95" s="264">
        <f>'1 уровень'!V255</f>
        <v>0</v>
      </c>
      <c r="U95" s="264">
        <f>'1 уровень'!W255</f>
        <v>83.411330000000007</v>
      </c>
      <c r="V95" s="264">
        <f>'1 уровень'!X255</f>
        <v>79.691186052688408</v>
      </c>
      <c r="W95" s="68"/>
      <c r="Y95" s="592"/>
    </row>
    <row r="96" spans="1:198" s="31" customFormat="1" ht="30" x14ac:dyDescent="0.25">
      <c r="A96" s="75" t="s">
        <v>64</v>
      </c>
      <c r="B96" s="44">
        <f>'1 уровень'!D256</f>
        <v>88</v>
      </c>
      <c r="C96" s="44">
        <f>'1 уровень'!E256</f>
        <v>7</v>
      </c>
      <c r="D96" s="32">
        <f>'1 уровень'!F256</f>
        <v>0</v>
      </c>
      <c r="E96" s="99">
        <f>'1 уровень'!G256</f>
        <v>0</v>
      </c>
      <c r="F96" s="259">
        <f>'1 уровень'!H256</f>
        <v>565.37623999999994</v>
      </c>
      <c r="G96" s="259">
        <f>'1 уровень'!I256</f>
        <v>0</v>
      </c>
      <c r="H96" s="259">
        <f>'1 уровень'!J256</f>
        <v>0</v>
      </c>
      <c r="I96" s="259">
        <f>'1 уровень'!K256</f>
        <v>0</v>
      </c>
      <c r="J96" s="259">
        <f>'1 уровень'!L256</f>
        <v>0</v>
      </c>
      <c r="K96" s="259">
        <f>'1 уровень'!M256</f>
        <v>0</v>
      </c>
      <c r="L96" s="259">
        <f>'1 уровень'!N256</f>
        <v>0</v>
      </c>
      <c r="M96" s="259">
        <f>'1 уровень'!O256</f>
        <v>0</v>
      </c>
      <c r="N96" s="259">
        <f>'1 уровень'!P256</f>
        <v>0</v>
      </c>
      <c r="O96" s="259">
        <f>'1 уровень'!Q256</f>
        <v>0</v>
      </c>
      <c r="P96" s="259">
        <f>'1 уровень'!R256</f>
        <v>0</v>
      </c>
      <c r="Q96" s="259">
        <f>'1 уровень'!S256</f>
        <v>47.114686666666664</v>
      </c>
      <c r="R96" s="259">
        <f>'1 уровень'!T256</f>
        <v>0</v>
      </c>
      <c r="S96" s="259">
        <f>'1 уровень'!U256</f>
        <v>-47.114686666666664</v>
      </c>
      <c r="T96" s="259">
        <f>'1 уровень'!V256</f>
        <v>0</v>
      </c>
      <c r="U96" s="259">
        <f>'1 уровень'!W256</f>
        <v>0</v>
      </c>
      <c r="V96" s="259">
        <f>'1 уровень'!X256</f>
        <v>0</v>
      </c>
      <c r="W96" s="68"/>
      <c r="X96" s="244"/>
      <c r="Y96" s="592"/>
    </row>
    <row r="97" spans="1:25" ht="30" x14ac:dyDescent="0.25">
      <c r="A97" s="75" t="s">
        <v>65</v>
      </c>
      <c r="B97" s="33">
        <f>'1 уровень'!D257</f>
        <v>251</v>
      </c>
      <c r="C97" s="33">
        <f>'1 уровень'!E257</f>
        <v>21</v>
      </c>
      <c r="D97" s="33">
        <f>'1 уровень'!F257</f>
        <v>0</v>
      </c>
      <c r="E97" s="100">
        <f>'1 уровень'!G257</f>
        <v>0</v>
      </c>
      <c r="F97" s="264">
        <f>'1 уровень'!H257</f>
        <v>1612.6072300000001</v>
      </c>
      <c r="G97" s="264">
        <f>'1 уровень'!I257</f>
        <v>0</v>
      </c>
      <c r="H97" s="264">
        <f>'1 уровень'!J257</f>
        <v>0</v>
      </c>
      <c r="I97" s="264">
        <f>'1 уровень'!K257</f>
        <v>0</v>
      </c>
      <c r="J97" s="264">
        <f>'1 уровень'!L257</f>
        <v>0</v>
      </c>
      <c r="K97" s="264">
        <f>'1 уровень'!M257</f>
        <v>0</v>
      </c>
      <c r="L97" s="264">
        <f>'1 уровень'!N257</f>
        <v>0</v>
      </c>
      <c r="M97" s="264">
        <f>'1 уровень'!O257</f>
        <v>0</v>
      </c>
      <c r="N97" s="264">
        <f>'1 уровень'!P257</f>
        <v>0</v>
      </c>
      <c r="O97" s="264">
        <f>'1 уровень'!Q257</f>
        <v>0</v>
      </c>
      <c r="P97" s="264">
        <f>'1 уровень'!R257</f>
        <v>0</v>
      </c>
      <c r="Q97" s="264">
        <f>'1 уровень'!S257</f>
        <v>134.38393583333334</v>
      </c>
      <c r="R97" s="264">
        <f>'1 уровень'!T257</f>
        <v>0</v>
      </c>
      <c r="S97" s="264">
        <f>'1 уровень'!U257</f>
        <v>-134.38393583333334</v>
      </c>
      <c r="T97" s="264">
        <f>'1 уровень'!V257</f>
        <v>0</v>
      </c>
      <c r="U97" s="264">
        <f>'1 уровень'!W257</f>
        <v>0</v>
      </c>
      <c r="V97" s="264">
        <f>'1 уровень'!X257</f>
        <v>0</v>
      </c>
      <c r="W97" s="68"/>
      <c r="Y97" s="592"/>
    </row>
    <row r="98" spans="1:25" ht="30" x14ac:dyDescent="0.25">
      <c r="A98" s="207" t="s">
        <v>66</v>
      </c>
      <c r="B98" s="205">
        <f>'1 уровень'!D258</f>
        <v>5469</v>
      </c>
      <c r="C98" s="205">
        <f>'1 уровень'!E258</f>
        <v>456</v>
      </c>
      <c r="D98" s="205">
        <f>'1 уровень'!F258</f>
        <v>423</v>
      </c>
      <c r="E98" s="206">
        <f>'1 уровень'!G258</f>
        <v>92.76315789473685</v>
      </c>
      <c r="F98" s="263">
        <f>'1 уровень'!H258</f>
        <v>11288.670039999999</v>
      </c>
      <c r="G98" s="263">
        <f>'1 уровень'!I258</f>
        <v>0</v>
      </c>
      <c r="H98" s="263">
        <f>'1 уровень'!J258</f>
        <v>0</v>
      </c>
      <c r="I98" s="263">
        <f>'1 уровень'!K258</f>
        <v>0</v>
      </c>
      <c r="J98" s="263">
        <f>'1 уровень'!L258</f>
        <v>0</v>
      </c>
      <c r="K98" s="263">
        <f>'1 уровень'!M258</f>
        <v>0</v>
      </c>
      <c r="L98" s="263">
        <f>'1 уровень'!N258</f>
        <v>0</v>
      </c>
      <c r="M98" s="263">
        <f>'1 уровень'!O258</f>
        <v>0</v>
      </c>
      <c r="N98" s="263">
        <f>'1 уровень'!P258</f>
        <v>0</v>
      </c>
      <c r="O98" s="263">
        <f>'1 уровень'!Q258</f>
        <v>0</v>
      </c>
      <c r="P98" s="263">
        <f>'1 уровень'!R258</f>
        <v>0</v>
      </c>
      <c r="Q98" s="263">
        <f>'1 уровень'!S258</f>
        <v>940.72250333333341</v>
      </c>
      <c r="R98" s="263">
        <f>'1 уровень'!T258</f>
        <v>1573.4891299999999</v>
      </c>
      <c r="S98" s="263">
        <f>'1 уровень'!U258</f>
        <v>632.76662666666664</v>
      </c>
      <c r="T98" s="263">
        <f>'1 уровень'!V258</f>
        <v>0</v>
      </c>
      <c r="U98" s="263">
        <f>'1 уровень'!W258</f>
        <v>1573.4891299999999</v>
      </c>
      <c r="V98" s="263">
        <f>'1 уровень'!X258</f>
        <v>167.26389816598802</v>
      </c>
      <c r="W98" s="68"/>
      <c r="Y98" s="592"/>
    </row>
    <row r="99" spans="1:25" ht="30" x14ac:dyDescent="0.25">
      <c r="A99" s="75" t="s">
        <v>62</v>
      </c>
      <c r="B99" s="33">
        <f>'1 уровень'!D259</f>
        <v>700</v>
      </c>
      <c r="C99" s="33">
        <f>'1 уровень'!E259</f>
        <v>58</v>
      </c>
      <c r="D99" s="33">
        <f>'1 уровень'!F259</f>
        <v>14</v>
      </c>
      <c r="E99" s="100">
        <f>'1 уровень'!G259</f>
        <v>24.137931034482758</v>
      </c>
      <c r="F99" s="264">
        <f>'1 уровень'!H259</f>
        <v>847</v>
      </c>
      <c r="G99" s="264">
        <f>'1 уровень'!I259</f>
        <v>0</v>
      </c>
      <c r="H99" s="264">
        <f>'1 уровень'!J259</f>
        <v>0</v>
      </c>
      <c r="I99" s="264">
        <f>'1 уровень'!K259</f>
        <v>0</v>
      </c>
      <c r="J99" s="264">
        <f>'1 уровень'!L259</f>
        <v>0</v>
      </c>
      <c r="K99" s="264">
        <f>'1 уровень'!M259</f>
        <v>0</v>
      </c>
      <c r="L99" s="264">
        <f>'1 уровень'!N259</f>
        <v>0</v>
      </c>
      <c r="M99" s="264">
        <f>'1 уровень'!O259</f>
        <v>0</v>
      </c>
      <c r="N99" s="264">
        <f>'1 уровень'!P259</f>
        <v>0</v>
      </c>
      <c r="O99" s="264">
        <f>'1 уровень'!Q259</f>
        <v>0</v>
      </c>
      <c r="P99" s="264">
        <f>'1 уровень'!R259</f>
        <v>0</v>
      </c>
      <c r="Q99" s="264">
        <f>'1 уровень'!S259</f>
        <v>70.583333333333329</v>
      </c>
      <c r="R99" s="264">
        <f>'1 уровень'!T259</f>
        <v>14.92961</v>
      </c>
      <c r="S99" s="264">
        <f>'1 уровень'!U259</f>
        <v>-55.653723333333332</v>
      </c>
      <c r="T99" s="264">
        <f>'1 уровень'!V259</f>
        <v>0</v>
      </c>
      <c r="U99" s="264">
        <f>'1 уровень'!W259</f>
        <v>14.92961</v>
      </c>
      <c r="V99" s="264">
        <f>'1 уровень'!X259</f>
        <v>21.151749704840618</v>
      </c>
      <c r="W99" s="68"/>
      <c r="Y99" s="592"/>
    </row>
    <row r="100" spans="1:25" ht="45" x14ac:dyDescent="0.25">
      <c r="A100" s="75" t="s">
        <v>92</v>
      </c>
      <c r="B100" s="33">
        <f>'1 уровень'!D260</f>
        <v>0</v>
      </c>
      <c r="C100" s="33">
        <f>'1 уровень'!E260</f>
        <v>0</v>
      </c>
      <c r="D100" s="33">
        <f>'1 уровень'!F260</f>
        <v>0</v>
      </c>
      <c r="E100" s="100">
        <f>'1 уровень'!G260</f>
        <v>0</v>
      </c>
      <c r="F100" s="264">
        <f>'1 уровень'!H260</f>
        <v>0</v>
      </c>
      <c r="G100" s="264">
        <f>'1 уровень'!I260</f>
        <v>0</v>
      </c>
      <c r="H100" s="264">
        <f>'1 уровень'!J260</f>
        <v>0</v>
      </c>
      <c r="I100" s="264">
        <f>'1 уровень'!K260</f>
        <v>0</v>
      </c>
      <c r="J100" s="264">
        <f>'1 уровень'!L260</f>
        <v>0</v>
      </c>
      <c r="K100" s="264">
        <f>'1 уровень'!M260</f>
        <v>0</v>
      </c>
      <c r="L100" s="264">
        <f>'1 уровень'!N260</f>
        <v>0</v>
      </c>
      <c r="M100" s="264">
        <f>'1 уровень'!O260</f>
        <v>0</v>
      </c>
      <c r="N100" s="264">
        <f>'1 уровень'!P260</f>
        <v>0</v>
      </c>
      <c r="O100" s="264">
        <f>'1 уровень'!Q260</f>
        <v>0</v>
      </c>
      <c r="P100" s="264">
        <f>'1 уровень'!R260</f>
        <v>0</v>
      </c>
      <c r="Q100" s="264">
        <f>'1 уровень'!S260</f>
        <v>0</v>
      </c>
      <c r="R100" s="264">
        <f>'1 уровень'!T260</f>
        <v>0</v>
      </c>
      <c r="S100" s="264">
        <f>'1 уровень'!U260</f>
        <v>0</v>
      </c>
      <c r="T100" s="264">
        <f>'1 уровень'!V260</f>
        <v>0</v>
      </c>
      <c r="U100" s="264">
        <f>'1 уровень'!W260</f>
        <v>0</v>
      </c>
      <c r="V100" s="264">
        <f>'1 уровень'!X260</f>
        <v>0</v>
      </c>
      <c r="W100" s="68"/>
      <c r="Y100" s="592"/>
    </row>
    <row r="101" spans="1:25" ht="60" x14ac:dyDescent="0.25">
      <c r="A101" s="75" t="s">
        <v>45</v>
      </c>
      <c r="B101" s="33">
        <f>'1 уровень'!D261</f>
        <v>4410</v>
      </c>
      <c r="C101" s="33">
        <f>'1 уровень'!E261</f>
        <v>368</v>
      </c>
      <c r="D101" s="33">
        <f>'1 уровень'!F261</f>
        <v>381</v>
      </c>
      <c r="E101" s="100">
        <f>'1 уровень'!G261</f>
        <v>103.53260869565217</v>
      </c>
      <c r="F101" s="264">
        <f>'1 уровень'!H261</f>
        <v>9972.6149999999998</v>
      </c>
      <c r="G101" s="264">
        <f>'1 уровень'!I261</f>
        <v>0</v>
      </c>
      <c r="H101" s="264">
        <f>'1 уровень'!J261</f>
        <v>0</v>
      </c>
      <c r="I101" s="264">
        <f>'1 уровень'!K261</f>
        <v>0</v>
      </c>
      <c r="J101" s="264">
        <f>'1 уровень'!L261</f>
        <v>0</v>
      </c>
      <c r="K101" s="264">
        <f>'1 уровень'!M261</f>
        <v>0</v>
      </c>
      <c r="L101" s="264">
        <f>'1 уровень'!N261</f>
        <v>0</v>
      </c>
      <c r="M101" s="264">
        <f>'1 уровень'!O261</f>
        <v>0</v>
      </c>
      <c r="N101" s="264">
        <f>'1 уровень'!P261</f>
        <v>0</v>
      </c>
      <c r="O101" s="264">
        <f>'1 уровень'!Q261</f>
        <v>0</v>
      </c>
      <c r="P101" s="264">
        <f>'1 уровень'!R261</f>
        <v>0</v>
      </c>
      <c r="Q101" s="264">
        <f>'1 уровень'!S261</f>
        <v>831.05124999999998</v>
      </c>
      <c r="R101" s="264">
        <f>'1 уровень'!T261</f>
        <v>1530.31449</v>
      </c>
      <c r="S101" s="264">
        <f>'1 уровень'!U261</f>
        <v>699.26324</v>
      </c>
      <c r="T101" s="264">
        <f>'1 уровень'!V261</f>
        <v>0</v>
      </c>
      <c r="U101" s="264">
        <f>'1 уровень'!W261</f>
        <v>1530.31449</v>
      </c>
      <c r="V101" s="264">
        <f>'1 уровень'!X261</f>
        <v>184.14201169903782</v>
      </c>
      <c r="W101" s="68"/>
      <c r="Y101" s="592"/>
    </row>
    <row r="102" spans="1:25" ht="45.75" thickBot="1" x14ac:dyDescent="0.3">
      <c r="A102" s="75" t="s">
        <v>63</v>
      </c>
      <c r="B102" s="33">
        <f>'1 уровень'!D262</f>
        <v>359</v>
      </c>
      <c r="C102" s="33">
        <f>'1 уровень'!E262</f>
        <v>30</v>
      </c>
      <c r="D102" s="33">
        <f>'1 уровень'!F262</f>
        <v>28</v>
      </c>
      <c r="E102" s="100">
        <f>'1 уровень'!G262</f>
        <v>93.333333333333329</v>
      </c>
      <c r="F102" s="264">
        <f>'1 уровень'!H262</f>
        <v>469.05503999999996</v>
      </c>
      <c r="G102" s="264">
        <f>'1 уровень'!I262</f>
        <v>0</v>
      </c>
      <c r="H102" s="264">
        <f>'1 уровень'!J262</f>
        <v>0</v>
      </c>
      <c r="I102" s="264">
        <f>'1 уровень'!K262</f>
        <v>0</v>
      </c>
      <c r="J102" s="264">
        <f>'1 уровень'!L262</f>
        <v>0</v>
      </c>
      <c r="K102" s="264">
        <f>'1 уровень'!M262</f>
        <v>0</v>
      </c>
      <c r="L102" s="264">
        <f>'1 уровень'!N262</f>
        <v>0</v>
      </c>
      <c r="M102" s="264">
        <f>'1 уровень'!O262</f>
        <v>0</v>
      </c>
      <c r="N102" s="264">
        <f>'1 уровень'!P262</f>
        <v>0</v>
      </c>
      <c r="O102" s="264">
        <f>'1 уровень'!Q262</f>
        <v>0</v>
      </c>
      <c r="P102" s="264">
        <f>'1 уровень'!R262</f>
        <v>0</v>
      </c>
      <c r="Q102" s="264">
        <f>'1 уровень'!S262</f>
        <v>39.087919999999997</v>
      </c>
      <c r="R102" s="264">
        <f>'1 уровень'!T262</f>
        <v>28.24503</v>
      </c>
      <c r="S102" s="264">
        <f>'1 уровень'!U262</f>
        <v>-10.842889999999997</v>
      </c>
      <c r="T102" s="264">
        <f>'1 уровень'!V262</f>
        <v>0</v>
      </c>
      <c r="U102" s="264">
        <f>'1 уровень'!W262</f>
        <v>28.24503</v>
      </c>
      <c r="V102" s="264">
        <f>'1 уровень'!X262</f>
        <v>72.26025329564736</v>
      </c>
      <c r="W102" s="68"/>
      <c r="Y102" s="592"/>
    </row>
    <row r="103" spans="1:25" ht="15.75" thickBot="1" x14ac:dyDescent="0.3">
      <c r="A103" s="215" t="s">
        <v>59</v>
      </c>
      <c r="B103" s="211">
        <f>'1 уровень'!D263</f>
        <v>0</v>
      </c>
      <c r="C103" s="211">
        <f>'1 уровень'!E263</f>
        <v>0</v>
      </c>
      <c r="D103" s="211">
        <f>'1 уровень'!F263</f>
        <v>0</v>
      </c>
      <c r="E103" s="212">
        <f>'1 уровень'!G263</f>
        <v>0</v>
      </c>
      <c r="F103" s="271">
        <f>'1 уровень'!H263</f>
        <v>20975.00791</v>
      </c>
      <c r="G103" s="271" t="e">
        <f>'1 уровень'!I263</f>
        <v>#REF!</v>
      </c>
      <c r="H103" s="271" t="e">
        <f>'1 уровень'!J263</f>
        <v>#REF!</v>
      </c>
      <c r="I103" s="271" t="e">
        <f>'1 уровень'!K263</f>
        <v>#REF!</v>
      </c>
      <c r="J103" s="271" t="e">
        <f>'1 уровень'!L263</f>
        <v>#REF!</v>
      </c>
      <c r="K103" s="271" t="e">
        <f>'1 уровень'!M263</f>
        <v>#REF!</v>
      </c>
      <c r="L103" s="271" t="e">
        <f>'1 уровень'!N263</f>
        <v>#REF!</v>
      </c>
      <c r="M103" s="271" t="e">
        <f>'1 уровень'!O263</f>
        <v>#REF!</v>
      </c>
      <c r="N103" s="271" t="e">
        <f>'1 уровень'!P263</f>
        <v>#REF!</v>
      </c>
      <c r="O103" s="271" t="e">
        <f>'1 уровень'!Q263</f>
        <v>#REF!</v>
      </c>
      <c r="P103" s="271" t="e">
        <f>'1 уровень'!R263</f>
        <v>#REF!</v>
      </c>
      <c r="Q103" s="271">
        <f>'1 уровень'!S263</f>
        <v>1747.9173258333335</v>
      </c>
      <c r="R103" s="271">
        <f>'1 уровень'!T263</f>
        <v>1878.9780799999999</v>
      </c>
      <c r="S103" s="271">
        <f>'1 уровень'!U263</f>
        <v>131.06075416666664</v>
      </c>
      <c r="T103" s="271">
        <f>'1 уровень'!V263</f>
        <v>-0.72548000000000001</v>
      </c>
      <c r="U103" s="271">
        <f>'1 уровень'!W263</f>
        <v>1878.2525999999998</v>
      </c>
      <c r="V103" s="271">
        <f>'1 уровень'!X263</f>
        <v>107.49810944886551</v>
      </c>
      <c r="W103" s="68"/>
      <c r="Y103" s="592"/>
    </row>
    <row r="104" spans="1:25" ht="15" customHeight="1" x14ac:dyDescent="0.25">
      <c r="A104" s="125" t="s">
        <v>23</v>
      </c>
      <c r="B104" s="65"/>
      <c r="C104" s="65"/>
      <c r="D104" s="65"/>
      <c r="E104" s="103"/>
      <c r="F104" s="262"/>
      <c r="G104" s="262"/>
      <c r="H104" s="262"/>
      <c r="I104" s="262"/>
      <c r="J104" s="262"/>
      <c r="K104" s="262"/>
      <c r="L104" s="262"/>
      <c r="M104" s="262"/>
      <c r="N104" s="262"/>
      <c r="O104" s="262"/>
      <c r="P104" s="262"/>
      <c r="Q104" s="262"/>
      <c r="R104" s="262"/>
      <c r="S104" s="262"/>
      <c r="T104" s="262"/>
      <c r="U104" s="262"/>
      <c r="V104" s="262"/>
      <c r="W104" s="68"/>
      <c r="Y104" s="592"/>
    </row>
    <row r="105" spans="1:25" ht="30" x14ac:dyDescent="0.25">
      <c r="A105" s="207" t="s">
        <v>74</v>
      </c>
      <c r="B105" s="205">
        <f>'2 уровень'!C204</f>
        <v>6770</v>
      </c>
      <c r="C105" s="205">
        <f>'2 уровень'!D204</f>
        <v>565</v>
      </c>
      <c r="D105" s="205">
        <f>'2 уровень'!E204</f>
        <v>340</v>
      </c>
      <c r="E105" s="206">
        <f>'2 уровень'!F204</f>
        <v>60.176991150442483</v>
      </c>
      <c r="F105" s="263">
        <f>'2 уровень'!G204</f>
        <v>22087.010900000001</v>
      </c>
      <c r="G105" s="263">
        <f>'2 уровень'!H204</f>
        <v>0</v>
      </c>
      <c r="H105" s="263">
        <f>'2 уровень'!I204</f>
        <v>0</v>
      </c>
      <c r="I105" s="263">
        <f>'2 уровень'!J204</f>
        <v>0</v>
      </c>
      <c r="J105" s="263">
        <f>'2 уровень'!K204</f>
        <v>0</v>
      </c>
      <c r="K105" s="263">
        <f>'2 уровень'!L204</f>
        <v>0</v>
      </c>
      <c r="L105" s="263">
        <f>'2 уровень'!M204</f>
        <v>0</v>
      </c>
      <c r="M105" s="263">
        <f>'2 уровень'!N204</f>
        <v>0</v>
      </c>
      <c r="N105" s="263">
        <f>'2 уровень'!O204</f>
        <v>0</v>
      </c>
      <c r="O105" s="263">
        <f>'2 уровень'!P204</f>
        <v>0</v>
      </c>
      <c r="P105" s="263">
        <f>'2 уровень'!Q204</f>
        <v>0</v>
      </c>
      <c r="Q105" s="263">
        <f>'2 уровень'!R204</f>
        <v>1840.5842416666667</v>
      </c>
      <c r="R105" s="263">
        <f>'2 уровень'!S204</f>
        <v>1303.7829499999998</v>
      </c>
      <c r="S105" s="263">
        <f>'2 уровень'!T204</f>
        <v>-536.801291666667</v>
      </c>
      <c r="T105" s="263">
        <f>'2 уровень'!U204</f>
        <v>-18.446750000000002</v>
      </c>
      <c r="U105" s="263">
        <f>'2 уровень'!V204</f>
        <v>1285.3361999999997</v>
      </c>
      <c r="V105" s="263">
        <f>'2 уровень'!W204</f>
        <v>70.835277217162954</v>
      </c>
      <c r="W105" s="68"/>
      <c r="Y105" s="592"/>
    </row>
    <row r="106" spans="1:25" ht="30" x14ac:dyDescent="0.25">
      <c r="A106" s="75" t="s">
        <v>43</v>
      </c>
      <c r="B106" s="33">
        <f>'2 уровень'!C205</f>
        <v>5000</v>
      </c>
      <c r="C106" s="33">
        <f>'2 уровень'!D205</f>
        <v>417</v>
      </c>
      <c r="D106" s="33">
        <f>'2 уровень'!E205</f>
        <v>224</v>
      </c>
      <c r="E106" s="100">
        <f>'2 уровень'!F205</f>
        <v>53.717026378896882</v>
      </c>
      <c r="F106" s="264">
        <f>'2 уровень'!G205</f>
        <v>17150</v>
      </c>
      <c r="G106" s="264">
        <f>'2 уровень'!H205</f>
        <v>0</v>
      </c>
      <c r="H106" s="264">
        <f>'2 уровень'!I205</f>
        <v>0</v>
      </c>
      <c r="I106" s="264">
        <f>'2 уровень'!J205</f>
        <v>0</v>
      </c>
      <c r="J106" s="264">
        <f>'2 уровень'!K205</f>
        <v>0</v>
      </c>
      <c r="K106" s="264">
        <f>'2 уровень'!L205</f>
        <v>0</v>
      </c>
      <c r="L106" s="264">
        <f>'2 уровень'!M205</f>
        <v>0</v>
      </c>
      <c r="M106" s="264">
        <f>'2 уровень'!N205</f>
        <v>0</v>
      </c>
      <c r="N106" s="264">
        <f>'2 уровень'!O205</f>
        <v>0</v>
      </c>
      <c r="O106" s="264">
        <f>'2 уровень'!P205</f>
        <v>0</v>
      </c>
      <c r="P106" s="264">
        <f>'2 уровень'!Q205</f>
        <v>0</v>
      </c>
      <c r="Q106" s="264">
        <f>'2 уровень'!R205</f>
        <v>1429.1666666666667</v>
      </c>
      <c r="R106" s="264">
        <f>'2 уровень'!S205</f>
        <v>684.22658999999987</v>
      </c>
      <c r="S106" s="264">
        <f>'2 уровень'!T205</f>
        <v>-744.94007666666687</v>
      </c>
      <c r="T106" s="264">
        <f>'2 уровень'!U205</f>
        <v>-18.231310000000001</v>
      </c>
      <c r="U106" s="264">
        <f>'2 уровень'!V205</f>
        <v>665.99527999999987</v>
      </c>
      <c r="V106" s="264">
        <f>'2 уровень'!W205</f>
        <v>47.875913002915439</v>
      </c>
      <c r="W106" s="68"/>
      <c r="Y106" s="592"/>
    </row>
    <row r="107" spans="1:25" ht="30" x14ac:dyDescent="0.25">
      <c r="A107" s="75" t="s">
        <v>44</v>
      </c>
      <c r="B107" s="33">
        <f>'2 уровень'!C206</f>
        <v>1500</v>
      </c>
      <c r="C107" s="33">
        <f>'2 уровень'!D206</f>
        <v>125</v>
      </c>
      <c r="D107" s="33">
        <f>'2 уровень'!E206</f>
        <v>47</v>
      </c>
      <c r="E107" s="100">
        <f>'2 уровень'!F206</f>
        <v>37.6</v>
      </c>
      <c r="F107" s="264">
        <f>'2 уровень'!G206</f>
        <v>2855.4</v>
      </c>
      <c r="G107" s="264">
        <f>'2 уровень'!H206</f>
        <v>0</v>
      </c>
      <c r="H107" s="264">
        <f>'2 уровень'!I206</f>
        <v>0</v>
      </c>
      <c r="I107" s="264">
        <f>'2 уровень'!J206</f>
        <v>0</v>
      </c>
      <c r="J107" s="264">
        <f>'2 уровень'!K206</f>
        <v>0</v>
      </c>
      <c r="K107" s="264">
        <f>'2 уровень'!L206</f>
        <v>0</v>
      </c>
      <c r="L107" s="264">
        <f>'2 уровень'!M206</f>
        <v>0</v>
      </c>
      <c r="M107" s="264">
        <f>'2 уровень'!N206</f>
        <v>0</v>
      </c>
      <c r="N107" s="264">
        <f>'2 уровень'!O206</f>
        <v>0</v>
      </c>
      <c r="O107" s="264">
        <f>'2 уровень'!P206</f>
        <v>0</v>
      </c>
      <c r="P107" s="264">
        <f>'2 уровень'!Q206</f>
        <v>0</v>
      </c>
      <c r="Q107" s="264">
        <f>'2 уровень'!R206</f>
        <v>237.95000000000002</v>
      </c>
      <c r="R107" s="264">
        <f>'2 уровень'!S206</f>
        <v>87.589129999999983</v>
      </c>
      <c r="S107" s="264">
        <f>'2 уровень'!T206</f>
        <v>-150.36087000000003</v>
      </c>
      <c r="T107" s="264">
        <f>'2 уровень'!U206</f>
        <v>-0.21543999999999999</v>
      </c>
      <c r="U107" s="264">
        <f>'2 уровень'!V206</f>
        <v>87.373689999999982</v>
      </c>
      <c r="V107" s="264">
        <f>'2 уровень'!W206</f>
        <v>36.809888632065551</v>
      </c>
      <c r="W107" s="68"/>
      <c r="Y107" s="592"/>
    </row>
    <row r="108" spans="1:25" ht="30" x14ac:dyDescent="0.25">
      <c r="A108" s="75" t="s">
        <v>64</v>
      </c>
      <c r="B108" s="33">
        <f>'2 уровень'!C207</f>
        <v>42</v>
      </c>
      <c r="C108" s="33">
        <f>'2 уровень'!D207</f>
        <v>4</v>
      </c>
      <c r="D108" s="33">
        <f>'2 уровень'!E207</f>
        <v>0</v>
      </c>
      <c r="E108" s="100">
        <f>'2 уровень'!F207</f>
        <v>0</v>
      </c>
      <c r="F108" s="264">
        <f>'2 уровень'!G207</f>
        <v>323.80614000000003</v>
      </c>
      <c r="G108" s="264">
        <f>'2 уровень'!H207</f>
        <v>0</v>
      </c>
      <c r="H108" s="264">
        <f>'2 уровень'!I207</f>
        <v>0</v>
      </c>
      <c r="I108" s="264">
        <f>'2 уровень'!J207</f>
        <v>0</v>
      </c>
      <c r="J108" s="264">
        <f>'2 уровень'!K207</f>
        <v>0</v>
      </c>
      <c r="K108" s="264">
        <f>'2 уровень'!L207</f>
        <v>0</v>
      </c>
      <c r="L108" s="264">
        <f>'2 уровень'!M207</f>
        <v>0</v>
      </c>
      <c r="M108" s="264">
        <f>'2 уровень'!N207</f>
        <v>0</v>
      </c>
      <c r="N108" s="264">
        <f>'2 уровень'!O207</f>
        <v>0</v>
      </c>
      <c r="O108" s="264">
        <f>'2 уровень'!P207</f>
        <v>0</v>
      </c>
      <c r="P108" s="264">
        <f>'2 уровень'!Q207</f>
        <v>0</v>
      </c>
      <c r="Q108" s="264">
        <f>'2 уровень'!R207</f>
        <v>26.983845000000002</v>
      </c>
      <c r="R108" s="264">
        <f>'2 уровень'!S207</f>
        <v>0</v>
      </c>
      <c r="S108" s="264">
        <f>'2 уровень'!T207</f>
        <v>-26.983845000000002</v>
      </c>
      <c r="T108" s="264">
        <f>'2 уровень'!U207</f>
        <v>0</v>
      </c>
      <c r="U108" s="264">
        <f>'2 уровень'!V207</f>
        <v>0</v>
      </c>
      <c r="V108" s="264">
        <f>'2 уровень'!W207</f>
        <v>0</v>
      </c>
      <c r="W108" s="68"/>
      <c r="Y108" s="592"/>
    </row>
    <row r="109" spans="1:25" ht="30" x14ac:dyDescent="0.25">
      <c r="A109" s="75" t="s">
        <v>65</v>
      </c>
      <c r="B109" s="33">
        <f>'2 уровень'!C208</f>
        <v>228</v>
      </c>
      <c r="C109" s="33">
        <f>'2 уровень'!D208</f>
        <v>19</v>
      </c>
      <c r="D109" s="33">
        <f>'2 уровень'!E208</f>
        <v>69</v>
      </c>
      <c r="E109" s="100">
        <f>'2 уровень'!F208</f>
        <v>363.15789473684214</v>
      </c>
      <c r="F109" s="264">
        <f>'2 уровень'!G208</f>
        <v>1757.80476</v>
      </c>
      <c r="G109" s="264">
        <f>'2 уровень'!H208</f>
        <v>0</v>
      </c>
      <c r="H109" s="264">
        <f>'2 уровень'!I208</f>
        <v>0</v>
      </c>
      <c r="I109" s="264">
        <f>'2 уровень'!J208</f>
        <v>0</v>
      </c>
      <c r="J109" s="264">
        <f>'2 уровень'!K208</f>
        <v>0</v>
      </c>
      <c r="K109" s="264">
        <f>'2 уровень'!L208</f>
        <v>0</v>
      </c>
      <c r="L109" s="264">
        <f>'2 уровень'!M208</f>
        <v>0</v>
      </c>
      <c r="M109" s="264">
        <f>'2 уровень'!N208</f>
        <v>0</v>
      </c>
      <c r="N109" s="264">
        <f>'2 уровень'!O208</f>
        <v>0</v>
      </c>
      <c r="O109" s="264">
        <f>'2 уровень'!P208</f>
        <v>0</v>
      </c>
      <c r="P109" s="264">
        <f>'2 уровень'!Q208</f>
        <v>0</v>
      </c>
      <c r="Q109" s="264">
        <f>'2 уровень'!R208</f>
        <v>146.48373000000001</v>
      </c>
      <c r="R109" s="264">
        <f>'2 уровень'!S208</f>
        <v>531.96722999999997</v>
      </c>
      <c r="S109" s="264">
        <f>'2 уровень'!T208</f>
        <v>385.48349999999994</v>
      </c>
      <c r="T109" s="264">
        <f>'2 уровень'!U208</f>
        <v>0</v>
      </c>
      <c r="U109" s="264">
        <f>'2 уровень'!V208</f>
        <v>531.96722999999997</v>
      </c>
      <c r="V109" s="264">
        <f>'2 уровень'!W208</f>
        <v>363.15789473684208</v>
      </c>
      <c r="W109" s="68"/>
      <c r="Y109" s="592"/>
    </row>
    <row r="110" spans="1:25" ht="30" x14ac:dyDescent="0.25">
      <c r="A110" s="207" t="s">
        <v>66</v>
      </c>
      <c r="B110" s="205">
        <f>'2 уровень'!C209</f>
        <v>7515</v>
      </c>
      <c r="C110" s="205">
        <f>'2 уровень'!D209</f>
        <v>626</v>
      </c>
      <c r="D110" s="205">
        <f>'2 уровень'!E209</f>
        <v>326</v>
      </c>
      <c r="E110" s="206">
        <f>'2 уровень'!F209</f>
        <v>52.076677316293932</v>
      </c>
      <c r="F110" s="263">
        <f>'2 уровень'!G209</f>
        <v>19911.489699999998</v>
      </c>
      <c r="G110" s="263">
        <f>'2 уровень'!H209</f>
        <v>0</v>
      </c>
      <c r="H110" s="263">
        <f>'2 уровень'!I209</f>
        <v>0</v>
      </c>
      <c r="I110" s="263">
        <f>'2 уровень'!J209</f>
        <v>0</v>
      </c>
      <c r="J110" s="263">
        <f>'2 уровень'!K209</f>
        <v>0</v>
      </c>
      <c r="K110" s="263">
        <f>'2 уровень'!L209</f>
        <v>0</v>
      </c>
      <c r="L110" s="263">
        <f>'2 уровень'!M209</f>
        <v>0</v>
      </c>
      <c r="M110" s="263">
        <f>'2 уровень'!N209</f>
        <v>0</v>
      </c>
      <c r="N110" s="263">
        <f>'2 уровень'!O209</f>
        <v>0</v>
      </c>
      <c r="O110" s="263">
        <f>'2 уровень'!P209</f>
        <v>0</v>
      </c>
      <c r="P110" s="263">
        <f>'2 уровень'!Q209</f>
        <v>0</v>
      </c>
      <c r="Q110" s="263">
        <f>'2 уровень'!R209</f>
        <v>1659.2908083333334</v>
      </c>
      <c r="R110" s="263">
        <f>'2 уровень'!S209</f>
        <v>600.23473999999987</v>
      </c>
      <c r="S110" s="263">
        <f>'2 уровень'!T209</f>
        <v>-1059.0560683333333</v>
      </c>
      <c r="T110" s="263">
        <f>'2 уровень'!U209</f>
        <v>0</v>
      </c>
      <c r="U110" s="263">
        <f>'2 уровень'!V209</f>
        <v>600.23473999999987</v>
      </c>
      <c r="V110" s="263">
        <f>'2 уровень'!W209</f>
        <v>36.174173748536745</v>
      </c>
      <c r="W110" s="68"/>
      <c r="Y110" s="592"/>
    </row>
    <row r="111" spans="1:25" ht="30" x14ac:dyDescent="0.25">
      <c r="A111" s="75" t="s">
        <v>62</v>
      </c>
      <c r="B111" s="33">
        <f>'2 уровень'!C210</f>
        <v>1900</v>
      </c>
      <c r="C111" s="33">
        <f>'2 уровень'!D210</f>
        <v>158</v>
      </c>
      <c r="D111" s="33">
        <f>'2 уровень'!E210</f>
        <v>211</v>
      </c>
      <c r="E111" s="100">
        <f>'2 уровень'!F210</f>
        <v>133.54430379746836</v>
      </c>
      <c r="F111" s="264">
        <f>'2 уровень'!G210</f>
        <v>2686.6</v>
      </c>
      <c r="G111" s="264">
        <f>'2 уровень'!H210</f>
        <v>0</v>
      </c>
      <c r="H111" s="264">
        <f>'2 уровень'!I210</f>
        <v>0</v>
      </c>
      <c r="I111" s="264">
        <f>'2 уровень'!J210</f>
        <v>0</v>
      </c>
      <c r="J111" s="264">
        <f>'2 уровень'!K210</f>
        <v>0</v>
      </c>
      <c r="K111" s="264">
        <f>'2 уровень'!L210</f>
        <v>0</v>
      </c>
      <c r="L111" s="264">
        <f>'2 уровень'!M210</f>
        <v>0</v>
      </c>
      <c r="M111" s="264">
        <f>'2 уровень'!N210</f>
        <v>0</v>
      </c>
      <c r="N111" s="264">
        <f>'2 уровень'!O210</f>
        <v>0</v>
      </c>
      <c r="O111" s="264">
        <f>'2 уровень'!P210</f>
        <v>0</v>
      </c>
      <c r="P111" s="264">
        <f>'2 уровень'!Q210</f>
        <v>0</v>
      </c>
      <c r="Q111" s="264">
        <f>'2 уровень'!R210</f>
        <v>223.88333333333333</v>
      </c>
      <c r="R111" s="264">
        <f>'2 уровень'!S210</f>
        <v>312.3528</v>
      </c>
      <c r="S111" s="264">
        <f>'2 уровень'!T210</f>
        <v>88.469466666666676</v>
      </c>
      <c r="T111" s="264">
        <f>'2 уровень'!U210</f>
        <v>0</v>
      </c>
      <c r="U111" s="264">
        <f>'2 уровень'!V210</f>
        <v>312.3528</v>
      </c>
      <c r="V111" s="264">
        <f>'2 уровень'!W210</f>
        <v>139.51587880592569</v>
      </c>
      <c r="W111" s="68"/>
      <c r="Y111" s="592"/>
    </row>
    <row r="112" spans="1:25" ht="45" x14ac:dyDescent="0.25">
      <c r="A112" s="75" t="s">
        <v>92</v>
      </c>
      <c r="B112" s="33">
        <f>'2 уровень'!C211</f>
        <v>0</v>
      </c>
      <c r="C112" s="33">
        <f>'2 уровень'!D211</f>
        <v>0</v>
      </c>
      <c r="D112" s="33">
        <f>'2 уровень'!E211</f>
        <v>86</v>
      </c>
      <c r="E112" s="100">
        <f>'2 уровень'!F211</f>
        <v>0</v>
      </c>
      <c r="F112" s="264">
        <f>'2 уровень'!G211</f>
        <v>0</v>
      </c>
      <c r="G112" s="264">
        <f>'2 уровень'!H211</f>
        <v>0</v>
      </c>
      <c r="H112" s="264">
        <f>'2 уровень'!I211</f>
        <v>0</v>
      </c>
      <c r="I112" s="264">
        <f>'2 уровень'!J211</f>
        <v>0</v>
      </c>
      <c r="J112" s="264">
        <f>'2 уровень'!K211</f>
        <v>0</v>
      </c>
      <c r="K112" s="264">
        <f>'2 уровень'!L211</f>
        <v>0</v>
      </c>
      <c r="L112" s="264">
        <f>'2 уровень'!M211</f>
        <v>0</v>
      </c>
      <c r="M112" s="264">
        <f>'2 уровень'!N211</f>
        <v>0</v>
      </c>
      <c r="N112" s="264">
        <f>'2 уровень'!O211</f>
        <v>0</v>
      </c>
      <c r="O112" s="264">
        <f>'2 уровень'!P211</f>
        <v>0</v>
      </c>
      <c r="P112" s="264">
        <f>'2 уровень'!Q211</f>
        <v>0</v>
      </c>
      <c r="Q112" s="264">
        <f>'2 уровень'!R211</f>
        <v>0</v>
      </c>
      <c r="R112" s="264">
        <f>'2 уровень'!S211</f>
        <v>0</v>
      </c>
      <c r="S112" s="264">
        <f>'2 уровень'!T211</f>
        <v>0</v>
      </c>
      <c r="T112" s="264">
        <f>'2 уровень'!U211</f>
        <v>0</v>
      </c>
      <c r="U112" s="264">
        <f>'2 уровень'!V211</f>
        <v>127.43386</v>
      </c>
      <c r="V112" s="264">
        <f>'2 уровень'!W211</f>
        <v>0</v>
      </c>
      <c r="W112" s="68"/>
      <c r="Y112" s="592"/>
    </row>
    <row r="113" spans="1:198" ht="60" x14ac:dyDescent="0.25">
      <c r="A113" s="75" t="s">
        <v>45</v>
      </c>
      <c r="B113" s="33">
        <f>'2 уровень'!C212</f>
        <v>5000</v>
      </c>
      <c r="C113" s="33">
        <f>'2 уровень'!D212</f>
        <v>417</v>
      </c>
      <c r="D113" s="33">
        <f>'2 уровень'!E212</f>
        <v>72</v>
      </c>
      <c r="E113" s="100">
        <f>'2 уровень'!F212</f>
        <v>17.266187050359711</v>
      </c>
      <c r="F113" s="264">
        <f>'2 уровень'!G212</f>
        <v>16274.849999999999</v>
      </c>
      <c r="G113" s="264">
        <f>'2 уровень'!H212</f>
        <v>0</v>
      </c>
      <c r="H113" s="264">
        <f>'2 уровень'!I212</f>
        <v>0</v>
      </c>
      <c r="I113" s="264">
        <f>'2 уровень'!J212</f>
        <v>0</v>
      </c>
      <c r="J113" s="264">
        <f>'2 уровень'!K212</f>
        <v>0</v>
      </c>
      <c r="K113" s="264">
        <f>'2 уровень'!L212</f>
        <v>0</v>
      </c>
      <c r="L113" s="264">
        <f>'2 уровень'!M212</f>
        <v>0</v>
      </c>
      <c r="M113" s="264">
        <f>'2 уровень'!N212</f>
        <v>0</v>
      </c>
      <c r="N113" s="264">
        <f>'2 уровень'!O212</f>
        <v>0</v>
      </c>
      <c r="O113" s="264">
        <f>'2 уровень'!P212</f>
        <v>0</v>
      </c>
      <c r="P113" s="264">
        <f>'2 уровень'!Q212</f>
        <v>0</v>
      </c>
      <c r="Q113" s="264">
        <f>'2 уровень'!R212</f>
        <v>1356.2375</v>
      </c>
      <c r="R113" s="264">
        <f>'2 уровень'!S212</f>
        <v>217.05730999999994</v>
      </c>
      <c r="S113" s="264">
        <f>'2 уровень'!T212</f>
        <v>-1139.18019</v>
      </c>
      <c r="T113" s="264">
        <f>'2 уровень'!U212</f>
        <v>0</v>
      </c>
      <c r="U113" s="264">
        <f>'2 уровень'!V212</f>
        <v>217.05730999999994</v>
      </c>
      <c r="V113" s="264">
        <f>'2 уровень'!W212</f>
        <v>16.004373127862927</v>
      </c>
      <c r="W113" s="68"/>
      <c r="Y113" s="592"/>
    </row>
    <row r="114" spans="1:198" ht="45" x14ac:dyDescent="0.25">
      <c r="A114" s="75" t="s">
        <v>63</v>
      </c>
      <c r="B114" s="33">
        <f>'2 уровень'!C213</f>
        <v>615</v>
      </c>
      <c r="C114" s="33">
        <f>'2 уровень'!D213</f>
        <v>51</v>
      </c>
      <c r="D114" s="33">
        <f>'2 уровень'!E213</f>
        <v>43</v>
      </c>
      <c r="E114" s="100">
        <f>'2 уровень'!F213</f>
        <v>84.313725490196077</v>
      </c>
      <c r="F114" s="264">
        <f>'2 уровень'!G213</f>
        <v>950.03969999999993</v>
      </c>
      <c r="G114" s="264">
        <f>'2 уровень'!H213</f>
        <v>0</v>
      </c>
      <c r="H114" s="264">
        <f>'2 уровень'!I213</f>
        <v>0</v>
      </c>
      <c r="I114" s="264">
        <f>'2 уровень'!J213</f>
        <v>0</v>
      </c>
      <c r="J114" s="264">
        <f>'2 уровень'!K213</f>
        <v>0</v>
      </c>
      <c r="K114" s="264">
        <f>'2 уровень'!L213</f>
        <v>0</v>
      </c>
      <c r="L114" s="264">
        <f>'2 уровень'!M213</f>
        <v>0</v>
      </c>
      <c r="M114" s="264">
        <f>'2 уровень'!N213</f>
        <v>0</v>
      </c>
      <c r="N114" s="264">
        <f>'2 уровень'!O213</f>
        <v>0</v>
      </c>
      <c r="O114" s="264">
        <f>'2 уровень'!P213</f>
        <v>0</v>
      </c>
      <c r="P114" s="264">
        <f>'2 уровень'!Q213</f>
        <v>0</v>
      </c>
      <c r="Q114" s="264">
        <f>'2 уровень'!R213</f>
        <v>79.169974999999994</v>
      </c>
      <c r="R114" s="264">
        <f>'2 уровень'!S213</f>
        <v>70.824629999999999</v>
      </c>
      <c r="S114" s="264">
        <f>'2 уровень'!T213</f>
        <v>-8.3453449999999947</v>
      </c>
      <c r="T114" s="264">
        <f>'2 уровень'!U213</f>
        <v>0</v>
      </c>
      <c r="U114" s="264">
        <f>'2 уровень'!V213</f>
        <v>70.824629999999999</v>
      </c>
      <c r="V114" s="264">
        <f>'2 уровень'!W213</f>
        <v>89.458952083791871</v>
      </c>
      <c r="W114" s="68"/>
      <c r="Y114" s="592"/>
    </row>
    <row r="115" spans="1:198" ht="15.75" thickBot="1" x14ac:dyDescent="0.3">
      <c r="A115" s="74" t="s">
        <v>61</v>
      </c>
      <c r="B115" s="33">
        <f>'2 уровень'!C214</f>
        <v>0</v>
      </c>
      <c r="C115" s="33">
        <f>'2 уровень'!D214</f>
        <v>0</v>
      </c>
      <c r="D115" s="33">
        <f>'2 уровень'!E214</f>
        <v>0</v>
      </c>
      <c r="E115" s="100">
        <f>'2 уровень'!F214</f>
        <v>0</v>
      </c>
      <c r="F115" s="264">
        <f>'2 уровень'!G214</f>
        <v>41998.500599999999</v>
      </c>
      <c r="G115" s="264" t="e">
        <f>'2 уровень'!H214</f>
        <v>#REF!</v>
      </c>
      <c r="H115" s="264" t="e">
        <f>'2 уровень'!I214</f>
        <v>#REF!</v>
      </c>
      <c r="I115" s="264" t="e">
        <f>'2 уровень'!J214</f>
        <v>#REF!</v>
      </c>
      <c r="J115" s="264" t="e">
        <f>'2 уровень'!K214</f>
        <v>#REF!</v>
      </c>
      <c r="K115" s="264" t="e">
        <f>'2 уровень'!L214</f>
        <v>#REF!</v>
      </c>
      <c r="L115" s="264" t="e">
        <f>'2 уровень'!M214</f>
        <v>#REF!</v>
      </c>
      <c r="M115" s="264" t="e">
        <f>'2 уровень'!N214</f>
        <v>#REF!</v>
      </c>
      <c r="N115" s="264" t="e">
        <f>'2 уровень'!O214</f>
        <v>#REF!</v>
      </c>
      <c r="O115" s="264" t="e">
        <f>'2 уровень'!P214</f>
        <v>#REF!</v>
      </c>
      <c r="P115" s="264" t="e">
        <f>'2 уровень'!Q214</f>
        <v>#REF!</v>
      </c>
      <c r="Q115" s="264">
        <f>'2 уровень'!R214</f>
        <v>3499.8750500000001</v>
      </c>
      <c r="R115" s="264">
        <f>'2 уровень'!S214</f>
        <v>1904.0176899999997</v>
      </c>
      <c r="S115" s="264">
        <f>'2 уровень'!T214</f>
        <v>-1595.8573600000004</v>
      </c>
      <c r="T115" s="264">
        <f>'2 уровень'!U214</f>
        <v>-18.446750000000002</v>
      </c>
      <c r="U115" s="264">
        <f>'2 уровень'!V214</f>
        <v>1885.5709399999996</v>
      </c>
      <c r="V115" s="264">
        <f>'2 уровень'!W214</f>
        <v>54.402447595950598</v>
      </c>
      <c r="W115" s="68"/>
      <c r="Y115" s="592"/>
    </row>
    <row r="116" spans="1:198" ht="15" customHeight="1" x14ac:dyDescent="0.25">
      <c r="A116" s="64" t="s">
        <v>90</v>
      </c>
      <c r="B116" s="65"/>
      <c r="C116" s="65"/>
      <c r="D116" s="65"/>
      <c r="E116" s="103"/>
      <c r="F116" s="262"/>
      <c r="G116" s="262"/>
      <c r="H116" s="262"/>
      <c r="I116" s="262"/>
      <c r="J116" s="262"/>
      <c r="K116" s="262"/>
      <c r="L116" s="262"/>
      <c r="M116" s="262"/>
      <c r="N116" s="262"/>
      <c r="O116" s="262"/>
      <c r="P116" s="262"/>
      <c r="Q116" s="262"/>
      <c r="R116" s="262"/>
      <c r="S116" s="262"/>
      <c r="T116" s="262"/>
      <c r="U116" s="262"/>
      <c r="V116" s="262"/>
      <c r="W116" s="68"/>
      <c r="Y116" s="592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31"/>
      <c r="CR116" s="31"/>
      <c r="CS116" s="31"/>
      <c r="CT116" s="31"/>
      <c r="CU116" s="31"/>
      <c r="CV116" s="31"/>
      <c r="CW116" s="31"/>
      <c r="CX116" s="31"/>
      <c r="CY116" s="31"/>
      <c r="CZ116" s="31"/>
      <c r="DA116" s="31"/>
      <c r="DB116" s="31"/>
      <c r="DC116" s="31"/>
      <c r="DD116" s="31"/>
      <c r="DE116" s="31"/>
      <c r="DF116" s="31"/>
      <c r="DG116" s="31"/>
      <c r="DH116" s="31"/>
      <c r="DI116" s="31"/>
      <c r="DJ116" s="31"/>
      <c r="DK116" s="31"/>
      <c r="DL116" s="31"/>
      <c r="DM116" s="31"/>
      <c r="DN116" s="31"/>
      <c r="DO116" s="31"/>
      <c r="DP116" s="31"/>
      <c r="DQ116" s="31"/>
      <c r="DR116" s="31"/>
      <c r="DS116" s="31"/>
      <c r="DT116" s="31"/>
      <c r="DU116" s="31"/>
      <c r="DV116" s="31"/>
      <c r="DW116" s="31"/>
      <c r="DX116" s="31"/>
      <c r="DY116" s="31"/>
      <c r="DZ116" s="31"/>
      <c r="EA116" s="31"/>
      <c r="EB116" s="31"/>
      <c r="EC116" s="31"/>
      <c r="ED116" s="31"/>
      <c r="EE116" s="31"/>
      <c r="EF116" s="31"/>
      <c r="EG116" s="31"/>
      <c r="EH116" s="31"/>
      <c r="EI116" s="31"/>
      <c r="EJ116" s="31"/>
      <c r="EK116" s="31"/>
      <c r="EL116" s="31"/>
      <c r="EM116" s="31"/>
      <c r="EN116" s="31"/>
      <c r="EO116" s="31"/>
      <c r="EP116" s="31"/>
      <c r="EQ116" s="31"/>
      <c r="ER116" s="31"/>
      <c r="ES116" s="31"/>
      <c r="ET116" s="31"/>
      <c r="EU116" s="31"/>
      <c r="EV116" s="31"/>
      <c r="EW116" s="31"/>
      <c r="EX116" s="31"/>
      <c r="EY116" s="31"/>
      <c r="EZ116" s="31"/>
      <c r="FA116" s="31"/>
      <c r="FB116" s="31"/>
      <c r="FC116" s="31"/>
      <c r="FD116" s="31"/>
      <c r="FE116" s="31"/>
      <c r="FF116" s="31"/>
      <c r="FG116" s="31"/>
      <c r="FH116" s="31"/>
      <c r="FI116" s="31"/>
      <c r="FJ116" s="31"/>
      <c r="FK116" s="31"/>
      <c r="FL116" s="31"/>
      <c r="FM116" s="31"/>
      <c r="FN116" s="31"/>
      <c r="FO116" s="31"/>
      <c r="FP116" s="31"/>
      <c r="FQ116" s="31"/>
      <c r="FR116" s="31"/>
      <c r="FS116" s="31"/>
      <c r="FT116" s="31"/>
      <c r="FU116" s="31"/>
      <c r="FV116" s="31"/>
      <c r="FW116" s="31"/>
      <c r="FX116" s="31"/>
      <c r="FY116" s="31"/>
      <c r="FZ116" s="31"/>
      <c r="GA116" s="31"/>
      <c r="GB116" s="31"/>
      <c r="GC116" s="31"/>
      <c r="GD116" s="31"/>
      <c r="GE116" s="31"/>
      <c r="GF116" s="31"/>
      <c r="GG116" s="31"/>
      <c r="GH116" s="31"/>
      <c r="GI116" s="31"/>
      <c r="GJ116" s="31"/>
      <c r="GK116" s="31"/>
      <c r="GL116" s="31"/>
      <c r="GM116" s="31"/>
      <c r="GN116" s="31"/>
      <c r="GO116" s="31"/>
      <c r="GP116" s="31"/>
    </row>
    <row r="117" spans="1:198" ht="30" x14ac:dyDescent="0.25">
      <c r="A117" s="207" t="s">
        <v>74</v>
      </c>
      <c r="B117" s="205">
        <f>'1 уровень'!D281</f>
        <v>11201</v>
      </c>
      <c r="C117" s="205">
        <f>'1 уровень'!E281</f>
        <v>934</v>
      </c>
      <c r="D117" s="205">
        <f>'1 уровень'!F281</f>
        <v>729</v>
      </c>
      <c r="E117" s="206">
        <f>'1 уровень'!G281</f>
        <v>78.051391862955029</v>
      </c>
      <c r="F117" s="263">
        <f>'1 уровень'!H281</f>
        <v>31415.08178</v>
      </c>
      <c r="G117" s="263">
        <f>'1 уровень'!I281</f>
        <v>0</v>
      </c>
      <c r="H117" s="263">
        <f>'1 уровень'!J281</f>
        <v>0</v>
      </c>
      <c r="I117" s="263">
        <f>'1 уровень'!K281</f>
        <v>0</v>
      </c>
      <c r="J117" s="263">
        <f>'1 уровень'!L281</f>
        <v>0</v>
      </c>
      <c r="K117" s="263">
        <f>'1 уровень'!M281</f>
        <v>0</v>
      </c>
      <c r="L117" s="263">
        <f>'1 уровень'!N281</f>
        <v>0</v>
      </c>
      <c r="M117" s="263">
        <f>'1 уровень'!O281</f>
        <v>0</v>
      </c>
      <c r="N117" s="263">
        <f>'1 уровень'!P281</f>
        <v>0</v>
      </c>
      <c r="O117" s="263">
        <f>'1 уровень'!Q281</f>
        <v>0</v>
      </c>
      <c r="P117" s="263">
        <f>'1 уровень'!R281</f>
        <v>0</v>
      </c>
      <c r="Q117" s="263">
        <f>'1 уровень'!S281</f>
        <v>2617.9234816666658</v>
      </c>
      <c r="R117" s="263">
        <f>'1 уровень'!T281</f>
        <v>2094.7865099999999</v>
      </c>
      <c r="S117" s="263">
        <f>'1 уровень'!U281</f>
        <v>-523.13697166666657</v>
      </c>
      <c r="T117" s="263">
        <f>'1 уровень'!V281</f>
        <v>-7.98461</v>
      </c>
      <c r="U117" s="263">
        <f>'1 уровень'!W281</f>
        <v>2086.8018999999999</v>
      </c>
      <c r="V117" s="263">
        <f>'1 уровень'!X281</f>
        <v>80.017102282393012</v>
      </c>
      <c r="W117" s="68"/>
      <c r="Y117" s="592"/>
    </row>
    <row r="118" spans="1:198" ht="30" x14ac:dyDescent="0.25">
      <c r="A118" s="75" t="s">
        <v>43</v>
      </c>
      <c r="B118" s="33">
        <f>'1 уровень'!D282</f>
        <v>5900</v>
      </c>
      <c r="C118" s="33">
        <f>'1 уровень'!E282</f>
        <v>492</v>
      </c>
      <c r="D118" s="33">
        <f>'1 уровень'!F282</f>
        <v>481</v>
      </c>
      <c r="E118" s="100">
        <f>'1 уровень'!G282</f>
        <v>97.764227642276424</v>
      </c>
      <c r="F118" s="264">
        <f>'1 уровень'!H282</f>
        <v>16457.223999999998</v>
      </c>
      <c r="G118" s="264">
        <f>'1 уровень'!I282</f>
        <v>0</v>
      </c>
      <c r="H118" s="264">
        <f>'1 уровень'!J282</f>
        <v>0</v>
      </c>
      <c r="I118" s="264">
        <f>'1 уровень'!K282</f>
        <v>0</v>
      </c>
      <c r="J118" s="264">
        <f>'1 уровень'!L282</f>
        <v>0</v>
      </c>
      <c r="K118" s="264">
        <f>'1 уровень'!M282</f>
        <v>0</v>
      </c>
      <c r="L118" s="264">
        <f>'1 уровень'!N282</f>
        <v>0</v>
      </c>
      <c r="M118" s="264">
        <f>'1 уровень'!O282</f>
        <v>0</v>
      </c>
      <c r="N118" s="264">
        <f>'1 уровень'!P282</f>
        <v>0</v>
      </c>
      <c r="O118" s="264">
        <f>'1 уровень'!Q282</f>
        <v>0</v>
      </c>
      <c r="P118" s="264">
        <f>'1 уровень'!R282</f>
        <v>0</v>
      </c>
      <c r="Q118" s="264">
        <f>'1 уровень'!S282</f>
        <v>1371.4353333333331</v>
      </c>
      <c r="R118" s="264">
        <f>'1 уровень'!T282</f>
        <v>1387.3030099999999</v>
      </c>
      <c r="S118" s="264">
        <f>'1 уровень'!U282</f>
        <v>15.867676666666739</v>
      </c>
      <c r="T118" s="264">
        <f>'1 уровень'!V282</f>
        <v>-7.98461</v>
      </c>
      <c r="U118" s="264">
        <f>'1 уровень'!W282</f>
        <v>1379.3183999999999</v>
      </c>
      <c r="V118" s="264">
        <f>'1 уровень'!X282</f>
        <v>101.15701238556395</v>
      </c>
      <c r="W118" s="68"/>
      <c r="Y118" s="592"/>
    </row>
    <row r="119" spans="1:198" ht="45" x14ac:dyDescent="0.25">
      <c r="A119" s="75" t="s">
        <v>87</v>
      </c>
      <c r="B119" s="33">
        <f>'1 уровень'!D283</f>
        <v>2000</v>
      </c>
      <c r="C119" s="33">
        <f>'1 уровень'!E283</f>
        <v>167</v>
      </c>
      <c r="D119" s="33">
        <f>'1 уровень'!F283</f>
        <v>60</v>
      </c>
      <c r="E119" s="100">
        <f>'1 уровень'!G283</f>
        <v>35.928143712574851</v>
      </c>
      <c r="F119" s="264">
        <f>'1 уровень'!H283</f>
        <v>7475.74</v>
      </c>
      <c r="G119" s="264">
        <f>'1 уровень'!I283</f>
        <v>0</v>
      </c>
      <c r="H119" s="264">
        <f>'1 уровень'!J283</f>
        <v>0</v>
      </c>
      <c r="I119" s="264">
        <f>'1 уровень'!K283</f>
        <v>0</v>
      </c>
      <c r="J119" s="264">
        <f>'1 уровень'!L283</f>
        <v>0</v>
      </c>
      <c r="K119" s="264">
        <f>'1 уровень'!M283</f>
        <v>0</v>
      </c>
      <c r="L119" s="264">
        <f>'1 уровень'!N283</f>
        <v>0</v>
      </c>
      <c r="M119" s="264">
        <f>'1 уровень'!O283</f>
        <v>0</v>
      </c>
      <c r="N119" s="264">
        <f>'1 уровень'!P283</f>
        <v>0</v>
      </c>
      <c r="O119" s="264">
        <f>'1 уровень'!Q283</f>
        <v>0</v>
      </c>
      <c r="P119" s="264">
        <f>'1 уровень'!R283</f>
        <v>0</v>
      </c>
      <c r="Q119" s="264">
        <f>'1 уровень'!S283</f>
        <v>622.97833333333335</v>
      </c>
      <c r="R119" s="264">
        <f>'1 уровень'!T283</f>
        <v>219.67148999999998</v>
      </c>
      <c r="S119" s="264">
        <f>'1 уровень'!U283</f>
        <v>-403.3068433333334</v>
      </c>
      <c r="T119" s="264">
        <f>'1 уровень'!V283</f>
        <v>0</v>
      </c>
      <c r="U119" s="264">
        <f>'1 уровень'!W283</f>
        <v>219.67148999999998</v>
      </c>
      <c r="V119" s="264">
        <f>'1 уровень'!X283</f>
        <v>35.261497590873944</v>
      </c>
      <c r="W119" s="68"/>
      <c r="Y119" s="592"/>
    </row>
    <row r="120" spans="1:198" ht="30" x14ac:dyDescent="0.25">
      <c r="A120" s="75" t="s">
        <v>81</v>
      </c>
      <c r="B120" s="33">
        <f>'1 уровень'!D284</f>
        <v>2871</v>
      </c>
      <c r="C120" s="33">
        <f>'1 уровень'!E284</f>
        <v>239</v>
      </c>
      <c r="D120" s="33">
        <f>'1 уровень'!F284</f>
        <v>150</v>
      </c>
      <c r="E120" s="100">
        <f>'1 уровень'!G284</f>
        <v>62.761506276150627</v>
      </c>
      <c r="F120" s="264">
        <f>'1 уровень'!H284</f>
        <v>4623.1138799999999</v>
      </c>
      <c r="G120" s="264">
        <f>'1 уровень'!I284</f>
        <v>0</v>
      </c>
      <c r="H120" s="264">
        <f>'1 уровень'!J284</f>
        <v>0</v>
      </c>
      <c r="I120" s="264">
        <f>'1 уровень'!K284</f>
        <v>0</v>
      </c>
      <c r="J120" s="264">
        <f>'1 уровень'!L284</f>
        <v>0</v>
      </c>
      <c r="K120" s="264">
        <f>'1 уровень'!M284</f>
        <v>0</v>
      </c>
      <c r="L120" s="264">
        <f>'1 уровень'!N284</f>
        <v>0</v>
      </c>
      <c r="M120" s="264">
        <f>'1 уровень'!O284</f>
        <v>0</v>
      </c>
      <c r="N120" s="264">
        <f>'1 уровень'!P284</f>
        <v>0</v>
      </c>
      <c r="O120" s="264">
        <f>'1 уровень'!Q284</f>
        <v>0</v>
      </c>
      <c r="P120" s="264">
        <f>'1 уровень'!R284</f>
        <v>0</v>
      </c>
      <c r="Q120" s="264">
        <f>'1 уровень'!S284</f>
        <v>385.25948999999997</v>
      </c>
      <c r="R120" s="264">
        <f>'1 уровень'!T284</f>
        <v>243.67227</v>
      </c>
      <c r="S120" s="264">
        <f>'1 уровень'!U284</f>
        <v>-141.58721999999997</v>
      </c>
      <c r="T120" s="264">
        <f>'1 уровень'!V284</f>
        <v>0</v>
      </c>
      <c r="U120" s="264">
        <f>'1 уровень'!W284</f>
        <v>243.67227</v>
      </c>
      <c r="V120" s="264">
        <f>'1 уровень'!X284</f>
        <v>63.24886896361722</v>
      </c>
      <c r="W120" s="68"/>
      <c r="Y120" s="592"/>
    </row>
    <row r="121" spans="1:198" ht="30" x14ac:dyDescent="0.25">
      <c r="A121" s="75" t="s">
        <v>82</v>
      </c>
      <c r="B121" s="33">
        <f>'1 уровень'!D285</f>
        <v>90</v>
      </c>
      <c r="C121" s="33">
        <f>'1 уровень'!E285</f>
        <v>8</v>
      </c>
      <c r="D121" s="33">
        <f>'1 уровень'!F285</f>
        <v>12</v>
      </c>
      <c r="E121" s="100">
        <f>'1 уровень'!G285</f>
        <v>150</v>
      </c>
      <c r="F121" s="264">
        <f>'1 уровень'!H285</f>
        <v>578.22569999999996</v>
      </c>
      <c r="G121" s="264">
        <f>'1 уровень'!I285</f>
        <v>0</v>
      </c>
      <c r="H121" s="264">
        <f>'1 уровень'!J285</f>
        <v>0</v>
      </c>
      <c r="I121" s="264">
        <f>'1 уровень'!K285</f>
        <v>0</v>
      </c>
      <c r="J121" s="264">
        <f>'1 уровень'!L285</f>
        <v>0</v>
      </c>
      <c r="K121" s="264">
        <f>'1 уровень'!M285</f>
        <v>0</v>
      </c>
      <c r="L121" s="264">
        <f>'1 уровень'!N285</f>
        <v>0</v>
      </c>
      <c r="M121" s="264">
        <f>'1 уровень'!O285</f>
        <v>0</v>
      </c>
      <c r="N121" s="264">
        <f>'1 уровень'!P285</f>
        <v>0</v>
      </c>
      <c r="O121" s="264">
        <f>'1 уровень'!Q285</f>
        <v>0</v>
      </c>
      <c r="P121" s="264">
        <f>'1 уровень'!R285</f>
        <v>0</v>
      </c>
      <c r="Q121" s="264">
        <f>'1 уровень'!S285</f>
        <v>48.185474999999997</v>
      </c>
      <c r="R121" s="264">
        <f>'1 уровень'!T285</f>
        <v>77.096759999999989</v>
      </c>
      <c r="S121" s="264">
        <f>'1 уровень'!U285</f>
        <v>28.911284999999992</v>
      </c>
      <c r="T121" s="264">
        <f>'1 уровень'!V285</f>
        <v>0</v>
      </c>
      <c r="U121" s="264">
        <f>'1 уровень'!W285</f>
        <v>77.096759999999989</v>
      </c>
      <c r="V121" s="264">
        <f>'1 уровень'!X285</f>
        <v>160</v>
      </c>
      <c r="W121" s="68"/>
      <c r="Y121" s="592"/>
    </row>
    <row r="122" spans="1:198" ht="30" x14ac:dyDescent="0.25">
      <c r="A122" s="75" t="s">
        <v>83</v>
      </c>
      <c r="B122" s="33">
        <f>'1 уровень'!D286</f>
        <v>290</v>
      </c>
      <c r="C122" s="33">
        <f>'1 уровень'!E286</f>
        <v>24</v>
      </c>
      <c r="D122" s="33">
        <f>'1 уровень'!F286</f>
        <v>26</v>
      </c>
      <c r="E122" s="100">
        <f>'1 уровень'!G286</f>
        <v>108.33333333333333</v>
      </c>
      <c r="F122" s="264">
        <f>'1 уровень'!H286</f>
        <v>1863.1716999999999</v>
      </c>
      <c r="G122" s="264">
        <f>'1 уровень'!I286</f>
        <v>0</v>
      </c>
      <c r="H122" s="264">
        <f>'1 уровень'!J286</f>
        <v>0</v>
      </c>
      <c r="I122" s="264">
        <f>'1 уровень'!K286</f>
        <v>0</v>
      </c>
      <c r="J122" s="264">
        <f>'1 уровень'!L286</f>
        <v>0</v>
      </c>
      <c r="K122" s="264">
        <f>'1 уровень'!M286</f>
        <v>0</v>
      </c>
      <c r="L122" s="264">
        <f>'1 уровень'!N286</f>
        <v>0</v>
      </c>
      <c r="M122" s="264">
        <f>'1 уровень'!O286</f>
        <v>0</v>
      </c>
      <c r="N122" s="264">
        <f>'1 уровень'!P286</f>
        <v>0</v>
      </c>
      <c r="O122" s="264">
        <f>'1 уровень'!Q286</f>
        <v>0</v>
      </c>
      <c r="P122" s="264">
        <f>'1 уровень'!R286</f>
        <v>0</v>
      </c>
      <c r="Q122" s="264">
        <f>'1 уровень'!S286</f>
        <v>155.26430833333333</v>
      </c>
      <c r="R122" s="264">
        <f>'1 уровень'!T286</f>
        <v>167.04298</v>
      </c>
      <c r="S122" s="264">
        <f>'1 уровень'!U286</f>
        <v>11.778671666666668</v>
      </c>
      <c r="T122" s="264">
        <f>'1 уровень'!V286</f>
        <v>0</v>
      </c>
      <c r="U122" s="264">
        <f>'1 уровень'!W286</f>
        <v>167.04298</v>
      </c>
      <c r="V122" s="264">
        <f>'1 уровень'!X286</f>
        <v>107.58620689655172</v>
      </c>
      <c r="W122" s="68"/>
      <c r="Y122" s="592"/>
    </row>
    <row r="123" spans="1:198" ht="45" x14ac:dyDescent="0.25">
      <c r="A123" s="75" t="s">
        <v>88</v>
      </c>
      <c r="B123" s="33">
        <f>'1 уровень'!D287</f>
        <v>50</v>
      </c>
      <c r="C123" s="33">
        <f>'1 уровень'!E287</f>
        <v>4</v>
      </c>
      <c r="D123" s="33">
        <f>'1 уровень'!F287</f>
        <v>0</v>
      </c>
      <c r="E123" s="100">
        <f>'1 уровень'!G287</f>
        <v>0</v>
      </c>
      <c r="F123" s="264">
        <f>'1 уровень'!H287</f>
        <v>417.60649999999993</v>
      </c>
      <c r="G123" s="264">
        <f>'1 уровень'!I287</f>
        <v>0</v>
      </c>
      <c r="H123" s="264">
        <f>'1 уровень'!J287</f>
        <v>0</v>
      </c>
      <c r="I123" s="264">
        <f>'1 уровень'!K287</f>
        <v>0</v>
      </c>
      <c r="J123" s="264">
        <f>'1 уровень'!L287</f>
        <v>0</v>
      </c>
      <c r="K123" s="264">
        <f>'1 уровень'!M287</f>
        <v>0</v>
      </c>
      <c r="L123" s="264">
        <f>'1 уровень'!N287</f>
        <v>0</v>
      </c>
      <c r="M123" s="264">
        <f>'1 уровень'!O287</f>
        <v>0</v>
      </c>
      <c r="N123" s="264">
        <f>'1 уровень'!P287</f>
        <v>0</v>
      </c>
      <c r="O123" s="264">
        <f>'1 уровень'!Q287</f>
        <v>0</v>
      </c>
      <c r="P123" s="264">
        <f>'1 уровень'!R287</f>
        <v>0</v>
      </c>
      <c r="Q123" s="264">
        <f>'1 уровень'!S287</f>
        <v>34.80054166666666</v>
      </c>
      <c r="R123" s="264">
        <f>'1 уровень'!T287</f>
        <v>0</v>
      </c>
      <c r="S123" s="264">
        <f>'1 уровень'!U287</f>
        <v>-34.80054166666666</v>
      </c>
      <c r="T123" s="264">
        <f>'1 уровень'!V287</f>
        <v>0</v>
      </c>
      <c r="U123" s="264">
        <f>'1 уровень'!W287</f>
        <v>0</v>
      </c>
      <c r="V123" s="264">
        <f>'1 уровень'!X287</f>
        <v>0</v>
      </c>
      <c r="W123" s="68"/>
      <c r="Y123" s="592"/>
    </row>
    <row r="124" spans="1:198" ht="30" x14ac:dyDescent="0.25">
      <c r="A124" s="207" t="s">
        <v>66</v>
      </c>
      <c r="B124" s="599">
        <f>'1 уровень'!D288</f>
        <v>16170</v>
      </c>
      <c r="C124" s="599">
        <f>'1 уровень'!E288</f>
        <v>1347</v>
      </c>
      <c r="D124" s="599">
        <f>'1 уровень'!F288</f>
        <v>1075</v>
      </c>
      <c r="E124" s="600">
        <f>'1 уровень'!G288</f>
        <v>79.806978470675574</v>
      </c>
      <c r="F124" s="601">
        <f>'1 уровень'!H288</f>
        <v>32739.5942</v>
      </c>
      <c r="G124" s="601">
        <f>'1 уровень'!I288</f>
        <v>0</v>
      </c>
      <c r="H124" s="601">
        <f>'1 уровень'!J288</f>
        <v>0</v>
      </c>
      <c r="I124" s="601">
        <f>'1 уровень'!K288</f>
        <v>0</v>
      </c>
      <c r="J124" s="601">
        <f>'1 уровень'!L288</f>
        <v>0</v>
      </c>
      <c r="K124" s="601">
        <f>'1 уровень'!M288</f>
        <v>0</v>
      </c>
      <c r="L124" s="601">
        <f>'1 уровень'!N288</f>
        <v>0</v>
      </c>
      <c r="M124" s="601">
        <f>'1 уровень'!O288</f>
        <v>0</v>
      </c>
      <c r="N124" s="601">
        <f>'1 уровень'!P288</f>
        <v>0</v>
      </c>
      <c r="O124" s="601">
        <f>'1 уровень'!Q288</f>
        <v>0</v>
      </c>
      <c r="P124" s="601">
        <f>'1 уровень'!R288</f>
        <v>0</v>
      </c>
      <c r="Q124" s="601">
        <f>'1 уровень'!S288</f>
        <v>2728.2995166666669</v>
      </c>
      <c r="R124" s="601">
        <f>'1 уровень'!T288</f>
        <v>1521.2288600000002</v>
      </c>
      <c r="S124" s="601">
        <f>'1 уровень'!U288</f>
        <v>-1207.0706566666668</v>
      </c>
      <c r="T124" s="601">
        <f>'1 уровень'!V288</f>
        <v>0</v>
      </c>
      <c r="U124" s="601">
        <f>'1 уровень'!W288</f>
        <v>1521.2288600000002</v>
      </c>
      <c r="V124" s="601">
        <f>'1 уровень'!X288</f>
        <v>55.757399460986598</v>
      </c>
      <c r="W124" s="68"/>
      <c r="Y124" s="592"/>
    </row>
    <row r="125" spans="1:198" ht="30" x14ac:dyDescent="0.25">
      <c r="A125" s="75" t="s">
        <v>62</v>
      </c>
      <c r="B125" s="144">
        <f>'1 уровень'!D289</f>
        <v>2500</v>
      </c>
      <c r="C125" s="144">
        <f>'1 уровень'!E289</f>
        <v>208</v>
      </c>
      <c r="D125" s="144">
        <f>'1 уровень'!F289</f>
        <v>368</v>
      </c>
      <c r="E125" s="145">
        <f>'1 уровень'!G289</f>
        <v>176.92307692307691</v>
      </c>
      <c r="F125" s="265">
        <f>'1 уровень'!H289</f>
        <v>3025</v>
      </c>
      <c r="G125" s="265">
        <f>'1 уровень'!I289</f>
        <v>0</v>
      </c>
      <c r="H125" s="265">
        <f>'1 уровень'!J289</f>
        <v>0</v>
      </c>
      <c r="I125" s="265">
        <f>'1 уровень'!K289</f>
        <v>0</v>
      </c>
      <c r="J125" s="265">
        <f>'1 уровень'!L289</f>
        <v>0</v>
      </c>
      <c r="K125" s="265">
        <f>'1 уровень'!M289</f>
        <v>0</v>
      </c>
      <c r="L125" s="265">
        <f>'1 уровень'!N289</f>
        <v>0</v>
      </c>
      <c r="M125" s="265">
        <f>'1 уровень'!O289</f>
        <v>0</v>
      </c>
      <c r="N125" s="265">
        <f>'1 уровень'!P289</f>
        <v>0</v>
      </c>
      <c r="O125" s="265">
        <f>'1 уровень'!Q289</f>
        <v>0</v>
      </c>
      <c r="P125" s="265">
        <f>'1 уровень'!R289</f>
        <v>0</v>
      </c>
      <c r="Q125" s="265">
        <f>'1 уровень'!S289</f>
        <v>252.08333333333334</v>
      </c>
      <c r="R125" s="265">
        <f>'1 уровень'!T289</f>
        <v>458.14259000000004</v>
      </c>
      <c r="S125" s="265">
        <f>'1 уровень'!U289</f>
        <v>206.0592566666667</v>
      </c>
      <c r="T125" s="265">
        <f>'1 уровень'!V289</f>
        <v>0</v>
      </c>
      <c r="U125" s="265">
        <f>'1 уровень'!W289</f>
        <v>458.14259000000004</v>
      </c>
      <c r="V125" s="265">
        <f>'1 уровень'!X289</f>
        <v>181.74251504132232</v>
      </c>
      <c r="W125" s="68"/>
      <c r="Y125" s="592"/>
    </row>
    <row r="126" spans="1:198" ht="45" x14ac:dyDescent="0.25">
      <c r="A126" s="75" t="s">
        <v>89</v>
      </c>
      <c r="B126" s="33">
        <f>'1 уровень'!D290</f>
        <v>500</v>
      </c>
      <c r="C126" s="33">
        <f>'1 уровень'!E290</f>
        <v>42</v>
      </c>
      <c r="D126" s="33">
        <f>'1 уровень'!F290</f>
        <v>5</v>
      </c>
      <c r="E126" s="100">
        <f>'1 уровень'!G290</f>
        <v>11.904761904761903</v>
      </c>
      <c r="F126" s="264">
        <f>'1 уровень'!H290</f>
        <v>723.245</v>
      </c>
      <c r="G126" s="264">
        <f>'1 уровень'!I290</f>
        <v>0</v>
      </c>
      <c r="H126" s="264">
        <f>'1 уровень'!J290</f>
        <v>0</v>
      </c>
      <c r="I126" s="264">
        <f>'1 уровень'!K290</f>
        <v>0</v>
      </c>
      <c r="J126" s="264">
        <f>'1 уровень'!L290</f>
        <v>0</v>
      </c>
      <c r="K126" s="264">
        <f>'1 уровень'!M290</f>
        <v>0</v>
      </c>
      <c r="L126" s="264">
        <f>'1 уровень'!N290</f>
        <v>0</v>
      </c>
      <c r="M126" s="264">
        <f>'1 уровень'!O290</f>
        <v>0</v>
      </c>
      <c r="N126" s="264">
        <f>'1 уровень'!P290</f>
        <v>0</v>
      </c>
      <c r="O126" s="264">
        <f>'1 уровень'!Q290</f>
        <v>0</v>
      </c>
      <c r="P126" s="264">
        <f>'1 уровень'!R290</f>
        <v>0</v>
      </c>
      <c r="Q126" s="264">
        <f>'1 уровень'!S290</f>
        <v>60.270416666666669</v>
      </c>
      <c r="R126" s="264">
        <f>'1 уровень'!T290</f>
        <v>8.1283700000000003</v>
      </c>
      <c r="S126" s="264">
        <f>'1 уровень'!U290</f>
        <v>-52.142046666666673</v>
      </c>
      <c r="T126" s="264">
        <f>'1 уровень'!V290</f>
        <v>0</v>
      </c>
      <c r="U126" s="264">
        <f>'1 уровень'!W290</f>
        <v>8.1283700000000003</v>
      </c>
      <c r="V126" s="264">
        <f>'1 уровень'!X290</f>
        <v>13.486500425167128</v>
      </c>
      <c r="W126" s="68"/>
      <c r="Y126" s="592"/>
    </row>
    <row r="127" spans="1:198" ht="45" x14ac:dyDescent="0.25">
      <c r="A127" s="75" t="s">
        <v>92</v>
      </c>
      <c r="B127" s="33">
        <f>'1 уровень'!D291</f>
        <v>0</v>
      </c>
      <c r="C127" s="33">
        <f>'1 уровень'!E291</f>
        <v>0</v>
      </c>
      <c r="D127" s="33">
        <f>'1 уровень'!F291</f>
        <v>0</v>
      </c>
      <c r="E127" s="100">
        <f>'1 уровень'!G291</f>
        <v>0</v>
      </c>
      <c r="F127" s="264">
        <f>'1 уровень'!H291</f>
        <v>0</v>
      </c>
      <c r="G127" s="264">
        <f>'1 уровень'!I291</f>
        <v>0</v>
      </c>
      <c r="H127" s="264">
        <f>'1 уровень'!J291</f>
        <v>0</v>
      </c>
      <c r="I127" s="264">
        <f>'1 уровень'!K291</f>
        <v>0</v>
      </c>
      <c r="J127" s="264">
        <f>'1 уровень'!L291</f>
        <v>0</v>
      </c>
      <c r="K127" s="264">
        <f>'1 уровень'!M291</f>
        <v>0</v>
      </c>
      <c r="L127" s="264">
        <f>'1 уровень'!N291</f>
        <v>0</v>
      </c>
      <c r="M127" s="264">
        <f>'1 уровень'!O291</f>
        <v>0</v>
      </c>
      <c r="N127" s="264">
        <f>'1 уровень'!P291</f>
        <v>0</v>
      </c>
      <c r="O127" s="264">
        <f>'1 уровень'!Q291</f>
        <v>0</v>
      </c>
      <c r="P127" s="264">
        <f>'1 уровень'!R291</f>
        <v>0</v>
      </c>
      <c r="Q127" s="264">
        <f>'1 уровень'!S291</f>
        <v>0</v>
      </c>
      <c r="R127" s="264">
        <f>'1 уровень'!T291</f>
        <v>0</v>
      </c>
      <c r="S127" s="264">
        <f>'1 уровень'!U291</f>
        <v>0</v>
      </c>
      <c r="T127" s="264">
        <f>'1 уровень'!V291</f>
        <v>0</v>
      </c>
      <c r="U127" s="264">
        <f>'1 уровень'!W291</f>
        <v>0</v>
      </c>
      <c r="V127" s="264">
        <f>'1 уровень'!X291</f>
        <v>0</v>
      </c>
      <c r="W127" s="68"/>
      <c r="Y127" s="592"/>
    </row>
    <row r="128" spans="1:198" ht="60" x14ac:dyDescent="0.25">
      <c r="A128" s="75" t="s">
        <v>45</v>
      </c>
      <c r="B128" s="33">
        <f>'1 уровень'!D292</f>
        <v>9100</v>
      </c>
      <c r="C128" s="33">
        <f>'1 уровень'!E292</f>
        <v>758</v>
      </c>
      <c r="D128" s="33">
        <f>'1 уровень'!F292</f>
        <v>378</v>
      </c>
      <c r="E128" s="100">
        <f>'1 уровень'!G292</f>
        <v>49.868073878627968</v>
      </c>
      <c r="F128" s="264">
        <f>'1 уровень'!H292</f>
        <v>23673.65</v>
      </c>
      <c r="G128" s="264">
        <f>'1 уровень'!I292</f>
        <v>0</v>
      </c>
      <c r="H128" s="264">
        <f>'1 уровень'!J292</f>
        <v>0</v>
      </c>
      <c r="I128" s="264">
        <f>'1 уровень'!K292</f>
        <v>0</v>
      </c>
      <c r="J128" s="264">
        <f>'1 уровень'!L292</f>
        <v>0</v>
      </c>
      <c r="K128" s="264">
        <f>'1 уровень'!M292</f>
        <v>0</v>
      </c>
      <c r="L128" s="264">
        <f>'1 уровень'!N292</f>
        <v>0</v>
      </c>
      <c r="M128" s="264">
        <f>'1 уровень'!O292</f>
        <v>0</v>
      </c>
      <c r="N128" s="264">
        <f>'1 уровень'!P292</f>
        <v>0</v>
      </c>
      <c r="O128" s="264">
        <f>'1 уровень'!Q292</f>
        <v>0</v>
      </c>
      <c r="P128" s="264">
        <f>'1 уровень'!R292</f>
        <v>0</v>
      </c>
      <c r="Q128" s="264">
        <f>'1 уровень'!S292</f>
        <v>1972.8041666666668</v>
      </c>
      <c r="R128" s="264">
        <f>'1 уровень'!T292</f>
        <v>672.5027</v>
      </c>
      <c r="S128" s="264">
        <f>'1 уровень'!U292</f>
        <v>-1300.3014666666668</v>
      </c>
      <c r="T128" s="264">
        <f>'1 уровень'!V292</f>
        <v>0</v>
      </c>
      <c r="U128" s="264">
        <f>'1 уровень'!W292</f>
        <v>672.5027</v>
      </c>
      <c r="V128" s="264">
        <f>'1 уровень'!X292</f>
        <v>34.088669892475387</v>
      </c>
      <c r="W128" s="68"/>
      <c r="Y128" s="592"/>
    </row>
    <row r="129" spans="1:198" ht="45" x14ac:dyDescent="0.25">
      <c r="A129" s="75" t="s">
        <v>63</v>
      </c>
      <c r="B129" s="33">
        <f>'1 уровень'!D293</f>
        <v>4070</v>
      </c>
      <c r="C129" s="33">
        <f>'1 уровень'!E293</f>
        <v>339</v>
      </c>
      <c r="D129" s="33">
        <f>'1 уровень'!F293</f>
        <v>324</v>
      </c>
      <c r="E129" s="100">
        <f>'1 уровень'!G293</f>
        <v>95.575221238938056</v>
      </c>
      <c r="F129" s="264">
        <f>'1 уровень'!H293</f>
        <v>5317.6992</v>
      </c>
      <c r="G129" s="264">
        <f>'1 уровень'!I293</f>
        <v>0</v>
      </c>
      <c r="H129" s="264">
        <f>'1 уровень'!J293</f>
        <v>0</v>
      </c>
      <c r="I129" s="264">
        <f>'1 уровень'!K293</f>
        <v>0</v>
      </c>
      <c r="J129" s="264">
        <f>'1 уровень'!L293</f>
        <v>0</v>
      </c>
      <c r="K129" s="264">
        <f>'1 уровень'!M293</f>
        <v>0</v>
      </c>
      <c r="L129" s="264">
        <f>'1 уровень'!N293</f>
        <v>0</v>
      </c>
      <c r="M129" s="264">
        <f>'1 уровень'!O293</f>
        <v>0</v>
      </c>
      <c r="N129" s="264">
        <f>'1 уровень'!P293</f>
        <v>0</v>
      </c>
      <c r="O129" s="264">
        <f>'1 уровень'!Q293</f>
        <v>0</v>
      </c>
      <c r="P129" s="264">
        <f>'1 уровень'!R293</f>
        <v>0</v>
      </c>
      <c r="Q129" s="264">
        <f>'1 уровень'!S293</f>
        <v>443.14159999999998</v>
      </c>
      <c r="R129" s="264">
        <f>'1 уровень'!T293</f>
        <v>382.45519999999999</v>
      </c>
      <c r="S129" s="264">
        <f>'1 уровень'!U293</f>
        <v>-60.686399999999992</v>
      </c>
      <c r="T129" s="264">
        <f>'1 уровень'!V293</f>
        <v>0</v>
      </c>
      <c r="U129" s="264">
        <f>'1 уровень'!W293</f>
        <v>382.45519999999999</v>
      </c>
      <c r="V129" s="264">
        <f>'1 уровень'!X293</f>
        <v>86.305415695569991</v>
      </c>
      <c r="W129" s="68"/>
      <c r="Y129" s="592"/>
    </row>
    <row r="130" spans="1:198" ht="15.75" thickBot="1" x14ac:dyDescent="0.3">
      <c r="A130" s="72" t="s">
        <v>71</v>
      </c>
      <c r="B130" s="33">
        <f>'1 уровень'!D294</f>
        <v>0</v>
      </c>
      <c r="C130" s="33">
        <f>'1 уровень'!E294</f>
        <v>0</v>
      </c>
      <c r="D130" s="33">
        <f>'1 уровень'!F294</f>
        <v>0</v>
      </c>
      <c r="E130" s="100">
        <f>'1 уровень'!G294</f>
        <v>0</v>
      </c>
      <c r="F130" s="264">
        <f>'1 уровень'!H294</f>
        <v>64154.67598</v>
      </c>
      <c r="G130" s="264" t="e">
        <f>'1 уровень'!I294</f>
        <v>#REF!</v>
      </c>
      <c r="H130" s="264" t="e">
        <f>'1 уровень'!J294</f>
        <v>#REF!</v>
      </c>
      <c r="I130" s="264" t="e">
        <f>'1 уровень'!K294</f>
        <v>#REF!</v>
      </c>
      <c r="J130" s="264" t="e">
        <f>'1 уровень'!L294</f>
        <v>#REF!</v>
      </c>
      <c r="K130" s="264" t="e">
        <f>'1 уровень'!M294</f>
        <v>#REF!</v>
      </c>
      <c r="L130" s="264" t="e">
        <f>'1 уровень'!N294</f>
        <v>#REF!</v>
      </c>
      <c r="M130" s="264" t="e">
        <f>'1 уровень'!O294</f>
        <v>#REF!</v>
      </c>
      <c r="N130" s="264" t="e">
        <f>'1 уровень'!P294</f>
        <v>#REF!</v>
      </c>
      <c r="O130" s="264" t="e">
        <f>'1 уровень'!Q294</f>
        <v>#REF!</v>
      </c>
      <c r="P130" s="264" t="e">
        <f>'1 уровень'!R294</f>
        <v>#REF!</v>
      </c>
      <c r="Q130" s="264">
        <f>'1 уровень'!S294</f>
        <v>5346.2229983333327</v>
      </c>
      <c r="R130" s="264">
        <f>'1 уровень'!T294</f>
        <v>3616.0153700000001</v>
      </c>
      <c r="S130" s="264">
        <f>'1 уровень'!U294</f>
        <v>-1730.2076283333333</v>
      </c>
      <c r="T130" s="264">
        <f>'1 уровень'!V294</f>
        <v>-7.98461</v>
      </c>
      <c r="U130" s="264">
        <f>'1 уровень'!W294</f>
        <v>3608.0307600000001</v>
      </c>
      <c r="V130" s="264">
        <f>'1 уровень'!X294</f>
        <v>67.636822690098796</v>
      </c>
      <c r="W130" s="68"/>
      <c r="Y130" s="592"/>
    </row>
    <row r="131" spans="1:198" ht="15" customHeight="1" x14ac:dyDescent="0.25">
      <c r="A131" s="64" t="s">
        <v>24</v>
      </c>
      <c r="B131" s="65"/>
      <c r="C131" s="65"/>
      <c r="D131" s="65"/>
      <c r="E131" s="103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  <c r="P131" s="262"/>
      <c r="Q131" s="262"/>
      <c r="R131" s="262"/>
      <c r="S131" s="262"/>
      <c r="T131" s="262"/>
      <c r="U131" s="262"/>
      <c r="V131" s="262"/>
      <c r="W131" s="68"/>
      <c r="Y131" s="592"/>
    </row>
    <row r="132" spans="1:198" ht="30" x14ac:dyDescent="0.25">
      <c r="A132" s="207" t="s">
        <v>74</v>
      </c>
      <c r="B132" s="205">
        <f>'1 уровень'!D308</f>
        <v>3029</v>
      </c>
      <c r="C132" s="205">
        <f>'1 уровень'!E308</f>
        <v>253</v>
      </c>
      <c r="D132" s="205">
        <f>'1 уровень'!F308</f>
        <v>187</v>
      </c>
      <c r="E132" s="206">
        <f>'1 уровень'!G308</f>
        <v>73.91304347826086</v>
      </c>
      <c r="F132" s="263">
        <f>'1 уровень'!H308</f>
        <v>8285.1561700000002</v>
      </c>
      <c r="G132" s="263">
        <f>'1 уровень'!I308</f>
        <v>0</v>
      </c>
      <c r="H132" s="263">
        <f>'1 уровень'!J308</f>
        <v>0</v>
      </c>
      <c r="I132" s="263">
        <f>'1 уровень'!K308</f>
        <v>0</v>
      </c>
      <c r="J132" s="263">
        <f>'1 уровень'!L308</f>
        <v>0</v>
      </c>
      <c r="K132" s="263">
        <f>'1 уровень'!M308</f>
        <v>0</v>
      </c>
      <c r="L132" s="263">
        <f>'1 уровень'!N308</f>
        <v>0</v>
      </c>
      <c r="M132" s="263">
        <f>'1 уровень'!O308</f>
        <v>0</v>
      </c>
      <c r="N132" s="263">
        <f>'1 уровень'!P308</f>
        <v>0</v>
      </c>
      <c r="O132" s="263">
        <f>'1 уровень'!Q308</f>
        <v>0</v>
      </c>
      <c r="P132" s="263">
        <f>'1 уровень'!R308</f>
        <v>0</v>
      </c>
      <c r="Q132" s="263">
        <f>'1 уровень'!S308</f>
        <v>690.42968083333335</v>
      </c>
      <c r="R132" s="263">
        <f>'1 уровень'!T308</f>
        <v>416.24203999999997</v>
      </c>
      <c r="S132" s="263">
        <f>'1 уровень'!U308</f>
        <v>-274.18764083333332</v>
      </c>
      <c r="T132" s="263">
        <f>'1 уровень'!V308</f>
        <v>-13.70726</v>
      </c>
      <c r="U132" s="263">
        <f>'1 уровень'!W308</f>
        <v>402.53477999999996</v>
      </c>
      <c r="V132" s="263">
        <f>'1 уровень'!X308</f>
        <v>60.287390816919263</v>
      </c>
      <c r="W132" s="68"/>
      <c r="Y132" s="592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  <c r="BZ132" s="31"/>
      <c r="CA132" s="31"/>
      <c r="CB132" s="31"/>
      <c r="CC132" s="31"/>
      <c r="CD132" s="31"/>
      <c r="CE132" s="31"/>
      <c r="CF132" s="31"/>
      <c r="CG132" s="31"/>
      <c r="CH132" s="31"/>
      <c r="CI132" s="31"/>
      <c r="CJ132" s="31"/>
      <c r="CK132" s="31"/>
      <c r="CL132" s="31"/>
      <c r="CM132" s="31"/>
      <c r="CN132" s="31"/>
      <c r="CO132" s="31"/>
      <c r="CP132" s="31"/>
      <c r="CQ132" s="31"/>
      <c r="CR132" s="31"/>
      <c r="CS132" s="31"/>
      <c r="CT132" s="31"/>
      <c r="CU132" s="31"/>
      <c r="CV132" s="31"/>
      <c r="CW132" s="31"/>
      <c r="CX132" s="31"/>
      <c r="CY132" s="31"/>
      <c r="CZ132" s="31"/>
      <c r="DA132" s="31"/>
      <c r="DB132" s="31"/>
      <c r="DC132" s="31"/>
      <c r="DD132" s="31"/>
      <c r="DE132" s="31"/>
      <c r="DF132" s="31"/>
      <c r="DG132" s="31"/>
      <c r="DH132" s="31"/>
      <c r="DI132" s="31"/>
      <c r="DJ132" s="31"/>
      <c r="DK132" s="31"/>
      <c r="DL132" s="31"/>
      <c r="DM132" s="31"/>
      <c r="DN132" s="31"/>
      <c r="DO132" s="31"/>
      <c r="DP132" s="31"/>
      <c r="DQ132" s="31"/>
      <c r="DR132" s="31"/>
      <c r="DS132" s="31"/>
      <c r="DT132" s="31"/>
      <c r="DU132" s="31"/>
      <c r="DV132" s="31"/>
      <c r="DW132" s="31"/>
      <c r="DX132" s="31"/>
      <c r="DY132" s="31"/>
      <c r="DZ132" s="31"/>
      <c r="EA132" s="31"/>
      <c r="EB132" s="31"/>
      <c r="EC132" s="31"/>
      <c r="ED132" s="31"/>
      <c r="EE132" s="31"/>
      <c r="EF132" s="31"/>
      <c r="EG132" s="31"/>
      <c r="EH132" s="31"/>
      <c r="EI132" s="31"/>
      <c r="EJ132" s="31"/>
      <c r="EK132" s="31"/>
      <c r="EL132" s="31"/>
      <c r="EM132" s="31"/>
      <c r="EN132" s="31"/>
      <c r="EO132" s="31"/>
      <c r="EP132" s="31"/>
      <c r="EQ132" s="31"/>
      <c r="ER132" s="31"/>
      <c r="ES132" s="31"/>
      <c r="ET132" s="31"/>
      <c r="EU132" s="31"/>
      <c r="EV132" s="31"/>
      <c r="EW132" s="31"/>
      <c r="EX132" s="31"/>
      <c r="EY132" s="31"/>
      <c r="EZ132" s="31"/>
      <c r="FA132" s="31"/>
      <c r="FB132" s="31"/>
      <c r="FC132" s="31"/>
      <c r="FD132" s="31"/>
      <c r="FE132" s="31"/>
      <c r="FF132" s="31"/>
      <c r="FG132" s="31"/>
      <c r="FH132" s="31"/>
      <c r="FI132" s="31"/>
      <c r="FJ132" s="31"/>
      <c r="FK132" s="31"/>
      <c r="FL132" s="31"/>
      <c r="FM132" s="31"/>
      <c r="FN132" s="31"/>
      <c r="FO132" s="31"/>
      <c r="FP132" s="31"/>
      <c r="FQ132" s="31"/>
      <c r="FR132" s="31"/>
      <c r="FS132" s="31"/>
      <c r="FT132" s="31"/>
      <c r="FU132" s="31"/>
      <c r="FV132" s="31"/>
      <c r="FW132" s="31"/>
      <c r="FX132" s="31"/>
      <c r="FY132" s="31"/>
      <c r="FZ132" s="31"/>
      <c r="GA132" s="31"/>
      <c r="GB132" s="31"/>
      <c r="GC132" s="31"/>
      <c r="GD132" s="31"/>
      <c r="GE132" s="31"/>
      <c r="GF132" s="31"/>
      <c r="GG132" s="31"/>
      <c r="GH132" s="31"/>
      <c r="GI132" s="31"/>
      <c r="GJ132" s="31"/>
      <c r="GK132" s="31"/>
      <c r="GL132" s="31"/>
      <c r="GM132" s="31"/>
      <c r="GN132" s="31"/>
      <c r="GO132" s="31"/>
      <c r="GP132" s="31"/>
    </row>
    <row r="133" spans="1:198" ht="30" x14ac:dyDescent="0.25">
      <c r="A133" s="75" t="s">
        <v>43</v>
      </c>
      <c r="B133" s="33">
        <f>'1 уровень'!D309</f>
        <v>2200</v>
      </c>
      <c r="C133" s="33">
        <f>'1 уровень'!E309</f>
        <v>183</v>
      </c>
      <c r="D133" s="33">
        <f>'1 уровень'!F309</f>
        <v>78</v>
      </c>
      <c r="E133" s="100">
        <f>'1 уровень'!G309</f>
        <v>42.622950819672127</v>
      </c>
      <c r="F133" s="264">
        <f>'1 уровень'!H309</f>
        <v>6136.5919999999996</v>
      </c>
      <c r="G133" s="264">
        <f>'1 уровень'!I309</f>
        <v>0</v>
      </c>
      <c r="H133" s="264">
        <f>'1 уровень'!J309</f>
        <v>0</v>
      </c>
      <c r="I133" s="264">
        <f>'1 уровень'!K309</f>
        <v>0</v>
      </c>
      <c r="J133" s="264">
        <f>'1 уровень'!L309</f>
        <v>0</v>
      </c>
      <c r="K133" s="264">
        <f>'1 уровень'!M309</f>
        <v>0</v>
      </c>
      <c r="L133" s="264">
        <f>'1 уровень'!N309</f>
        <v>0</v>
      </c>
      <c r="M133" s="264">
        <f>'1 уровень'!O309</f>
        <v>0</v>
      </c>
      <c r="N133" s="264">
        <f>'1 уровень'!P309</f>
        <v>0</v>
      </c>
      <c r="O133" s="264">
        <f>'1 уровень'!Q309</f>
        <v>0</v>
      </c>
      <c r="P133" s="264">
        <f>'1 уровень'!R309</f>
        <v>0</v>
      </c>
      <c r="Q133" s="264">
        <f>'1 уровень'!S309</f>
        <v>511.38266666666664</v>
      </c>
      <c r="R133" s="264">
        <f>'1 уровень'!T309</f>
        <v>242.39855999999997</v>
      </c>
      <c r="S133" s="264">
        <f>'1 уровень'!U309</f>
        <v>-268.98410666666666</v>
      </c>
      <c r="T133" s="264">
        <f>'1 уровень'!V309</f>
        <v>-13.70726</v>
      </c>
      <c r="U133" s="264">
        <f>'1 уровень'!W309</f>
        <v>228.69129999999998</v>
      </c>
      <c r="V133" s="264">
        <f>'1 уровень'!X309</f>
        <v>47.400621061331762</v>
      </c>
      <c r="W133" s="68"/>
      <c r="Y133" s="592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  <c r="BN133" s="31"/>
      <c r="BO133" s="31"/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  <c r="BZ133" s="31"/>
      <c r="CA133" s="31"/>
      <c r="CB133" s="31"/>
      <c r="CC133" s="31"/>
      <c r="CD133" s="31"/>
      <c r="CE133" s="31"/>
      <c r="CF133" s="31"/>
      <c r="CG133" s="31"/>
      <c r="CH133" s="31"/>
      <c r="CI133" s="31"/>
      <c r="CJ133" s="31"/>
      <c r="CK133" s="31"/>
      <c r="CL133" s="31"/>
      <c r="CM133" s="31"/>
      <c r="CN133" s="31"/>
      <c r="CO133" s="31"/>
      <c r="CP133" s="31"/>
      <c r="CQ133" s="31"/>
      <c r="CR133" s="31"/>
      <c r="CS133" s="31"/>
      <c r="CT133" s="31"/>
      <c r="CU133" s="31"/>
      <c r="CV133" s="31"/>
      <c r="CW133" s="31"/>
      <c r="CX133" s="31"/>
      <c r="CY133" s="31"/>
      <c r="CZ133" s="31"/>
      <c r="DA133" s="31"/>
      <c r="DB133" s="31"/>
      <c r="DC133" s="31"/>
      <c r="DD133" s="31"/>
      <c r="DE133" s="31"/>
      <c r="DF133" s="31"/>
      <c r="DG133" s="31"/>
      <c r="DH133" s="31"/>
      <c r="DI133" s="31"/>
      <c r="DJ133" s="31"/>
      <c r="DK133" s="31"/>
      <c r="DL133" s="31"/>
      <c r="DM133" s="31"/>
      <c r="DN133" s="31"/>
      <c r="DO133" s="31"/>
      <c r="DP133" s="31"/>
      <c r="DQ133" s="31"/>
      <c r="DR133" s="31"/>
      <c r="DS133" s="31"/>
      <c r="DT133" s="31"/>
      <c r="DU133" s="31"/>
      <c r="DV133" s="31"/>
      <c r="DW133" s="31"/>
      <c r="DX133" s="31"/>
      <c r="DY133" s="31"/>
      <c r="DZ133" s="31"/>
      <c r="EA133" s="31"/>
      <c r="EB133" s="31"/>
      <c r="EC133" s="31"/>
      <c r="ED133" s="31"/>
      <c r="EE133" s="31"/>
      <c r="EF133" s="31"/>
      <c r="EG133" s="31"/>
      <c r="EH133" s="31"/>
      <c r="EI133" s="31"/>
      <c r="EJ133" s="31"/>
      <c r="EK133" s="31"/>
      <c r="EL133" s="31"/>
      <c r="EM133" s="31"/>
      <c r="EN133" s="31"/>
      <c r="EO133" s="31"/>
      <c r="EP133" s="31"/>
      <c r="EQ133" s="31"/>
      <c r="ER133" s="31"/>
      <c r="ES133" s="31"/>
      <c r="ET133" s="31"/>
      <c r="EU133" s="31"/>
      <c r="EV133" s="31"/>
      <c r="EW133" s="31"/>
      <c r="EX133" s="31"/>
      <c r="EY133" s="31"/>
      <c r="EZ133" s="31"/>
      <c r="FA133" s="31"/>
      <c r="FB133" s="31"/>
      <c r="FC133" s="31"/>
      <c r="FD133" s="31"/>
      <c r="FE133" s="31"/>
      <c r="FF133" s="31"/>
      <c r="FG133" s="31"/>
      <c r="FH133" s="31"/>
      <c r="FI133" s="31"/>
      <c r="FJ133" s="31"/>
      <c r="FK133" s="31"/>
      <c r="FL133" s="31"/>
      <c r="FM133" s="31"/>
      <c r="FN133" s="31"/>
      <c r="FO133" s="31"/>
      <c r="FP133" s="31"/>
      <c r="FQ133" s="31"/>
      <c r="FR133" s="31"/>
      <c r="FS133" s="31"/>
      <c r="FT133" s="31"/>
      <c r="FU133" s="31"/>
      <c r="FV133" s="31"/>
      <c r="FW133" s="31"/>
      <c r="FX133" s="31"/>
      <c r="FY133" s="31"/>
      <c r="FZ133" s="31"/>
      <c r="GA133" s="31"/>
      <c r="GB133" s="31"/>
      <c r="GC133" s="31"/>
      <c r="GD133" s="31"/>
      <c r="GE133" s="31"/>
      <c r="GF133" s="31"/>
      <c r="GG133" s="31"/>
      <c r="GH133" s="31"/>
      <c r="GI133" s="31"/>
      <c r="GJ133" s="31"/>
      <c r="GK133" s="31"/>
      <c r="GL133" s="31"/>
      <c r="GM133" s="31"/>
      <c r="GN133" s="31"/>
      <c r="GO133" s="31"/>
      <c r="GP133" s="31"/>
    </row>
    <row r="134" spans="1:198" ht="30" x14ac:dyDescent="0.25">
      <c r="A134" s="75" t="s">
        <v>44</v>
      </c>
      <c r="B134" s="33">
        <f>'1 уровень'!D310</f>
        <v>660</v>
      </c>
      <c r="C134" s="33">
        <f>'1 уровень'!E310</f>
        <v>55</v>
      </c>
      <c r="D134" s="33">
        <f>'1 уровень'!F310</f>
        <v>109</v>
      </c>
      <c r="E134" s="100">
        <f>'1 уровень'!G310</f>
        <v>198.18181818181819</v>
      </c>
      <c r="F134" s="264">
        <f>'1 уровень'!H310</f>
        <v>1062.7848000000001</v>
      </c>
      <c r="G134" s="264">
        <f>'1 уровень'!I310</f>
        <v>0</v>
      </c>
      <c r="H134" s="264">
        <f>'1 уровень'!J310</f>
        <v>0</v>
      </c>
      <c r="I134" s="264">
        <f>'1 уровень'!K310</f>
        <v>0</v>
      </c>
      <c r="J134" s="264">
        <f>'1 уровень'!L310</f>
        <v>0</v>
      </c>
      <c r="K134" s="264">
        <f>'1 уровень'!M310</f>
        <v>0</v>
      </c>
      <c r="L134" s="264">
        <f>'1 уровень'!N310</f>
        <v>0</v>
      </c>
      <c r="M134" s="264">
        <f>'1 уровень'!O310</f>
        <v>0</v>
      </c>
      <c r="N134" s="264">
        <f>'1 уровень'!P310</f>
        <v>0</v>
      </c>
      <c r="O134" s="264">
        <f>'1 уровень'!Q310</f>
        <v>0</v>
      </c>
      <c r="P134" s="264">
        <f>'1 уровень'!R310</f>
        <v>0</v>
      </c>
      <c r="Q134" s="264">
        <f>'1 уровень'!S310</f>
        <v>88.565400000000011</v>
      </c>
      <c r="R134" s="264">
        <f>'1 уровень'!T310</f>
        <v>173.84348</v>
      </c>
      <c r="S134" s="264">
        <f>'1 уровень'!U310</f>
        <v>85.278079999999989</v>
      </c>
      <c r="T134" s="264">
        <f>'1 уровень'!V310</f>
        <v>0</v>
      </c>
      <c r="U134" s="264">
        <f>'1 уровень'!W310</f>
        <v>173.84348</v>
      </c>
      <c r="V134" s="264">
        <f>'1 уровень'!X310</f>
        <v>196.2882570394307</v>
      </c>
      <c r="W134" s="68"/>
      <c r="Y134" s="592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  <c r="BM134" s="31"/>
      <c r="BN134" s="31"/>
      <c r="BO134" s="31"/>
      <c r="BP134" s="31"/>
      <c r="BQ134" s="31"/>
      <c r="BR134" s="31"/>
      <c r="BS134" s="31"/>
      <c r="BT134" s="31"/>
      <c r="BU134" s="31"/>
      <c r="BV134" s="31"/>
      <c r="BW134" s="31"/>
      <c r="BX134" s="31"/>
      <c r="BY134" s="31"/>
      <c r="BZ134" s="31"/>
      <c r="CA134" s="31"/>
      <c r="CB134" s="31"/>
      <c r="CC134" s="31"/>
      <c r="CD134" s="31"/>
      <c r="CE134" s="31"/>
      <c r="CF134" s="31"/>
      <c r="CG134" s="31"/>
      <c r="CH134" s="31"/>
      <c r="CI134" s="31"/>
      <c r="CJ134" s="31"/>
      <c r="CK134" s="31"/>
      <c r="CL134" s="31"/>
      <c r="CM134" s="31"/>
      <c r="CN134" s="31"/>
      <c r="CO134" s="31"/>
      <c r="CP134" s="31"/>
      <c r="CQ134" s="31"/>
      <c r="CR134" s="31"/>
      <c r="CS134" s="31"/>
      <c r="CT134" s="31"/>
      <c r="CU134" s="31"/>
      <c r="CV134" s="31"/>
      <c r="CW134" s="31"/>
      <c r="CX134" s="31"/>
      <c r="CY134" s="31"/>
      <c r="CZ134" s="31"/>
      <c r="DA134" s="31"/>
      <c r="DB134" s="31"/>
      <c r="DC134" s="31"/>
      <c r="DD134" s="31"/>
      <c r="DE134" s="31"/>
      <c r="DF134" s="31"/>
      <c r="DG134" s="31"/>
      <c r="DH134" s="31"/>
      <c r="DI134" s="31"/>
      <c r="DJ134" s="31"/>
      <c r="DK134" s="31"/>
      <c r="DL134" s="31"/>
      <c r="DM134" s="31"/>
      <c r="DN134" s="31"/>
      <c r="DO134" s="31"/>
      <c r="DP134" s="31"/>
      <c r="DQ134" s="31"/>
      <c r="DR134" s="31"/>
      <c r="DS134" s="31"/>
      <c r="DT134" s="31"/>
      <c r="DU134" s="31"/>
      <c r="DV134" s="31"/>
      <c r="DW134" s="31"/>
      <c r="DX134" s="31"/>
      <c r="DY134" s="31"/>
      <c r="DZ134" s="31"/>
      <c r="EA134" s="31"/>
      <c r="EB134" s="31"/>
      <c r="EC134" s="31"/>
      <c r="ED134" s="31"/>
      <c r="EE134" s="31"/>
      <c r="EF134" s="31"/>
      <c r="EG134" s="31"/>
      <c r="EH134" s="31"/>
      <c r="EI134" s="31"/>
      <c r="EJ134" s="31"/>
      <c r="EK134" s="31"/>
      <c r="EL134" s="31"/>
      <c r="EM134" s="31"/>
      <c r="EN134" s="31"/>
      <c r="EO134" s="31"/>
      <c r="EP134" s="31"/>
      <c r="EQ134" s="31"/>
      <c r="ER134" s="31"/>
      <c r="ES134" s="31"/>
      <c r="ET134" s="31"/>
      <c r="EU134" s="31"/>
      <c r="EV134" s="31"/>
      <c r="EW134" s="31"/>
      <c r="EX134" s="31"/>
      <c r="EY134" s="31"/>
      <c r="EZ134" s="31"/>
      <c r="FA134" s="31"/>
      <c r="FB134" s="31"/>
      <c r="FC134" s="31"/>
      <c r="FD134" s="31"/>
      <c r="FE134" s="31"/>
      <c r="FF134" s="31"/>
      <c r="FG134" s="31"/>
      <c r="FH134" s="31"/>
      <c r="FI134" s="31"/>
      <c r="FJ134" s="31"/>
      <c r="FK134" s="31"/>
      <c r="FL134" s="31"/>
      <c r="FM134" s="31"/>
      <c r="FN134" s="31"/>
      <c r="FO134" s="31"/>
      <c r="FP134" s="31"/>
      <c r="FQ134" s="31"/>
      <c r="FR134" s="31"/>
      <c r="FS134" s="31"/>
      <c r="FT134" s="31"/>
      <c r="FU134" s="31"/>
      <c r="FV134" s="31"/>
      <c r="FW134" s="31"/>
      <c r="FX134" s="31"/>
      <c r="FY134" s="31"/>
      <c r="FZ134" s="31"/>
      <c r="GA134" s="31"/>
      <c r="GB134" s="31"/>
      <c r="GC134" s="31"/>
      <c r="GD134" s="31"/>
      <c r="GE134" s="31"/>
      <c r="GF134" s="31"/>
      <c r="GG134" s="31"/>
      <c r="GH134" s="31"/>
      <c r="GI134" s="31"/>
      <c r="GJ134" s="31"/>
      <c r="GK134" s="31"/>
      <c r="GL134" s="31"/>
      <c r="GM134" s="31"/>
      <c r="GN134" s="31"/>
      <c r="GO134" s="31"/>
      <c r="GP134" s="31"/>
    </row>
    <row r="135" spans="1:198" ht="30" x14ac:dyDescent="0.25">
      <c r="A135" s="75" t="s">
        <v>64</v>
      </c>
      <c r="B135" s="33">
        <f>'1 уровень'!D311</f>
        <v>31</v>
      </c>
      <c r="C135" s="33">
        <f>'1 уровень'!E311</f>
        <v>3</v>
      </c>
      <c r="D135" s="33">
        <f>'1 уровень'!F311</f>
        <v>0</v>
      </c>
      <c r="E135" s="100">
        <f>'1 уровень'!G311</f>
        <v>0</v>
      </c>
      <c r="F135" s="264">
        <f>'1 уровень'!H311</f>
        <v>199.16662999999997</v>
      </c>
      <c r="G135" s="264">
        <f>'1 уровень'!I311</f>
        <v>0</v>
      </c>
      <c r="H135" s="264">
        <f>'1 уровень'!J311</f>
        <v>0</v>
      </c>
      <c r="I135" s="264">
        <f>'1 уровень'!K311</f>
        <v>0</v>
      </c>
      <c r="J135" s="264">
        <f>'1 уровень'!L311</f>
        <v>0</v>
      </c>
      <c r="K135" s="264">
        <f>'1 уровень'!M311</f>
        <v>0</v>
      </c>
      <c r="L135" s="264">
        <f>'1 уровень'!N311</f>
        <v>0</v>
      </c>
      <c r="M135" s="264">
        <f>'1 уровень'!O311</f>
        <v>0</v>
      </c>
      <c r="N135" s="264">
        <f>'1 уровень'!P311</f>
        <v>0</v>
      </c>
      <c r="O135" s="264">
        <f>'1 уровень'!Q311</f>
        <v>0</v>
      </c>
      <c r="P135" s="264">
        <f>'1 уровень'!R311</f>
        <v>0</v>
      </c>
      <c r="Q135" s="264">
        <f>'1 уровень'!S311</f>
        <v>16.597219166666665</v>
      </c>
      <c r="R135" s="264">
        <f>'1 уровень'!T311</f>
        <v>0</v>
      </c>
      <c r="S135" s="264">
        <f>'1 уровень'!U311</f>
        <v>-16.597219166666665</v>
      </c>
      <c r="T135" s="264">
        <f>'1 уровень'!V311</f>
        <v>0</v>
      </c>
      <c r="U135" s="264">
        <f>'1 уровень'!W311</f>
        <v>0</v>
      </c>
      <c r="V135" s="264">
        <f>'1 уровень'!X311</f>
        <v>0</v>
      </c>
      <c r="W135" s="68"/>
      <c r="Y135" s="592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  <c r="BN135" s="31"/>
      <c r="BO135" s="31"/>
      <c r="BP135" s="31"/>
      <c r="BQ135" s="31"/>
      <c r="BR135" s="31"/>
      <c r="BS135" s="31"/>
      <c r="BT135" s="31"/>
      <c r="BU135" s="31"/>
      <c r="BV135" s="31"/>
      <c r="BW135" s="31"/>
      <c r="BX135" s="31"/>
      <c r="BY135" s="31"/>
      <c r="BZ135" s="31"/>
      <c r="CA135" s="31"/>
      <c r="CB135" s="31"/>
      <c r="CC135" s="31"/>
      <c r="CD135" s="31"/>
      <c r="CE135" s="31"/>
      <c r="CF135" s="31"/>
      <c r="CG135" s="31"/>
      <c r="CH135" s="31"/>
      <c r="CI135" s="31"/>
      <c r="CJ135" s="31"/>
      <c r="CK135" s="31"/>
      <c r="CL135" s="31"/>
      <c r="CM135" s="31"/>
      <c r="CN135" s="31"/>
      <c r="CO135" s="31"/>
      <c r="CP135" s="31"/>
      <c r="CQ135" s="31"/>
      <c r="CR135" s="31"/>
      <c r="CS135" s="31"/>
      <c r="CT135" s="31"/>
      <c r="CU135" s="31"/>
      <c r="CV135" s="31"/>
      <c r="CW135" s="31"/>
      <c r="CX135" s="31"/>
      <c r="CY135" s="31"/>
      <c r="CZ135" s="31"/>
      <c r="DA135" s="31"/>
      <c r="DB135" s="31"/>
      <c r="DC135" s="31"/>
      <c r="DD135" s="31"/>
      <c r="DE135" s="31"/>
      <c r="DF135" s="31"/>
      <c r="DG135" s="31"/>
      <c r="DH135" s="31"/>
      <c r="DI135" s="31"/>
      <c r="DJ135" s="31"/>
      <c r="DK135" s="31"/>
      <c r="DL135" s="31"/>
      <c r="DM135" s="31"/>
      <c r="DN135" s="31"/>
      <c r="DO135" s="31"/>
      <c r="DP135" s="31"/>
      <c r="DQ135" s="31"/>
      <c r="DR135" s="31"/>
      <c r="DS135" s="31"/>
      <c r="DT135" s="31"/>
      <c r="DU135" s="31"/>
      <c r="DV135" s="31"/>
      <c r="DW135" s="31"/>
      <c r="DX135" s="31"/>
      <c r="DY135" s="31"/>
      <c r="DZ135" s="31"/>
      <c r="EA135" s="31"/>
      <c r="EB135" s="31"/>
      <c r="EC135" s="31"/>
      <c r="ED135" s="31"/>
      <c r="EE135" s="31"/>
      <c r="EF135" s="31"/>
      <c r="EG135" s="31"/>
      <c r="EH135" s="31"/>
      <c r="EI135" s="31"/>
      <c r="EJ135" s="31"/>
      <c r="EK135" s="31"/>
      <c r="EL135" s="31"/>
      <c r="EM135" s="31"/>
      <c r="EN135" s="31"/>
      <c r="EO135" s="31"/>
      <c r="EP135" s="31"/>
      <c r="EQ135" s="31"/>
      <c r="ER135" s="31"/>
      <c r="ES135" s="31"/>
      <c r="ET135" s="31"/>
      <c r="EU135" s="31"/>
      <c r="EV135" s="31"/>
      <c r="EW135" s="31"/>
      <c r="EX135" s="31"/>
      <c r="EY135" s="31"/>
      <c r="EZ135" s="31"/>
      <c r="FA135" s="31"/>
      <c r="FB135" s="31"/>
      <c r="FC135" s="31"/>
      <c r="FD135" s="31"/>
      <c r="FE135" s="31"/>
      <c r="FF135" s="31"/>
      <c r="FG135" s="31"/>
      <c r="FH135" s="31"/>
      <c r="FI135" s="31"/>
      <c r="FJ135" s="31"/>
      <c r="FK135" s="31"/>
      <c r="FL135" s="31"/>
      <c r="FM135" s="31"/>
      <c r="FN135" s="31"/>
      <c r="FO135" s="31"/>
      <c r="FP135" s="31"/>
      <c r="FQ135" s="31"/>
      <c r="FR135" s="31"/>
      <c r="FS135" s="31"/>
      <c r="FT135" s="31"/>
      <c r="FU135" s="31"/>
      <c r="FV135" s="31"/>
      <c r="FW135" s="31"/>
      <c r="FX135" s="31"/>
      <c r="FY135" s="31"/>
      <c r="FZ135" s="31"/>
      <c r="GA135" s="31"/>
      <c r="GB135" s="31"/>
      <c r="GC135" s="31"/>
      <c r="GD135" s="31"/>
      <c r="GE135" s="31"/>
      <c r="GF135" s="31"/>
      <c r="GG135" s="31"/>
      <c r="GH135" s="31"/>
      <c r="GI135" s="31"/>
      <c r="GJ135" s="31"/>
      <c r="GK135" s="31"/>
      <c r="GL135" s="31"/>
      <c r="GM135" s="31"/>
      <c r="GN135" s="31"/>
      <c r="GO135" s="31"/>
      <c r="GP135" s="31"/>
    </row>
    <row r="136" spans="1:198" ht="30" x14ac:dyDescent="0.25">
      <c r="A136" s="75" t="s">
        <v>65</v>
      </c>
      <c r="B136" s="33">
        <f>'1 уровень'!D312</f>
        <v>138</v>
      </c>
      <c r="C136" s="33">
        <f>'1 уровень'!E312</f>
        <v>12</v>
      </c>
      <c r="D136" s="33">
        <f>'1 уровень'!F312</f>
        <v>0</v>
      </c>
      <c r="E136" s="100">
        <f>'1 уровень'!G312</f>
        <v>0</v>
      </c>
      <c r="F136" s="264">
        <f>'1 уровень'!H312</f>
        <v>886.61274000000003</v>
      </c>
      <c r="G136" s="264">
        <f>'1 уровень'!I312</f>
        <v>0</v>
      </c>
      <c r="H136" s="264">
        <f>'1 уровень'!J312</f>
        <v>0</v>
      </c>
      <c r="I136" s="264">
        <f>'1 уровень'!K312</f>
        <v>0</v>
      </c>
      <c r="J136" s="264">
        <f>'1 уровень'!L312</f>
        <v>0</v>
      </c>
      <c r="K136" s="264">
        <f>'1 уровень'!M312</f>
        <v>0</v>
      </c>
      <c r="L136" s="264">
        <f>'1 уровень'!N312</f>
        <v>0</v>
      </c>
      <c r="M136" s="264">
        <f>'1 уровень'!O312</f>
        <v>0</v>
      </c>
      <c r="N136" s="264">
        <f>'1 уровень'!P312</f>
        <v>0</v>
      </c>
      <c r="O136" s="264">
        <f>'1 уровень'!Q312</f>
        <v>0</v>
      </c>
      <c r="P136" s="264">
        <f>'1 уровень'!R312</f>
        <v>0</v>
      </c>
      <c r="Q136" s="264">
        <f>'1 уровень'!S312</f>
        <v>73.884394999999998</v>
      </c>
      <c r="R136" s="264">
        <f>'1 уровень'!T312</f>
        <v>0</v>
      </c>
      <c r="S136" s="264">
        <f>'1 уровень'!U312</f>
        <v>-73.884394999999998</v>
      </c>
      <c r="T136" s="264">
        <f>'1 уровень'!V312</f>
        <v>0</v>
      </c>
      <c r="U136" s="264">
        <f>'1 уровень'!W312</f>
        <v>0</v>
      </c>
      <c r="V136" s="264">
        <f>'1 уровень'!X312</f>
        <v>0</v>
      </c>
      <c r="W136" s="68"/>
      <c r="Y136" s="592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  <c r="BQ136" s="31"/>
      <c r="BR136" s="31"/>
      <c r="BS136" s="31"/>
      <c r="BT136" s="31"/>
      <c r="BU136" s="31"/>
      <c r="BV136" s="31"/>
      <c r="BW136" s="31"/>
      <c r="BX136" s="31"/>
      <c r="BY136" s="31"/>
      <c r="BZ136" s="31"/>
      <c r="CA136" s="31"/>
      <c r="CB136" s="31"/>
      <c r="CC136" s="31"/>
      <c r="CD136" s="31"/>
      <c r="CE136" s="31"/>
      <c r="CF136" s="31"/>
      <c r="CG136" s="31"/>
      <c r="CH136" s="31"/>
      <c r="CI136" s="31"/>
      <c r="CJ136" s="31"/>
      <c r="CK136" s="31"/>
      <c r="CL136" s="31"/>
      <c r="CM136" s="31"/>
      <c r="CN136" s="31"/>
      <c r="CO136" s="31"/>
      <c r="CP136" s="31"/>
      <c r="CQ136" s="31"/>
      <c r="CR136" s="31"/>
      <c r="CS136" s="31"/>
      <c r="CT136" s="31"/>
      <c r="CU136" s="31"/>
      <c r="CV136" s="31"/>
      <c r="CW136" s="31"/>
      <c r="CX136" s="31"/>
      <c r="CY136" s="31"/>
      <c r="CZ136" s="31"/>
      <c r="DA136" s="31"/>
      <c r="DB136" s="31"/>
      <c r="DC136" s="31"/>
      <c r="DD136" s="31"/>
      <c r="DE136" s="31"/>
      <c r="DF136" s="31"/>
      <c r="DG136" s="31"/>
      <c r="DH136" s="31"/>
      <c r="DI136" s="31"/>
      <c r="DJ136" s="31"/>
      <c r="DK136" s="31"/>
      <c r="DL136" s="31"/>
      <c r="DM136" s="31"/>
      <c r="DN136" s="31"/>
      <c r="DO136" s="31"/>
      <c r="DP136" s="31"/>
      <c r="DQ136" s="31"/>
      <c r="DR136" s="31"/>
      <c r="DS136" s="31"/>
      <c r="DT136" s="31"/>
      <c r="DU136" s="31"/>
      <c r="DV136" s="31"/>
      <c r="DW136" s="31"/>
      <c r="DX136" s="31"/>
      <c r="DY136" s="31"/>
      <c r="DZ136" s="31"/>
      <c r="EA136" s="31"/>
      <c r="EB136" s="31"/>
      <c r="EC136" s="31"/>
      <c r="ED136" s="31"/>
      <c r="EE136" s="31"/>
      <c r="EF136" s="31"/>
      <c r="EG136" s="31"/>
      <c r="EH136" s="31"/>
      <c r="EI136" s="31"/>
      <c r="EJ136" s="31"/>
      <c r="EK136" s="31"/>
      <c r="EL136" s="31"/>
      <c r="EM136" s="31"/>
      <c r="EN136" s="31"/>
      <c r="EO136" s="31"/>
      <c r="EP136" s="31"/>
      <c r="EQ136" s="31"/>
      <c r="ER136" s="31"/>
      <c r="ES136" s="31"/>
      <c r="ET136" s="31"/>
      <c r="EU136" s="31"/>
      <c r="EV136" s="31"/>
      <c r="EW136" s="31"/>
      <c r="EX136" s="31"/>
      <c r="EY136" s="31"/>
      <c r="EZ136" s="31"/>
      <c r="FA136" s="31"/>
      <c r="FB136" s="31"/>
      <c r="FC136" s="31"/>
      <c r="FD136" s="31"/>
      <c r="FE136" s="31"/>
      <c r="FF136" s="31"/>
      <c r="FG136" s="31"/>
      <c r="FH136" s="31"/>
      <c r="FI136" s="31"/>
      <c r="FJ136" s="31"/>
      <c r="FK136" s="31"/>
      <c r="FL136" s="31"/>
      <c r="FM136" s="31"/>
      <c r="FN136" s="31"/>
      <c r="FO136" s="31"/>
      <c r="FP136" s="31"/>
      <c r="FQ136" s="31"/>
      <c r="FR136" s="31"/>
      <c r="FS136" s="31"/>
      <c r="FT136" s="31"/>
      <c r="FU136" s="31"/>
      <c r="FV136" s="31"/>
      <c r="FW136" s="31"/>
      <c r="FX136" s="31"/>
      <c r="FY136" s="31"/>
      <c r="FZ136" s="31"/>
      <c r="GA136" s="31"/>
      <c r="GB136" s="31"/>
      <c r="GC136" s="31"/>
      <c r="GD136" s="31"/>
      <c r="GE136" s="31"/>
      <c r="GF136" s="31"/>
      <c r="GG136" s="31"/>
      <c r="GH136" s="31"/>
      <c r="GI136" s="31"/>
      <c r="GJ136" s="31"/>
      <c r="GK136" s="31"/>
      <c r="GL136" s="31"/>
      <c r="GM136" s="31"/>
      <c r="GN136" s="31"/>
      <c r="GO136" s="31"/>
      <c r="GP136" s="31"/>
    </row>
    <row r="137" spans="1:198" ht="30" x14ac:dyDescent="0.25">
      <c r="A137" s="207" t="s">
        <v>66</v>
      </c>
      <c r="B137" s="205">
        <f>'1 уровень'!D313</f>
        <v>5641</v>
      </c>
      <c r="C137" s="205">
        <f>'1 уровень'!E313</f>
        <v>469</v>
      </c>
      <c r="D137" s="205">
        <f>'1 уровень'!F313</f>
        <v>101</v>
      </c>
      <c r="E137" s="206">
        <f>'1 уровень'!G313</f>
        <v>21.535181236673772</v>
      </c>
      <c r="F137" s="263">
        <f>'1 уровень'!H313</f>
        <v>12050.778619999999</v>
      </c>
      <c r="G137" s="263">
        <f>'1 уровень'!I313</f>
        <v>0</v>
      </c>
      <c r="H137" s="263">
        <f>'1 уровень'!J313</f>
        <v>0</v>
      </c>
      <c r="I137" s="263">
        <f>'1 уровень'!K313</f>
        <v>0</v>
      </c>
      <c r="J137" s="263">
        <f>'1 уровень'!L313</f>
        <v>0</v>
      </c>
      <c r="K137" s="263">
        <f>'1 уровень'!M313</f>
        <v>0</v>
      </c>
      <c r="L137" s="263">
        <f>'1 уровень'!N313</f>
        <v>0</v>
      </c>
      <c r="M137" s="263">
        <f>'1 уровень'!O313</f>
        <v>0</v>
      </c>
      <c r="N137" s="263">
        <f>'1 уровень'!P313</f>
        <v>0</v>
      </c>
      <c r="O137" s="263">
        <f>'1 уровень'!Q313</f>
        <v>0</v>
      </c>
      <c r="P137" s="263">
        <f>'1 уровень'!R313</f>
        <v>0</v>
      </c>
      <c r="Q137" s="263">
        <f>'1 уровень'!S313</f>
        <v>1004.2315516666666</v>
      </c>
      <c r="R137" s="263">
        <f>'1 уровень'!T313</f>
        <v>114.39402000000001</v>
      </c>
      <c r="S137" s="263">
        <f>'1 уровень'!U313</f>
        <v>-889.83753166666656</v>
      </c>
      <c r="T137" s="263">
        <f>'1 уровень'!V313</f>
        <v>0</v>
      </c>
      <c r="U137" s="263">
        <f>'1 уровень'!W313</f>
        <v>114.39402000000001</v>
      </c>
      <c r="V137" s="263">
        <f>'1 уровень'!X313</f>
        <v>11.391199550556513</v>
      </c>
      <c r="W137" s="68"/>
      <c r="Y137" s="592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  <c r="BM137" s="31"/>
      <c r="BN137" s="31"/>
      <c r="BO137" s="31"/>
      <c r="BP137" s="31"/>
      <c r="BQ137" s="31"/>
      <c r="BR137" s="31"/>
      <c r="BS137" s="31"/>
      <c r="BT137" s="31"/>
      <c r="BU137" s="31"/>
      <c r="BV137" s="31"/>
      <c r="BW137" s="31"/>
      <c r="BX137" s="31"/>
      <c r="BY137" s="31"/>
      <c r="BZ137" s="31"/>
      <c r="CA137" s="31"/>
      <c r="CB137" s="31"/>
      <c r="CC137" s="31"/>
      <c r="CD137" s="31"/>
      <c r="CE137" s="31"/>
      <c r="CF137" s="31"/>
      <c r="CG137" s="31"/>
      <c r="CH137" s="31"/>
      <c r="CI137" s="31"/>
      <c r="CJ137" s="31"/>
      <c r="CK137" s="31"/>
      <c r="CL137" s="31"/>
      <c r="CM137" s="31"/>
      <c r="CN137" s="31"/>
      <c r="CO137" s="31"/>
      <c r="CP137" s="31"/>
      <c r="CQ137" s="31"/>
      <c r="CR137" s="31"/>
      <c r="CS137" s="31"/>
      <c r="CT137" s="31"/>
      <c r="CU137" s="31"/>
      <c r="CV137" s="31"/>
      <c r="CW137" s="31"/>
      <c r="CX137" s="31"/>
      <c r="CY137" s="31"/>
      <c r="CZ137" s="31"/>
      <c r="DA137" s="31"/>
      <c r="DB137" s="31"/>
      <c r="DC137" s="31"/>
      <c r="DD137" s="31"/>
      <c r="DE137" s="31"/>
      <c r="DF137" s="31"/>
      <c r="DG137" s="31"/>
      <c r="DH137" s="31"/>
      <c r="DI137" s="31"/>
      <c r="DJ137" s="31"/>
      <c r="DK137" s="31"/>
      <c r="DL137" s="31"/>
      <c r="DM137" s="31"/>
      <c r="DN137" s="31"/>
      <c r="DO137" s="31"/>
      <c r="DP137" s="31"/>
      <c r="DQ137" s="31"/>
      <c r="DR137" s="31"/>
      <c r="DS137" s="31"/>
      <c r="DT137" s="31"/>
      <c r="DU137" s="31"/>
      <c r="DV137" s="31"/>
      <c r="DW137" s="31"/>
      <c r="DX137" s="31"/>
      <c r="DY137" s="31"/>
      <c r="DZ137" s="31"/>
      <c r="EA137" s="31"/>
      <c r="EB137" s="31"/>
      <c r="EC137" s="31"/>
      <c r="ED137" s="31"/>
      <c r="EE137" s="31"/>
      <c r="EF137" s="31"/>
      <c r="EG137" s="31"/>
      <c r="EH137" s="31"/>
      <c r="EI137" s="31"/>
      <c r="EJ137" s="31"/>
      <c r="EK137" s="31"/>
      <c r="EL137" s="31"/>
      <c r="EM137" s="31"/>
      <c r="EN137" s="31"/>
      <c r="EO137" s="31"/>
      <c r="EP137" s="31"/>
      <c r="EQ137" s="31"/>
      <c r="ER137" s="31"/>
      <c r="ES137" s="31"/>
      <c r="ET137" s="31"/>
      <c r="EU137" s="31"/>
      <c r="EV137" s="31"/>
      <c r="EW137" s="31"/>
      <c r="EX137" s="31"/>
      <c r="EY137" s="31"/>
      <c r="EZ137" s="31"/>
      <c r="FA137" s="31"/>
      <c r="FB137" s="31"/>
      <c r="FC137" s="31"/>
      <c r="FD137" s="31"/>
      <c r="FE137" s="31"/>
      <c r="FF137" s="31"/>
      <c r="FG137" s="31"/>
      <c r="FH137" s="31"/>
      <c r="FI137" s="31"/>
      <c r="FJ137" s="31"/>
      <c r="FK137" s="31"/>
      <c r="FL137" s="31"/>
      <c r="FM137" s="31"/>
      <c r="FN137" s="31"/>
      <c r="FO137" s="31"/>
      <c r="FP137" s="31"/>
      <c r="FQ137" s="31"/>
      <c r="FR137" s="31"/>
      <c r="FS137" s="31"/>
      <c r="FT137" s="31"/>
      <c r="FU137" s="31"/>
      <c r="FV137" s="31"/>
      <c r="FW137" s="31"/>
      <c r="FX137" s="31"/>
      <c r="FY137" s="31"/>
      <c r="FZ137" s="31"/>
      <c r="GA137" s="31"/>
      <c r="GB137" s="31"/>
      <c r="GC137" s="31"/>
      <c r="GD137" s="31"/>
      <c r="GE137" s="31"/>
      <c r="GF137" s="31"/>
      <c r="GG137" s="31"/>
      <c r="GH137" s="31"/>
      <c r="GI137" s="31"/>
      <c r="GJ137" s="31"/>
      <c r="GK137" s="31"/>
      <c r="GL137" s="31"/>
      <c r="GM137" s="31"/>
      <c r="GN137" s="31"/>
      <c r="GO137" s="31"/>
      <c r="GP137" s="31"/>
    </row>
    <row r="138" spans="1:198" ht="30" x14ac:dyDescent="0.25">
      <c r="A138" s="75" t="s">
        <v>62</v>
      </c>
      <c r="B138" s="33">
        <f>'1 уровень'!D314</f>
        <v>1000</v>
      </c>
      <c r="C138" s="33">
        <f>'1 уровень'!E314</f>
        <v>83</v>
      </c>
      <c r="D138" s="33">
        <f>'1 уровень'!F314</f>
        <v>41</v>
      </c>
      <c r="E138" s="100">
        <f>'1 уровень'!G314</f>
        <v>49.397590361445779</v>
      </c>
      <c r="F138" s="264">
        <f>'1 уровень'!H314</f>
        <v>1210</v>
      </c>
      <c r="G138" s="264">
        <f>'1 уровень'!I314</f>
        <v>0</v>
      </c>
      <c r="H138" s="264">
        <f>'1 уровень'!J314</f>
        <v>0</v>
      </c>
      <c r="I138" s="264">
        <f>'1 уровень'!K314</f>
        <v>0</v>
      </c>
      <c r="J138" s="264">
        <f>'1 уровень'!L314</f>
        <v>0</v>
      </c>
      <c r="K138" s="264">
        <f>'1 уровень'!M314</f>
        <v>0</v>
      </c>
      <c r="L138" s="264">
        <f>'1 уровень'!N314</f>
        <v>0</v>
      </c>
      <c r="M138" s="264">
        <f>'1 уровень'!O314</f>
        <v>0</v>
      </c>
      <c r="N138" s="264">
        <f>'1 уровень'!P314</f>
        <v>0</v>
      </c>
      <c r="O138" s="264">
        <f>'1 уровень'!Q314</f>
        <v>0</v>
      </c>
      <c r="P138" s="264">
        <f>'1 уровень'!R314</f>
        <v>0</v>
      </c>
      <c r="Q138" s="264">
        <f>'1 уровень'!S314</f>
        <v>100.83333333333333</v>
      </c>
      <c r="R138" s="264">
        <f>'1 уровень'!T314</f>
        <v>50.82161</v>
      </c>
      <c r="S138" s="264">
        <f>'1 уровень'!U314</f>
        <v>-50.011723333333329</v>
      </c>
      <c r="T138" s="264">
        <f>'1 уровень'!V314</f>
        <v>0</v>
      </c>
      <c r="U138" s="264">
        <f>'1 уровень'!W314</f>
        <v>50.82161</v>
      </c>
      <c r="V138" s="264">
        <f>'1 уровень'!X314</f>
        <v>50.401596694214881</v>
      </c>
      <c r="W138" s="68"/>
      <c r="Y138" s="592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  <c r="BZ138" s="31"/>
      <c r="CA138" s="31"/>
      <c r="CB138" s="31"/>
      <c r="CC138" s="31"/>
      <c r="CD138" s="31"/>
      <c r="CE138" s="31"/>
      <c r="CF138" s="31"/>
      <c r="CG138" s="31"/>
      <c r="CH138" s="31"/>
      <c r="CI138" s="31"/>
      <c r="CJ138" s="31"/>
      <c r="CK138" s="31"/>
      <c r="CL138" s="31"/>
      <c r="CM138" s="31"/>
      <c r="CN138" s="31"/>
      <c r="CO138" s="31"/>
      <c r="CP138" s="31"/>
      <c r="CQ138" s="31"/>
      <c r="CR138" s="31"/>
      <c r="CS138" s="31"/>
      <c r="CT138" s="31"/>
      <c r="CU138" s="31"/>
      <c r="CV138" s="31"/>
      <c r="CW138" s="31"/>
      <c r="CX138" s="31"/>
      <c r="CY138" s="31"/>
      <c r="CZ138" s="31"/>
      <c r="DA138" s="31"/>
      <c r="DB138" s="31"/>
      <c r="DC138" s="31"/>
      <c r="DD138" s="31"/>
      <c r="DE138" s="31"/>
      <c r="DF138" s="31"/>
      <c r="DG138" s="31"/>
      <c r="DH138" s="31"/>
      <c r="DI138" s="31"/>
      <c r="DJ138" s="31"/>
      <c r="DK138" s="31"/>
      <c r="DL138" s="31"/>
      <c r="DM138" s="31"/>
      <c r="DN138" s="31"/>
      <c r="DO138" s="31"/>
      <c r="DP138" s="31"/>
      <c r="DQ138" s="31"/>
      <c r="DR138" s="31"/>
      <c r="DS138" s="31"/>
      <c r="DT138" s="31"/>
      <c r="DU138" s="31"/>
      <c r="DV138" s="31"/>
      <c r="DW138" s="31"/>
      <c r="DX138" s="31"/>
      <c r="DY138" s="31"/>
      <c r="DZ138" s="31"/>
      <c r="EA138" s="31"/>
      <c r="EB138" s="31"/>
      <c r="EC138" s="31"/>
      <c r="ED138" s="31"/>
      <c r="EE138" s="31"/>
      <c r="EF138" s="31"/>
      <c r="EG138" s="31"/>
      <c r="EH138" s="31"/>
      <c r="EI138" s="31"/>
      <c r="EJ138" s="31"/>
      <c r="EK138" s="31"/>
      <c r="EL138" s="31"/>
      <c r="EM138" s="31"/>
      <c r="EN138" s="31"/>
      <c r="EO138" s="31"/>
      <c r="EP138" s="31"/>
      <c r="EQ138" s="31"/>
      <c r="ER138" s="31"/>
      <c r="ES138" s="31"/>
      <c r="ET138" s="31"/>
      <c r="EU138" s="31"/>
      <c r="EV138" s="31"/>
      <c r="EW138" s="31"/>
      <c r="EX138" s="31"/>
      <c r="EY138" s="31"/>
      <c r="EZ138" s="31"/>
      <c r="FA138" s="31"/>
      <c r="FB138" s="31"/>
      <c r="FC138" s="31"/>
      <c r="FD138" s="31"/>
      <c r="FE138" s="31"/>
      <c r="FF138" s="31"/>
      <c r="FG138" s="31"/>
      <c r="FH138" s="31"/>
      <c r="FI138" s="31"/>
      <c r="FJ138" s="31"/>
      <c r="FK138" s="31"/>
      <c r="FL138" s="31"/>
      <c r="FM138" s="31"/>
      <c r="FN138" s="31"/>
      <c r="FO138" s="31"/>
      <c r="FP138" s="31"/>
      <c r="FQ138" s="31"/>
      <c r="FR138" s="31"/>
      <c r="FS138" s="31"/>
      <c r="FT138" s="31"/>
      <c r="FU138" s="31"/>
      <c r="FV138" s="31"/>
      <c r="FW138" s="31"/>
      <c r="FX138" s="31"/>
      <c r="FY138" s="31"/>
      <c r="FZ138" s="31"/>
      <c r="GA138" s="31"/>
      <c r="GB138" s="31"/>
      <c r="GC138" s="31"/>
      <c r="GD138" s="31"/>
      <c r="GE138" s="31"/>
      <c r="GF138" s="31"/>
      <c r="GG138" s="31"/>
      <c r="GH138" s="31"/>
      <c r="GI138" s="31"/>
      <c r="GJ138" s="31"/>
      <c r="GK138" s="31"/>
      <c r="GL138" s="31"/>
      <c r="GM138" s="31"/>
      <c r="GN138" s="31"/>
      <c r="GO138" s="31"/>
      <c r="GP138" s="31"/>
    </row>
    <row r="139" spans="1:198" ht="45" x14ac:dyDescent="0.25">
      <c r="A139" s="75" t="s">
        <v>92</v>
      </c>
      <c r="B139" s="33">
        <f>'1 уровень'!D315</f>
        <v>0</v>
      </c>
      <c r="C139" s="33">
        <f>'1 уровень'!E315</f>
        <v>0</v>
      </c>
      <c r="D139" s="33">
        <f>'1 уровень'!F315</f>
        <v>0</v>
      </c>
      <c r="E139" s="100">
        <f>'1 уровень'!G315</f>
        <v>0</v>
      </c>
      <c r="F139" s="264">
        <f>'1 уровень'!H315</f>
        <v>0</v>
      </c>
      <c r="G139" s="264">
        <f>'1 уровень'!I315</f>
        <v>0</v>
      </c>
      <c r="H139" s="264">
        <f>'1 уровень'!J315</f>
        <v>0</v>
      </c>
      <c r="I139" s="264">
        <f>'1 уровень'!K315</f>
        <v>0</v>
      </c>
      <c r="J139" s="264">
        <f>'1 уровень'!L315</f>
        <v>0</v>
      </c>
      <c r="K139" s="264">
        <f>'1 уровень'!M315</f>
        <v>0</v>
      </c>
      <c r="L139" s="264">
        <f>'1 уровень'!N315</f>
        <v>0</v>
      </c>
      <c r="M139" s="264">
        <f>'1 уровень'!O315</f>
        <v>0</v>
      </c>
      <c r="N139" s="264">
        <f>'1 уровень'!P315</f>
        <v>0</v>
      </c>
      <c r="O139" s="264">
        <f>'1 уровень'!Q315</f>
        <v>0</v>
      </c>
      <c r="P139" s="264">
        <f>'1 уровень'!R315</f>
        <v>0</v>
      </c>
      <c r="Q139" s="264">
        <f>'1 уровень'!S315</f>
        <v>0</v>
      </c>
      <c r="R139" s="264">
        <f>'1 уровень'!T315</f>
        <v>0</v>
      </c>
      <c r="S139" s="264">
        <f>'1 уровень'!U315</f>
        <v>0</v>
      </c>
      <c r="T139" s="264">
        <f>'1 уровень'!V315</f>
        <v>0</v>
      </c>
      <c r="U139" s="264">
        <f>'1 уровень'!W315</f>
        <v>0</v>
      </c>
      <c r="V139" s="264">
        <f>'1 уровень'!X315</f>
        <v>0</v>
      </c>
      <c r="W139" s="68"/>
      <c r="Y139" s="592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  <c r="BZ139" s="31"/>
      <c r="CA139" s="31"/>
      <c r="CB139" s="31"/>
      <c r="CC139" s="31"/>
      <c r="CD139" s="31"/>
      <c r="CE139" s="31"/>
      <c r="CF139" s="31"/>
      <c r="CG139" s="31"/>
      <c r="CH139" s="31"/>
      <c r="CI139" s="31"/>
      <c r="CJ139" s="31"/>
      <c r="CK139" s="31"/>
      <c r="CL139" s="31"/>
      <c r="CM139" s="31"/>
      <c r="CN139" s="31"/>
      <c r="CO139" s="31"/>
      <c r="CP139" s="31"/>
      <c r="CQ139" s="31"/>
      <c r="CR139" s="31"/>
      <c r="CS139" s="31"/>
      <c r="CT139" s="31"/>
      <c r="CU139" s="31"/>
      <c r="CV139" s="31"/>
      <c r="CW139" s="31"/>
      <c r="CX139" s="31"/>
      <c r="CY139" s="31"/>
      <c r="CZ139" s="31"/>
      <c r="DA139" s="31"/>
      <c r="DB139" s="31"/>
      <c r="DC139" s="31"/>
      <c r="DD139" s="31"/>
      <c r="DE139" s="31"/>
      <c r="DF139" s="31"/>
      <c r="DG139" s="31"/>
      <c r="DH139" s="31"/>
      <c r="DI139" s="31"/>
      <c r="DJ139" s="31"/>
      <c r="DK139" s="31"/>
      <c r="DL139" s="31"/>
      <c r="DM139" s="31"/>
      <c r="DN139" s="31"/>
      <c r="DO139" s="31"/>
      <c r="DP139" s="31"/>
      <c r="DQ139" s="31"/>
      <c r="DR139" s="31"/>
      <c r="DS139" s="31"/>
      <c r="DT139" s="31"/>
      <c r="DU139" s="31"/>
      <c r="DV139" s="31"/>
      <c r="DW139" s="31"/>
      <c r="DX139" s="31"/>
      <c r="DY139" s="31"/>
      <c r="DZ139" s="31"/>
      <c r="EA139" s="31"/>
      <c r="EB139" s="31"/>
      <c r="EC139" s="31"/>
      <c r="ED139" s="31"/>
      <c r="EE139" s="31"/>
      <c r="EF139" s="31"/>
      <c r="EG139" s="31"/>
      <c r="EH139" s="31"/>
      <c r="EI139" s="31"/>
      <c r="EJ139" s="31"/>
      <c r="EK139" s="31"/>
      <c r="EL139" s="31"/>
      <c r="EM139" s="31"/>
      <c r="EN139" s="31"/>
      <c r="EO139" s="31"/>
      <c r="EP139" s="31"/>
      <c r="EQ139" s="31"/>
      <c r="ER139" s="31"/>
      <c r="ES139" s="31"/>
      <c r="ET139" s="31"/>
      <c r="EU139" s="31"/>
      <c r="EV139" s="31"/>
      <c r="EW139" s="31"/>
      <c r="EX139" s="31"/>
      <c r="EY139" s="31"/>
      <c r="EZ139" s="31"/>
      <c r="FA139" s="31"/>
      <c r="FB139" s="31"/>
      <c r="FC139" s="31"/>
      <c r="FD139" s="31"/>
      <c r="FE139" s="31"/>
      <c r="FF139" s="31"/>
      <c r="FG139" s="31"/>
      <c r="FH139" s="31"/>
      <c r="FI139" s="31"/>
      <c r="FJ139" s="31"/>
      <c r="FK139" s="31"/>
      <c r="FL139" s="31"/>
      <c r="FM139" s="31"/>
      <c r="FN139" s="31"/>
      <c r="FO139" s="31"/>
      <c r="FP139" s="31"/>
      <c r="FQ139" s="31"/>
      <c r="FR139" s="31"/>
      <c r="FS139" s="31"/>
      <c r="FT139" s="31"/>
      <c r="FU139" s="31"/>
      <c r="FV139" s="31"/>
      <c r="FW139" s="31"/>
      <c r="FX139" s="31"/>
      <c r="FY139" s="31"/>
      <c r="FZ139" s="31"/>
      <c r="GA139" s="31"/>
      <c r="GB139" s="31"/>
      <c r="GC139" s="31"/>
      <c r="GD139" s="31"/>
      <c r="GE139" s="31"/>
      <c r="GF139" s="31"/>
      <c r="GG139" s="31"/>
      <c r="GH139" s="31"/>
      <c r="GI139" s="31"/>
      <c r="GJ139" s="31"/>
      <c r="GK139" s="31"/>
      <c r="GL139" s="31"/>
      <c r="GM139" s="31"/>
      <c r="GN139" s="31"/>
      <c r="GO139" s="31"/>
      <c r="GP139" s="31"/>
    </row>
    <row r="140" spans="1:198" ht="60" x14ac:dyDescent="0.25">
      <c r="A140" s="75" t="s">
        <v>45</v>
      </c>
      <c r="B140" s="33">
        <f>'1 уровень'!D316</f>
        <v>3689</v>
      </c>
      <c r="C140" s="33">
        <f>'1 уровень'!E316</f>
        <v>307</v>
      </c>
      <c r="D140" s="33">
        <f>'1 уровень'!F316</f>
        <v>0</v>
      </c>
      <c r="E140" s="100">
        <f>'1 уровень'!G316</f>
        <v>0</v>
      </c>
      <c r="F140" s="264">
        <f>'1 уровень'!H316</f>
        <v>9596.9334999999992</v>
      </c>
      <c r="G140" s="264">
        <f>'1 уровень'!I316</f>
        <v>0</v>
      </c>
      <c r="H140" s="264">
        <f>'1 уровень'!J316</f>
        <v>0</v>
      </c>
      <c r="I140" s="264">
        <f>'1 уровень'!K316</f>
        <v>0</v>
      </c>
      <c r="J140" s="264">
        <f>'1 уровень'!L316</f>
        <v>0</v>
      </c>
      <c r="K140" s="264">
        <f>'1 уровень'!M316</f>
        <v>0</v>
      </c>
      <c r="L140" s="264">
        <f>'1 уровень'!N316</f>
        <v>0</v>
      </c>
      <c r="M140" s="264">
        <f>'1 уровень'!O316</f>
        <v>0</v>
      </c>
      <c r="N140" s="264">
        <f>'1 уровень'!P316</f>
        <v>0</v>
      </c>
      <c r="O140" s="264">
        <f>'1 уровень'!Q316</f>
        <v>0</v>
      </c>
      <c r="P140" s="264">
        <f>'1 уровень'!R316</f>
        <v>0</v>
      </c>
      <c r="Q140" s="264">
        <f>'1 уровень'!S316</f>
        <v>799.74445833333323</v>
      </c>
      <c r="R140" s="264">
        <f>'1 уровень'!T316</f>
        <v>0</v>
      </c>
      <c r="S140" s="264">
        <f>'1 уровень'!U316</f>
        <v>-799.74445833333323</v>
      </c>
      <c r="T140" s="264">
        <f>'1 уровень'!V316</f>
        <v>0</v>
      </c>
      <c r="U140" s="264">
        <f>'1 уровень'!W316</f>
        <v>0</v>
      </c>
      <c r="V140" s="264">
        <f>'1 уровень'!X316</f>
        <v>0</v>
      </c>
      <c r="W140" s="68"/>
      <c r="Y140" s="592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  <c r="BZ140" s="31"/>
      <c r="CA140" s="31"/>
      <c r="CB140" s="31"/>
      <c r="CC140" s="31"/>
      <c r="CD140" s="31"/>
      <c r="CE140" s="31"/>
      <c r="CF140" s="31"/>
      <c r="CG140" s="31"/>
      <c r="CH140" s="31"/>
      <c r="CI140" s="31"/>
      <c r="CJ140" s="31"/>
      <c r="CK140" s="31"/>
      <c r="CL140" s="31"/>
      <c r="CM140" s="31"/>
      <c r="CN140" s="31"/>
      <c r="CO140" s="31"/>
      <c r="CP140" s="31"/>
      <c r="CQ140" s="31"/>
      <c r="CR140" s="31"/>
      <c r="CS140" s="31"/>
      <c r="CT140" s="31"/>
      <c r="CU140" s="31"/>
      <c r="CV140" s="31"/>
      <c r="CW140" s="31"/>
      <c r="CX140" s="31"/>
      <c r="CY140" s="31"/>
      <c r="CZ140" s="31"/>
      <c r="DA140" s="31"/>
      <c r="DB140" s="31"/>
      <c r="DC140" s="31"/>
      <c r="DD140" s="31"/>
      <c r="DE140" s="31"/>
      <c r="DF140" s="31"/>
      <c r="DG140" s="31"/>
      <c r="DH140" s="31"/>
      <c r="DI140" s="31"/>
      <c r="DJ140" s="31"/>
      <c r="DK140" s="31"/>
      <c r="DL140" s="31"/>
      <c r="DM140" s="31"/>
      <c r="DN140" s="31"/>
      <c r="DO140" s="31"/>
      <c r="DP140" s="31"/>
      <c r="DQ140" s="31"/>
      <c r="DR140" s="31"/>
      <c r="DS140" s="31"/>
      <c r="DT140" s="31"/>
      <c r="DU140" s="31"/>
      <c r="DV140" s="31"/>
      <c r="DW140" s="31"/>
      <c r="DX140" s="31"/>
      <c r="DY140" s="31"/>
      <c r="DZ140" s="31"/>
      <c r="EA140" s="31"/>
      <c r="EB140" s="31"/>
      <c r="EC140" s="31"/>
      <c r="ED140" s="31"/>
      <c r="EE140" s="31"/>
      <c r="EF140" s="31"/>
      <c r="EG140" s="31"/>
      <c r="EH140" s="31"/>
      <c r="EI140" s="31"/>
      <c r="EJ140" s="31"/>
      <c r="EK140" s="31"/>
      <c r="EL140" s="31"/>
      <c r="EM140" s="31"/>
      <c r="EN140" s="31"/>
      <c r="EO140" s="31"/>
      <c r="EP140" s="31"/>
      <c r="EQ140" s="31"/>
      <c r="ER140" s="31"/>
      <c r="ES140" s="31"/>
      <c r="ET140" s="31"/>
      <c r="EU140" s="31"/>
      <c r="EV140" s="31"/>
      <c r="EW140" s="31"/>
      <c r="EX140" s="31"/>
      <c r="EY140" s="31"/>
      <c r="EZ140" s="31"/>
      <c r="FA140" s="31"/>
      <c r="FB140" s="31"/>
      <c r="FC140" s="31"/>
      <c r="FD140" s="31"/>
      <c r="FE140" s="31"/>
      <c r="FF140" s="31"/>
      <c r="FG140" s="31"/>
      <c r="FH140" s="31"/>
      <c r="FI140" s="31"/>
      <c r="FJ140" s="31"/>
      <c r="FK140" s="31"/>
      <c r="FL140" s="31"/>
      <c r="FM140" s="31"/>
      <c r="FN140" s="31"/>
      <c r="FO140" s="31"/>
      <c r="FP140" s="31"/>
      <c r="FQ140" s="31"/>
      <c r="FR140" s="31"/>
      <c r="FS140" s="31"/>
      <c r="FT140" s="31"/>
      <c r="FU140" s="31"/>
      <c r="FV140" s="31"/>
      <c r="FW140" s="31"/>
      <c r="FX140" s="31"/>
      <c r="FY140" s="31"/>
      <c r="FZ140" s="31"/>
      <c r="GA140" s="31"/>
      <c r="GB140" s="31"/>
      <c r="GC140" s="31"/>
      <c r="GD140" s="31"/>
      <c r="GE140" s="31"/>
      <c r="GF140" s="31"/>
      <c r="GG140" s="31"/>
      <c r="GH140" s="31"/>
      <c r="GI140" s="31"/>
      <c r="GJ140" s="31"/>
      <c r="GK140" s="31"/>
      <c r="GL140" s="31"/>
      <c r="GM140" s="31"/>
      <c r="GN140" s="31"/>
      <c r="GO140" s="31"/>
      <c r="GP140" s="31"/>
    </row>
    <row r="141" spans="1:198" ht="45" x14ac:dyDescent="0.25">
      <c r="A141" s="75" t="s">
        <v>63</v>
      </c>
      <c r="B141" s="33">
        <f>'1 уровень'!D317</f>
        <v>952</v>
      </c>
      <c r="C141" s="33">
        <f>'1 уровень'!E317</f>
        <v>79</v>
      </c>
      <c r="D141" s="33">
        <f>'1 уровень'!F317</f>
        <v>60</v>
      </c>
      <c r="E141" s="100">
        <f>'1 уровень'!G317</f>
        <v>75.949367088607602</v>
      </c>
      <c r="F141" s="264">
        <f>'1 уровень'!H317</f>
        <v>1243.84512</v>
      </c>
      <c r="G141" s="264">
        <f>'1 уровень'!I317</f>
        <v>0</v>
      </c>
      <c r="H141" s="264">
        <f>'1 уровень'!J317</f>
        <v>0</v>
      </c>
      <c r="I141" s="264">
        <f>'1 уровень'!K317</f>
        <v>0</v>
      </c>
      <c r="J141" s="264">
        <f>'1 уровень'!L317</f>
        <v>0</v>
      </c>
      <c r="K141" s="264">
        <f>'1 уровень'!M317</f>
        <v>0</v>
      </c>
      <c r="L141" s="264">
        <f>'1 уровень'!N317</f>
        <v>0</v>
      </c>
      <c r="M141" s="264">
        <f>'1 уровень'!O317</f>
        <v>0</v>
      </c>
      <c r="N141" s="264">
        <f>'1 уровень'!P317</f>
        <v>0</v>
      </c>
      <c r="O141" s="264">
        <f>'1 уровень'!Q317</f>
        <v>0</v>
      </c>
      <c r="P141" s="264">
        <f>'1 уровень'!R317</f>
        <v>0</v>
      </c>
      <c r="Q141" s="264">
        <f>'1 уровень'!S317</f>
        <v>103.65375999999999</v>
      </c>
      <c r="R141" s="264">
        <f>'1 уровень'!T317</f>
        <v>63.572410000000005</v>
      </c>
      <c r="S141" s="264">
        <f>'1 уровень'!U317</f>
        <v>-40.081349999999986</v>
      </c>
      <c r="T141" s="264">
        <f>'1 уровень'!V317</f>
        <v>0</v>
      </c>
      <c r="U141" s="264">
        <f>'1 уровень'!W317</f>
        <v>63.572410000000005</v>
      </c>
      <c r="V141" s="264">
        <f>'1 уровень'!X317</f>
        <v>61.331504038059023</v>
      </c>
      <c r="W141" s="68"/>
      <c r="Y141" s="592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  <c r="BN141" s="31"/>
      <c r="BO141" s="31"/>
      <c r="BP141" s="31"/>
      <c r="BQ141" s="31"/>
      <c r="BR141" s="31"/>
      <c r="BS141" s="31"/>
      <c r="BT141" s="31"/>
      <c r="BU141" s="31"/>
      <c r="BV141" s="31"/>
      <c r="BW141" s="31"/>
      <c r="BX141" s="31"/>
      <c r="BY141" s="31"/>
      <c r="BZ141" s="31"/>
      <c r="CA141" s="31"/>
      <c r="CB141" s="31"/>
      <c r="CC141" s="31"/>
      <c r="CD141" s="31"/>
      <c r="CE141" s="31"/>
      <c r="CF141" s="31"/>
      <c r="CG141" s="31"/>
      <c r="CH141" s="31"/>
      <c r="CI141" s="31"/>
      <c r="CJ141" s="31"/>
      <c r="CK141" s="31"/>
      <c r="CL141" s="31"/>
      <c r="CM141" s="31"/>
      <c r="CN141" s="31"/>
      <c r="CO141" s="31"/>
      <c r="CP141" s="31"/>
      <c r="CQ141" s="31"/>
      <c r="CR141" s="31"/>
      <c r="CS141" s="31"/>
      <c r="CT141" s="31"/>
      <c r="CU141" s="31"/>
      <c r="CV141" s="31"/>
      <c r="CW141" s="31"/>
      <c r="CX141" s="31"/>
      <c r="CY141" s="31"/>
      <c r="CZ141" s="31"/>
      <c r="DA141" s="31"/>
      <c r="DB141" s="31"/>
      <c r="DC141" s="31"/>
      <c r="DD141" s="31"/>
      <c r="DE141" s="31"/>
      <c r="DF141" s="31"/>
      <c r="DG141" s="31"/>
      <c r="DH141" s="31"/>
      <c r="DI141" s="31"/>
      <c r="DJ141" s="31"/>
      <c r="DK141" s="31"/>
      <c r="DL141" s="31"/>
      <c r="DM141" s="31"/>
      <c r="DN141" s="31"/>
      <c r="DO141" s="31"/>
      <c r="DP141" s="31"/>
      <c r="DQ141" s="31"/>
      <c r="DR141" s="31"/>
      <c r="DS141" s="31"/>
      <c r="DT141" s="31"/>
      <c r="DU141" s="31"/>
      <c r="DV141" s="31"/>
      <c r="DW141" s="31"/>
      <c r="DX141" s="31"/>
      <c r="DY141" s="31"/>
      <c r="DZ141" s="31"/>
      <c r="EA141" s="31"/>
      <c r="EB141" s="31"/>
      <c r="EC141" s="31"/>
      <c r="ED141" s="31"/>
      <c r="EE141" s="31"/>
      <c r="EF141" s="31"/>
      <c r="EG141" s="31"/>
      <c r="EH141" s="31"/>
      <c r="EI141" s="31"/>
      <c r="EJ141" s="31"/>
      <c r="EK141" s="31"/>
      <c r="EL141" s="31"/>
      <c r="EM141" s="31"/>
      <c r="EN141" s="31"/>
      <c r="EO141" s="31"/>
      <c r="EP141" s="31"/>
      <c r="EQ141" s="31"/>
      <c r="ER141" s="31"/>
      <c r="ES141" s="31"/>
      <c r="ET141" s="31"/>
      <c r="EU141" s="31"/>
      <c r="EV141" s="31"/>
      <c r="EW141" s="31"/>
      <c r="EX141" s="31"/>
      <c r="EY141" s="31"/>
      <c r="EZ141" s="31"/>
      <c r="FA141" s="31"/>
      <c r="FB141" s="31"/>
      <c r="FC141" s="31"/>
      <c r="FD141" s="31"/>
      <c r="FE141" s="31"/>
      <c r="FF141" s="31"/>
      <c r="FG141" s="31"/>
      <c r="FH141" s="31"/>
      <c r="FI141" s="31"/>
      <c r="FJ141" s="31"/>
      <c r="FK141" s="31"/>
      <c r="FL141" s="31"/>
      <c r="FM141" s="31"/>
      <c r="FN141" s="31"/>
      <c r="FO141" s="31"/>
      <c r="FP141" s="31"/>
      <c r="FQ141" s="31"/>
      <c r="FR141" s="31"/>
      <c r="FS141" s="31"/>
      <c r="FT141" s="31"/>
      <c r="FU141" s="31"/>
      <c r="FV141" s="31"/>
      <c r="FW141" s="31"/>
      <c r="FX141" s="31"/>
      <c r="FY141" s="31"/>
      <c r="FZ141" s="31"/>
      <c r="GA141" s="31"/>
      <c r="GB141" s="31"/>
      <c r="GC141" s="31"/>
      <c r="GD141" s="31"/>
      <c r="GE141" s="31"/>
      <c r="GF141" s="31"/>
      <c r="GG141" s="31"/>
      <c r="GH141" s="31"/>
      <c r="GI141" s="31"/>
      <c r="GJ141" s="31"/>
      <c r="GK141" s="31"/>
      <c r="GL141" s="31"/>
      <c r="GM141" s="31"/>
      <c r="GN141" s="31"/>
      <c r="GO141" s="31"/>
      <c r="GP141" s="31"/>
    </row>
    <row r="142" spans="1:198" ht="15.75" thickBot="1" x14ac:dyDescent="0.3">
      <c r="A142" s="72" t="s">
        <v>60</v>
      </c>
      <c r="B142" s="33">
        <f>'1 уровень'!D318</f>
        <v>0</v>
      </c>
      <c r="C142" s="33">
        <f>'1 уровень'!E318</f>
        <v>0</v>
      </c>
      <c r="D142" s="33">
        <f>'1 уровень'!F318</f>
        <v>0</v>
      </c>
      <c r="E142" s="100">
        <f>'1 уровень'!G318</f>
        <v>0</v>
      </c>
      <c r="F142" s="264">
        <f>'1 уровень'!H318</f>
        <v>20335.934789999999</v>
      </c>
      <c r="G142" s="264" t="e">
        <f>'1 уровень'!I318</f>
        <v>#REF!</v>
      </c>
      <c r="H142" s="264" t="e">
        <f>'1 уровень'!J318</f>
        <v>#REF!</v>
      </c>
      <c r="I142" s="264" t="e">
        <f>'1 уровень'!K318</f>
        <v>#REF!</v>
      </c>
      <c r="J142" s="264" t="e">
        <f>'1 уровень'!L318</f>
        <v>#REF!</v>
      </c>
      <c r="K142" s="264" t="e">
        <f>'1 уровень'!M318</f>
        <v>#REF!</v>
      </c>
      <c r="L142" s="264" t="e">
        <f>'1 уровень'!N318</f>
        <v>#REF!</v>
      </c>
      <c r="M142" s="264" t="e">
        <f>'1 уровень'!O318</f>
        <v>#REF!</v>
      </c>
      <c r="N142" s="264" t="e">
        <f>'1 уровень'!P318</f>
        <v>#REF!</v>
      </c>
      <c r="O142" s="264" t="e">
        <f>'1 уровень'!Q318</f>
        <v>#REF!</v>
      </c>
      <c r="P142" s="264" t="e">
        <f>'1 уровень'!R318</f>
        <v>#REF!</v>
      </c>
      <c r="Q142" s="264">
        <f>'1 уровень'!S318</f>
        <v>1694.6612325000001</v>
      </c>
      <c r="R142" s="264">
        <f>'1 уровень'!T318</f>
        <v>530.63606000000004</v>
      </c>
      <c r="S142" s="264">
        <f>'1 уровень'!U318</f>
        <v>-1164.0251724999998</v>
      </c>
      <c r="T142" s="264">
        <f>'1 уровень'!V318</f>
        <v>-13.70726</v>
      </c>
      <c r="U142" s="264">
        <f>'1 уровень'!W318</f>
        <v>516.92879999999991</v>
      </c>
      <c r="V142" s="264">
        <f>'1 уровень'!X318</f>
        <v>31.31222039092701</v>
      </c>
      <c r="W142" s="68"/>
      <c r="Y142" s="592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  <c r="BZ142" s="31"/>
      <c r="CA142" s="31"/>
      <c r="CB142" s="31"/>
      <c r="CC142" s="31"/>
      <c r="CD142" s="31"/>
      <c r="CE142" s="31"/>
      <c r="CF142" s="31"/>
      <c r="CG142" s="31"/>
      <c r="CH142" s="31"/>
      <c r="CI142" s="31"/>
      <c r="CJ142" s="31"/>
      <c r="CK142" s="31"/>
      <c r="CL142" s="31"/>
      <c r="CM142" s="31"/>
      <c r="CN142" s="31"/>
      <c r="CO142" s="31"/>
      <c r="CP142" s="31"/>
      <c r="CQ142" s="31"/>
      <c r="CR142" s="31"/>
      <c r="CS142" s="31"/>
      <c r="CT142" s="31"/>
      <c r="CU142" s="31"/>
      <c r="CV142" s="31"/>
      <c r="CW142" s="31"/>
      <c r="CX142" s="31"/>
      <c r="CY142" s="31"/>
      <c r="CZ142" s="31"/>
      <c r="DA142" s="31"/>
      <c r="DB142" s="31"/>
      <c r="DC142" s="31"/>
      <c r="DD142" s="31"/>
      <c r="DE142" s="31"/>
      <c r="DF142" s="31"/>
      <c r="DG142" s="31"/>
      <c r="DH142" s="31"/>
      <c r="DI142" s="31"/>
      <c r="DJ142" s="31"/>
      <c r="DK142" s="31"/>
      <c r="DL142" s="31"/>
      <c r="DM142" s="31"/>
      <c r="DN142" s="31"/>
      <c r="DO142" s="31"/>
      <c r="DP142" s="31"/>
      <c r="DQ142" s="31"/>
      <c r="DR142" s="31"/>
      <c r="DS142" s="31"/>
      <c r="DT142" s="31"/>
      <c r="DU142" s="31"/>
      <c r="DV142" s="31"/>
      <c r="DW142" s="31"/>
      <c r="DX142" s="31"/>
      <c r="DY142" s="31"/>
      <c r="DZ142" s="31"/>
      <c r="EA142" s="31"/>
      <c r="EB142" s="31"/>
      <c r="EC142" s="31"/>
      <c r="ED142" s="31"/>
      <c r="EE142" s="31"/>
      <c r="EF142" s="31"/>
      <c r="EG142" s="31"/>
      <c r="EH142" s="31"/>
      <c r="EI142" s="31"/>
      <c r="EJ142" s="31"/>
      <c r="EK142" s="31"/>
      <c r="EL142" s="31"/>
      <c r="EM142" s="31"/>
      <c r="EN142" s="31"/>
      <c r="EO142" s="31"/>
      <c r="EP142" s="31"/>
      <c r="EQ142" s="31"/>
      <c r="ER142" s="31"/>
      <c r="ES142" s="31"/>
      <c r="ET142" s="31"/>
      <c r="EU142" s="31"/>
      <c r="EV142" s="31"/>
      <c r="EW142" s="31"/>
      <c r="EX142" s="31"/>
      <c r="EY142" s="31"/>
      <c r="EZ142" s="31"/>
      <c r="FA142" s="31"/>
      <c r="FB142" s="31"/>
      <c r="FC142" s="31"/>
      <c r="FD142" s="31"/>
      <c r="FE142" s="31"/>
      <c r="FF142" s="31"/>
      <c r="FG142" s="31"/>
      <c r="FH142" s="31"/>
      <c r="FI142" s="31"/>
      <c r="FJ142" s="31"/>
      <c r="FK142" s="31"/>
      <c r="FL142" s="31"/>
      <c r="FM142" s="31"/>
      <c r="FN142" s="31"/>
      <c r="FO142" s="31"/>
      <c r="FP142" s="31"/>
      <c r="FQ142" s="31"/>
      <c r="FR142" s="31"/>
      <c r="FS142" s="31"/>
      <c r="FT142" s="31"/>
      <c r="FU142" s="31"/>
      <c r="FV142" s="31"/>
      <c r="FW142" s="31"/>
      <c r="FX142" s="31"/>
      <c r="FY142" s="31"/>
      <c r="FZ142" s="31"/>
      <c r="GA142" s="31"/>
      <c r="GB142" s="31"/>
      <c r="GC142" s="31"/>
      <c r="GD142" s="31"/>
      <c r="GE142" s="31"/>
      <c r="GF142" s="31"/>
      <c r="GG142" s="31"/>
      <c r="GH142" s="31"/>
      <c r="GI142" s="31"/>
      <c r="GJ142" s="31"/>
      <c r="GK142" s="31"/>
      <c r="GL142" s="31"/>
      <c r="GM142" s="31"/>
      <c r="GN142" s="31"/>
      <c r="GO142" s="31"/>
      <c r="GP142" s="31"/>
    </row>
    <row r="143" spans="1:198" x14ac:dyDescent="0.25">
      <c r="A143" s="64" t="s">
        <v>25</v>
      </c>
      <c r="B143" s="65"/>
      <c r="C143" s="65"/>
      <c r="D143" s="65"/>
      <c r="E143" s="103"/>
      <c r="F143" s="262"/>
      <c r="G143" s="262"/>
      <c r="H143" s="262"/>
      <c r="I143" s="262"/>
      <c r="J143" s="262"/>
      <c r="K143" s="262"/>
      <c r="L143" s="262"/>
      <c r="M143" s="262"/>
      <c r="N143" s="262"/>
      <c r="O143" s="262"/>
      <c r="P143" s="262"/>
      <c r="Q143" s="262"/>
      <c r="R143" s="262"/>
      <c r="S143" s="262"/>
      <c r="T143" s="262"/>
      <c r="U143" s="262"/>
      <c r="V143" s="262"/>
      <c r="W143" s="68"/>
      <c r="Y143" s="592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/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  <c r="BZ143" s="31"/>
      <c r="CA143" s="31"/>
      <c r="CB143" s="31"/>
      <c r="CC143" s="31"/>
      <c r="CD143" s="31"/>
      <c r="CE143" s="31"/>
      <c r="CF143" s="31"/>
      <c r="CG143" s="31"/>
      <c r="CH143" s="31"/>
      <c r="CI143" s="31"/>
      <c r="CJ143" s="31"/>
      <c r="CK143" s="31"/>
      <c r="CL143" s="31"/>
      <c r="CM143" s="31"/>
      <c r="CN143" s="31"/>
      <c r="CO143" s="31"/>
      <c r="CP143" s="31"/>
      <c r="CQ143" s="31"/>
      <c r="CR143" s="31"/>
      <c r="CS143" s="31"/>
      <c r="CT143" s="31"/>
      <c r="CU143" s="31"/>
      <c r="CV143" s="31"/>
      <c r="CW143" s="31"/>
      <c r="CX143" s="31"/>
      <c r="CY143" s="31"/>
      <c r="CZ143" s="31"/>
      <c r="DA143" s="31"/>
      <c r="DB143" s="31"/>
      <c r="DC143" s="31"/>
      <c r="DD143" s="31"/>
      <c r="DE143" s="31"/>
      <c r="DF143" s="31"/>
      <c r="DG143" s="31"/>
      <c r="DH143" s="31"/>
      <c r="DI143" s="31"/>
      <c r="DJ143" s="31"/>
      <c r="DK143" s="31"/>
      <c r="DL143" s="31"/>
      <c r="DM143" s="31"/>
      <c r="DN143" s="31"/>
      <c r="DO143" s="31"/>
      <c r="DP143" s="31"/>
      <c r="DQ143" s="31"/>
      <c r="DR143" s="31"/>
      <c r="DS143" s="31"/>
      <c r="DT143" s="31"/>
      <c r="DU143" s="31"/>
      <c r="DV143" s="31"/>
      <c r="DW143" s="31"/>
      <c r="DX143" s="31"/>
      <c r="DY143" s="31"/>
      <c r="DZ143" s="31"/>
      <c r="EA143" s="31"/>
      <c r="EB143" s="31"/>
      <c r="EC143" s="31"/>
      <c r="ED143" s="31"/>
      <c r="EE143" s="31"/>
      <c r="EF143" s="31"/>
      <c r="EG143" s="31"/>
      <c r="EH143" s="31"/>
      <c r="EI143" s="31"/>
      <c r="EJ143" s="31"/>
      <c r="EK143" s="31"/>
      <c r="EL143" s="31"/>
      <c r="EM143" s="31"/>
      <c r="EN143" s="31"/>
      <c r="EO143" s="31"/>
      <c r="EP143" s="31"/>
      <c r="EQ143" s="31"/>
      <c r="ER143" s="31"/>
      <c r="ES143" s="31"/>
      <c r="ET143" s="31"/>
      <c r="EU143" s="31"/>
      <c r="EV143" s="31"/>
      <c r="EW143" s="31"/>
      <c r="EX143" s="31"/>
      <c r="EY143" s="31"/>
      <c r="EZ143" s="31"/>
      <c r="FA143" s="31"/>
      <c r="FB143" s="31"/>
      <c r="FC143" s="31"/>
      <c r="FD143" s="31"/>
      <c r="FE143" s="31"/>
      <c r="FF143" s="31"/>
      <c r="FG143" s="31"/>
      <c r="FH143" s="31"/>
      <c r="FI143" s="31"/>
      <c r="FJ143" s="31"/>
      <c r="FK143" s="31"/>
      <c r="FL143" s="31"/>
      <c r="FM143" s="31"/>
      <c r="FN143" s="31"/>
      <c r="FO143" s="31"/>
      <c r="FP143" s="31"/>
      <c r="FQ143" s="31"/>
      <c r="FR143" s="31"/>
      <c r="FS143" s="31"/>
      <c r="FT143" s="31"/>
      <c r="FU143" s="31"/>
      <c r="FV143" s="31"/>
      <c r="FW143" s="31"/>
      <c r="FX143" s="31"/>
      <c r="FY143" s="31"/>
      <c r="FZ143" s="31"/>
      <c r="GA143" s="31"/>
      <c r="GB143" s="31"/>
      <c r="GC143" s="31"/>
      <c r="GD143" s="31"/>
      <c r="GE143" s="31"/>
      <c r="GF143" s="31"/>
      <c r="GG143" s="31"/>
      <c r="GH143" s="31"/>
      <c r="GI143" s="31"/>
      <c r="GJ143" s="31"/>
      <c r="GK143" s="31"/>
      <c r="GL143" s="31"/>
      <c r="GM143" s="31"/>
      <c r="GN143" s="31"/>
      <c r="GO143" s="31"/>
      <c r="GP143" s="31"/>
    </row>
    <row r="144" spans="1:198" ht="30" x14ac:dyDescent="0.25">
      <c r="A144" s="207" t="s">
        <v>74</v>
      </c>
      <c r="B144" s="205">
        <f>'2 уровень'!C229</f>
        <v>5242</v>
      </c>
      <c r="C144" s="205">
        <f>'2 уровень'!D229</f>
        <v>437</v>
      </c>
      <c r="D144" s="205">
        <f>'2 уровень'!E229</f>
        <v>0</v>
      </c>
      <c r="E144" s="206">
        <f>'2 уровень'!F229</f>
        <v>0</v>
      </c>
      <c r="F144" s="263">
        <f>'2 уровень'!G229</f>
        <v>16930.275239999999</v>
      </c>
      <c r="G144" s="263">
        <f>'2 уровень'!H229</f>
        <v>0</v>
      </c>
      <c r="H144" s="263">
        <f>'2 уровень'!I229</f>
        <v>0</v>
      </c>
      <c r="I144" s="263">
        <f>'2 уровень'!J229</f>
        <v>0</v>
      </c>
      <c r="J144" s="263">
        <f>'2 уровень'!K229</f>
        <v>0</v>
      </c>
      <c r="K144" s="263">
        <f>'2 уровень'!L229</f>
        <v>0</v>
      </c>
      <c r="L144" s="263">
        <f>'2 уровень'!M229</f>
        <v>0</v>
      </c>
      <c r="M144" s="263">
        <f>'2 уровень'!N229</f>
        <v>0</v>
      </c>
      <c r="N144" s="263">
        <f>'2 уровень'!O229</f>
        <v>0</v>
      </c>
      <c r="O144" s="263">
        <f>'2 уровень'!P229</f>
        <v>0</v>
      </c>
      <c r="P144" s="263">
        <f>'2 уровень'!Q229</f>
        <v>0</v>
      </c>
      <c r="Q144" s="263">
        <f>'2 уровень'!R229</f>
        <v>1410.85627</v>
      </c>
      <c r="R144" s="263">
        <f>'2 уровень'!S229</f>
        <v>0</v>
      </c>
      <c r="S144" s="263">
        <f>'2 уровень'!T229</f>
        <v>-1410.85627</v>
      </c>
      <c r="T144" s="263">
        <f>'2 уровень'!U229</f>
        <v>-54.380489999999995</v>
      </c>
      <c r="U144" s="263">
        <f>'2 уровень'!V229</f>
        <v>-54.380489999999995</v>
      </c>
      <c r="V144" s="263">
        <f>'2 уровень'!W229</f>
        <v>0</v>
      </c>
      <c r="W144" s="68"/>
      <c r="Y144" s="592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  <c r="BZ144" s="31"/>
      <c r="CA144" s="31"/>
      <c r="CB144" s="31"/>
      <c r="CC144" s="31"/>
      <c r="CD144" s="31"/>
      <c r="CE144" s="31"/>
      <c r="CF144" s="31"/>
      <c r="CG144" s="31"/>
      <c r="CH144" s="31"/>
      <c r="CI144" s="31"/>
      <c r="CJ144" s="31"/>
      <c r="CK144" s="31"/>
      <c r="CL144" s="31"/>
      <c r="CM144" s="31"/>
      <c r="CN144" s="31"/>
      <c r="CO144" s="31"/>
      <c r="CP144" s="31"/>
      <c r="CQ144" s="31"/>
      <c r="CR144" s="31"/>
      <c r="CS144" s="31"/>
      <c r="CT144" s="31"/>
      <c r="CU144" s="31"/>
      <c r="CV144" s="31"/>
      <c r="CW144" s="31"/>
      <c r="CX144" s="31"/>
      <c r="CY144" s="31"/>
      <c r="CZ144" s="31"/>
      <c r="DA144" s="31"/>
      <c r="DB144" s="31"/>
      <c r="DC144" s="31"/>
      <c r="DD144" s="31"/>
      <c r="DE144" s="31"/>
      <c r="DF144" s="31"/>
      <c r="DG144" s="31"/>
      <c r="DH144" s="31"/>
      <c r="DI144" s="31"/>
      <c r="DJ144" s="31"/>
      <c r="DK144" s="31"/>
      <c r="DL144" s="31"/>
      <c r="DM144" s="31"/>
      <c r="DN144" s="31"/>
      <c r="DO144" s="31"/>
      <c r="DP144" s="31"/>
      <c r="DQ144" s="31"/>
      <c r="DR144" s="31"/>
      <c r="DS144" s="31"/>
      <c r="DT144" s="31"/>
      <c r="DU144" s="31"/>
      <c r="DV144" s="31"/>
      <c r="DW144" s="31"/>
      <c r="DX144" s="31"/>
      <c r="DY144" s="31"/>
      <c r="DZ144" s="31"/>
      <c r="EA144" s="31"/>
      <c r="EB144" s="31"/>
      <c r="EC144" s="31"/>
      <c r="ED144" s="31"/>
      <c r="EE144" s="31"/>
      <c r="EF144" s="31"/>
      <c r="EG144" s="31"/>
      <c r="EH144" s="31"/>
      <c r="EI144" s="31"/>
      <c r="EJ144" s="31"/>
      <c r="EK144" s="31"/>
      <c r="EL144" s="31"/>
      <c r="EM144" s="31"/>
      <c r="EN144" s="31"/>
      <c r="EO144" s="31"/>
      <c r="EP144" s="31"/>
      <c r="EQ144" s="31"/>
      <c r="ER144" s="31"/>
      <c r="ES144" s="31"/>
      <c r="ET144" s="31"/>
      <c r="EU144" s="31"/>
      <c r="EV144" s="31"/>
      <c r="EW144" s="31"/>
      <c r="EX144" s="31"/>
      <c r="EY144" s="31"/>
      <c r="EZ144" s="31"/>
      <c r="FA144" s="31"/>
      <c r="FB144" s="31"/>
      <c r="FC144" s="31"/>
      <c r="FD144" s="31"/>
      <c r="FE144" s="31"/>
      <c r="FF144" s="31"/>
      <c r="FG144" s="31"/>
      <c r="FH144" s="31"/>
      <c r="FI144" s="31"/>
      <c r="FJ144" s="31"/>
      <c r="FK144" s="31"/>
      <c r="FL144" s="31"/>
      <c r="FM144" s="31"/>
      <c r="FN144" s="31"/>
      <c r="FO144" s="31"/>
      <c r="FP144" s="31"/>
      <c r="FQ144" s="31"/>
      <c r="FR144" s="31"/>
      <c r="FS144" s="31"/>
      <c r="FT144" s="31"/>
      <c r="FU144" s="31"/>
      <c r="FV144" s="31"/>
      <c r="FW144" s="31"/>
      <c r="FX144" s="31"/>
      <c r="FY144" s="31"/>
      <c r="FZ144" s="31"/>
      <c r="GA144" s="31"/>
      <c r="GB144" s="31"/>
      <c r="GC144" s="31"/>
      <c r="GD144" s="31"/>
      <c r="GE144" s="31"/>
      <c r="GF144" s="31"/>
      <c r="GG144" s="31"/>
      <c r="GH144" s="31"/>
      <c r="GI144" s="31"/>
      <c r="GJ144" s="31"/>
      <c r="GK144" s="31"/>
      <c r="GL144" s="31"/>
      <c r="GM144" s="31"/>
      <c r="GN144" s="31"/>
      <c r="GO144" s="31"/>
      <c r="GP144" s="31"/>
    </row>
    <row r="145" spans="1:198" ht="30" x14ac:dyDescent="0.25">
      <c r="A145" s="75" t="s">
        <v>43</v>
      </c>
      <c r="B145" s="144">
        <f>'2 уровень'!C230</f>
        <v>3900</v>
      </c>
      <c r="C145" s="144">
        <f>'2 уровень'!D230</f>
        <v>325</v>
      </c>
      <c r="D145" s="33">
        <f>'2 уровень'!E230</f>
        <v>0</v>
      </c>
      <c r="E145" s="145">
        <f>'2 уровень'!F230</f>
        <v>0</v>
      </c>
      <c r="F145" s="265">
        <f>'2 уровень'!G230</f>
        <v>13377</v>
      </c>
      <c r="G145" s="265">
        <f>'2 уровень'!H230</f>
        <v>0</v>
      </c>
      <c r="H145" s="265">
        <f>'2 уровень'!I230</f>
        <v>0</v>
      </c>
      <c r="I145" s="265">
        <f>'2 уровень'!J230</f>
        <v>0</v>
      </c>
      <c r="J145" s="265">
        <f>'2 уровень'!K230</f>
        <v>0</v>
      </c>
      <c r="K145" s="265">
        <f>'2 уровень'!L230</f>
        <v>0</v>
      </c>
      <c r="L145" s="265">
        <f>'2 уровень'!M230</f>
        <v>0</v>
      </c>
      <c r="M145" s="265">
        <f>'2 уровень'!N230</f>
        <v>0</v>
      </c>
      <c r="N145" s="265">
        <f>'2 уровень'!O230</f>
        <v>0</v>
      </c>
      <c r="O145" s="265">
        <f>'2 уровень'!P230</f>
        <v>0</v>
      </c>
      <c r="P145" s="265">
        <f>'2 уровень'!Q230</f>
        <v>0</v>
      </c>
      <c r="Q145" s="265">
        <f>'2 уровень'!R230</f>
        <v>1114.75</v>
      </c>
      <c r="R145" s="264">
        <f>'2 уровень'!S230</f>
        <v>0</v>
      </c>
      <c r="S145" s="264">
        <f>'2 уровень'!T230</f>
        <v>-1114.75</v>
      </c>
      <c r="T145" s="264">
        <f>'2 уровень'!U230</f>
        <v>-48.918279999999996</v>
      </c>
      <c r="U145" s="264">
        <f>'2 уровень'!V230</f>
        <v>-48.918279999999996</v>
      </c>
      <c r="V145" s="265">
        <f>'2 уровень'!W230</f>
        <v>0</v>
      </c>
      <c r="W145" s="68"/>
      <c r="Y145" s="592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  <c r="BZ145" s="31"/>
      <c r="CA145" s="31"/>
      <c r="CB145" s="31"/>
      <c r="CC145" s="31"/>
      <c r="CD145" s="31"/>
      <c r="CE145" s="31"/>
      <c r="CF145" s="31"/>
      <c r="CG145" s="31"/>
      <c r="CH145" s="31"/>
      <c r="CI145" s="31"/>
      <c r="CJ145" s="31"/>
      <c r="CK145" s="31"/>
      <c r="CL145" s="31"/>
      <c r="CM145" s="31"/>
      <c r="CN145" s="31"/>
      <c r="CO145" s="31"/>
      <c r="CP145" s="31"/>
      <c r="CQ145" s="31"/>
      <c r="CR145" s="31"/>
      <c r="CS145" s="31"/>
      <c r="CT145" s="31"/>
      <c r="CU145" s="31"/>
      <c r="CV145" s="31"/>
      <c r="CW145" s="31"/>
      <c r="CX145" s="31"/>
      <c r="CY145" s="31"/>
      <c r="CZ145" s="31"/>
      <c r="DA145" s="31"/>
      <c r="DB145" s="31"/>
      <c r="DC145" s="31"/>
      <c r="DD145" s="31"/>
      <c r="DE145" s="31"/>
      <c r="DF145" s="31"/>
      <c r="DG145" s="31"/>
      <c r="DH145" s="31"/>
      <c r="DI145" s="31"/>
      <c r="DJ145" s="31"/>
      <c r="DK145" s="31"/>
      <c r="DL145" s="31"/>
      <c r="DM145" s="31"/>
      <c r="DN145" s="31"/>
      <c r="DO145" s="31"/>
      <c r="DP145" s="31"/>
      <c r="DQ145" s="31"/>
      <c r="DR145" s="31"/>
      <c r="DS145" s="31"/>
      <c r="DT145" s="31"/>
      <c r="DU145" s="31"/>
      <c r="DV145" s="31"/>
      <c r="DW145" s="31"/>
      <c r="DX145" s="31"/>
      <c r="DY145" s="31"/>
      <c r="DZ145" s="31"/>
      <c r="EA145" s="31"/>
      <c r="EB145" s="31"/>
      <c r="EC145" s="31"/>
      <c r="ED145" s="31"/>
      <c r="EE145" s="31"/>
      <c r="EF145" s="31"/>
      <c r="EG145" s="31"/>
      <c r="EH145" s="31"/>
      <c r="EI145" s="31"/>
      <c r="EJ145" s="31"/>
      <c r="EK145" s="31"/>
      <c r="EL145" s="31"/>
      <c r="EM145" s="31"/>
      <c r="EN145" s="31"/>
      <c r="EO145" s="31"/>
      <c r="EP145" s="31"/>
      <c r="EQ145" s="31"/>
      <c r="ER145" s="31"/>
      <c r="ES145" s="31"/>
      <c r="ET145" s="31"/>
      <c r="EU145" s="31"/>
      <c r="EV145" s="31"/>
      <c r="EW145" s="31"/>
      <c r="EX145" s="31"/>
      <c r="EY145" s="31"/>
      <c r="EZ145" s="31"/>
      <c r="FA145" s="31"/>
      <c r="FB145" s="31"/>
      <c r="FC145" s="31"/>
      <c r="FD145" s="31"/>
      <c r="FE145" s="31"/>
      <c r="FF145" s="31"/>
      <c r="FG145" s="31"/>
      <c r="FH145" s="31"/>
      <c r="FI145" s="31"/>
      <c r="FJ145" s="31"/>
      <c r="FK145" s="31"/>
      <c r="FL145" s="31"/>
      <c r="FM145" s="31"/>
      <c r="FN145" s="31"/>
      <c r="FO145" s="31"/>
      <c r="FP145" s="31"/>
      <c r="FQ145" s="31"/>
      <c r="FR145" s="31"/>
      <c r="FS145" s="31"/>
      <c r="FT145" s="31"/>
      <c r="FU145" s="31"/>
      <c r="FV145" s="31"/>
      <c r="FW145" s="31"/>
      <c r="FX145" s="31"/>
      <c r="FY145" s="31"/>
      <c r="FZ145" s="31"/>
      <c r="GA145" s="31"/>
      <c r="GB145" s="31"/>
      <c r="GC145" s="31"/>
      <c r="GD145" s="31"/>
      <c r="GE145" s="31"/>
      <c r="GF145" s="31"/>
      <c r="GG145" s="31"/>
      <c r="GH145" s="31"/>
      <c r="GI145" s="31"/>
      <c r="GJ145" s="31"/>
      <c r="GK145" s="31"/>
      <c r="GL145" s="31"/>
      <c r="GM145" s="31"/>
      <c r="GN145" s="31"/>
      <c r="GO145" s="31"/>
      <c r="GP145" s="31"/>
    </row>
    <row r="146" spans="1:198" ht="30" x14ac:dyDescent="0.25">
      <c r="A146" s="75" t="s">
        <v>44</v>
      </c>
      <c r="B146" s="144">
        <f>'2 уровень'!C231</f>
        <v>1170</v>
      </c>
      <c r="C146" s="144">
        <f>'2 уровень'!D231</f>
        <v>98</v>
      </c>
      <c r="D146" s="33">
        <f>'2 уровень'!E231</f>
        <v>0</v>
      </c>
      <c r="E146" s="145">
        <f>'2 уровень'!F231</f>
        <v>0</v>
      </c>
      <c r="F146" s="265">
        <f>'2 уровень'!G231</f>
        <v>2227.212</v>
      </c>
      <c r="G146" s="265">
        <f>'2 уровень'!H231</f>
        <v>0</v>
      </c>
      <c r="H146" s="265">
        <f>'2 уровень'!I231</f>
        <v>0</v>
      </c>
      <c r="I146" s="265">
        <f>'2 уровень'!J231</f>
        <v>0</v>
      </c>
      <c r="J146" s="265">
        <f>'2 уровень'!K231</f>
        <v>0</v>
      </c>
      <c r="K146" s="265">
        <f>'2 уровень'!L231</f>
        <v>0</v>
      </c>
      <c r="L146" s="265">
        <f>'2 уровень'!M231</f>
        <v>0</v>
      </c>
      <c r="M146" s="265">
        <f>'2 уровень'!N231</f>
        <v>0</v>
      </c>
      <c r="N146" s="265">
        <f>'2 уровень'!O231</f>
        <v>0</v>
      </c>
      <c r="O146" s="265">
        <f>'2 уровень'!P231</f>
        <v>0</v>
      </c>
      <c r="P146" s="265">
        <f>'2 уровень'!Q231</f>
        <v>0</v>
      </c>
      <c r="Q146" s="265">
        <f>'2 уровень'!R231</f>
        <v>185.601</v>
      </c>
      <c r="R146" s="264">
        <f>'2 уровень'!S231</f>
        <v>0</v>
      </c>
      <c r="S146" s="264">
        <f>'2 уровень'!T231</f>
        <v>-185.601</v>
      </c>
      <c r="T146" s="264">
        <f>'2 уровень'!U231</f>
        <v>-5.4622099999999998</v>
      </c>
      <c r="U146" s="264">
        <f>'2 уровень'!V231</f>
        <v>-5.4622099999999998</v>
      </c>
      <c r="V146" s="265">
        <f>'2 уровень'!W231</f>
        <v>0</v>
      </c>
      <c r="W146" s="68"/>
      <c r="Y146" s="592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  <c r="BT146" s="31"/>
      <c r="BU146" s="31"/>
      <c r="BV146" s="31"/>
      <c r="BW146" s="31"/>
      <c r="BX146" s="31"/>
      <c r="BY146" s="31"/>
      <c r="BZ146" s="31"/>
      <c r="CA146" s="31"/>
      <c r="CB146" s="31"/>
      <c r="CC146" s="31"/>
      <c r="CD146" s="31"/>
      <c r="CE146" s="31"/>
      <c r="CF146" s="31"/>
      <c r="CG146" s="31"/>
      <c r="CH146" s="31"/>
      <c r="CI146" s="31"/>
      <c r="CJ146" s="31"/>
      <c r="CK146" s="31"/>
      <c r="CL146" s="31"/>
      <c r="CM146" s="31"/>
      <c r="CN146" s="31"/>
      <c r="CO146" s="31"/>
      <c r="CP146" s="31"/>
      <c r="CQ146" s="31"/>
      <c r="CR146" s="31"/>
      <c r="CS146" s="31"/>
      <c r="CT146" s="31"/>
      <c r="CU146" s="31"/>
      <c r="CV146" s="31"/>
      <c r="CW146" s="31"/>
      <c r="CX146" s="31"/>
      <c r="CY146" s="31"/>
      <c r="CZ146" s="31"/>
      <c r="DA146" s="31"/>
      <c r="DB146" s="31"/>
      <c r="DC146" s="31"/>
      <c r="DD146" s="31"/>
      <c r="DE146" s="31"/>
      <c r="DF146" s="31"/>
      <c r="DG146" s="31"/>
      <c r="DH146" s="31"/>
      <c r="DI146" s="31"/>
      <c r="DJ146" s="31"/>
      <c r="DK146" s="31"/>
      <c r="DL146" s="31"/>
      <c r="DM146" s="31"/>
      <c r="DN146" s="31"/>
      <c r="DO146" s="31"/>
      <c r="DP146" s="31"/>
      <c r="DQ146" s="31"/>
      <c r="DR146" s="31"/>
      <c r="DS146" s="31"/>
      <c r="DT146" s="31"/>
      <c r="DU146" s="31"/>
      <c r="DV146" s="31"/>
      <c r="DW146" s="31"/>
      <c r="DX146" s="31"/>
      <c r="DY146" s="31"/>
      <c r="DZ146" s="31"/>
      <c r="EA146" s="31"/>
      <c r="EB146" s="31"/>
      <c r="EC146" s="31"/>
      <c r="ED146" s="31"/>
      <c r="EE146" s="31"/>
      <c r="EF146" s="31"/>
      <c r="EG146" s="31"/>
      <c r="EH146" s="31"/>
      <c r="EI146" s="31"/>
      <c r="EJ146" s="31"/>
      <c r="EK146" s="31"/>
      <c r="EL146" s="31"/>
      <c r="EM146" s="31"/>
      <c r="EN146" s="31"/>
      <c r="EO146" s="31"/>
      <c r="EP146" s="31"/>
      <c r="EQ146" s="31"/>
      <c r="ER146" s="31"/>
      <c r="ES146" s="31"/>
      <c r="ET146" s="31"/>
      <c r="EU146" s="31"/>
      <c r="EV146" s="31"/>
      <c r="EW146" s="31"/>
      <c r="EX146" s="31"/>
      <c r="EY146" s="31"/>
      <c r="EZ146" s="31"/>
      <c r="FA146" s="31"/>
      <c r="FB146" s="31"/>
      <c r="FC146" s="31"/>
      <c r="FD146" s="31"/>
      <c r="FE146" s="31"/>
      <c r="FF146" s="31"/>
      <c r="FG146" s="31"/>
      <c r="FH146" s="31"/>
      <c r="FI146" s="31"/>
      <c r="FJ146" s="31"/>
      <c r="FK146" s="31"/>
      <c r="FL146" s="31"/>
      <c r="FM146" s="31"/>
      <c r="FN146" s="31"/>
      <c r="FO146" s="31"/>
      <c r="FP146" s="31"/>
      <c r="FQ146" s="31"/>
      <c r="FR146" s="31"/>
      <c r="FS146" s="31"/>
      <c r="FT146" s="31"/>
      <c r="FU146" s="31"/>
      <c r="FV146" s="31"/>
      <c r="FW146" s="31"/>
      <c r="FX146" s="31"/>
      <c r="FY146" s="31"/>
      <c r="FZ146" s="31"/>
      <c r="GA146" s="31"/>
      <c r="GB146" s="31"/>
      <c r="GC146" s="31"/>
      <c r="GD146" s="31"/>
      <c r="GE146" s="31"/>
      <c r="GF146" s="31"/>
      <c r="GG146" s="31"/>
      <c r="GH146" s="31"/>
      <c r="GI146" s="31"/>
      <c r="GJ146" s="31"/>
      <c r="GK146" s="31"/>
      <c r="GL146" s="31"/>
      <c r="GM146" s="31"/>
      <c r="GN146" s="31"/>
      <c r="GO146" s="31"/>
      <c r="GP146" s="31"/>
    </row>
    <row r="147" spans="1:198" ht="30" x14ac:dyDescent="0.25">
      <c r="A147" s="75" t="s">
        <v>64</v>
      </c>
      <c r="B147" s="144">
        <f>'2 уровень'!C232</f>
        <v>51</v>
      </c>
      <c r="C147" s="144">
        <f>'2 уровень'!D232</f>
        <v>4</v>
      </c>
      <c r="D147" s="33">
        <f>'2 уровень'!E232</f>
        <v>0</v>
      </c>
      <c r="E147" s="145">
        <f>'2 уровень'!F232</f>
        <v>0</v>
      </c>
      <c r="F147" s="265">
        <f>'2 уровень'!G232</f>
        <v>393.19317000000001</v>
      </c>
      <c r="G147" s="265">
        <f>'2 уровень'!H232</f>
        <v>0</v>
      </c>
      <c r="H147" s="265">
        <f>'2 уровень'!I232</f>
        <v>0</v>
      </c>
      <c r="I147" s="265">
        <f>'2 уровень'!J232</f>
        <v>0</v>
      </c>
      <c r="J147" s="265">
        <f>'2 уровень'!K232</f>
        <v>0</v>
      </c>
      <c r="K147" s="265">
        <f>'2 уровень'!L232</f>
        <v>0</v>
      </c>
      <c r="L147" s="265">
        <f>'2 уровень'!M232</f>
        <v>0</v>
      </c>
      <c r="M147" s="265">
        <f>'2 уровень'!N232</f>
        <v>0</v>
      </c>
      <c r="N147" s="265">
        <f>'2 уровень'!O232</f>
        <v>0</v>
      </c>
      <c r="O147" s="265">
        <f>'2 уровень'!P232</f>
        <v>0</v>
      </c>
      <c r="P147" s="265">
        <f>'2 уровень'!Q232</f>
        <v>0</v>
      </c>
      <c r="Q147" s="265">
        <f>'2 уровень'!R232</f>
        <v>32.766097500000001</v>
      </c>
      <c r="R147" s="264">
        <f>'2 уровень'!S232</f>
        <v>0</v>
      </c>
      <c r="S147" s="264">
        <f>'2 уровень'!T232</f>
        <v>-32.766097500000001</v>
      </c>
      <c r="T147" s="264">
        <f>'2 уровень'!U232</f>
        <v>0</v>
      </c>
      <c r="U147" s="264">
        <f>'2 уровень'!V232</f>
        <v>0</v>
      </c>
      <c r="V147" s="265">
        <f>'2 уровень'!W232</f>
        <v>0</v>
      </c>
      <c r="W147" s="68"/>
      <c r="Y147" s="592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1"/>
      <c r="BJ147" s="31"/>
      <c r="BK147" s="31"/>
      <c r="BL147" s="31"/>
      <c r="BM147" s="31"/>
      <c r="BN147" s="31"/>
      <c r="BO147" s="31"/>
      <c r="BP147" s="31"/>
      <c r="BQ147" s="31"/>
      <c r="BR147" s="31"/>
      <c r="BS147" s="31"/>
      <c r="BT147" s="31"/>
      <c r="BU147" s="31"/>
      <c r="BV147" s="31"/>
      <c r="BW147" s="31"/>
      <c r="BX147" s="31"/>
      <c r="BY147" s="31"/>
      <c r="BZ147" s="31"/>
      <c r="CA147" s="31"/>
      <c r="CB147" s="31"/>
      <c r="CC147" s="31"/>
      <c r="CD147" s="31"/>
      <c r="CE147" s="31"/>
      <c r="CF147" s="31"/>
      <c r="CG147" s="31"/>
      <c r="CH147" s="31"/>
      <c r="CI147" s="31"/>
      <c r="CJ147" s="31"/>
      <c r="CK147" s="31"/>
      <c r="CL147" s="31"/>
      <c r="CM147" s="31"/>
      <c r="CN147" s="31"/>
      <c r="CO147" s="31"/>
      <c r="CP147" s="31"/>
      <c r="CQ147" s="31"/>
      <c r="CR147" s="31"/>
      <c r="CS147" s="31"/>
      <c r="CT147" s="31"/>
      <c r="CU147" s="31"/>
      <c r="CV147" s="31"/>
      <c r="CW147" s="31"/>
      <c r="CX147" s="31"/>
      <c r="CY147" s="31"/>
      <c r="CZ147" s="31"/>
      <c r="DA147" s="31"/>
      <c r="DB147" s="31"/>
      <c r="DC147" s="31"/>
      <c r="DD147" s="31"/>
      <c r="DE147" s="31"/>
      <c r="DF147" s="31"/>
      <c r="DG147" s="31"/>
      <c r="DH147" s="31"/>
      <c r="DI147" s="31"/>
      <c r="DJ147" s="31"/>
      <c r="DK147" s="31"/>
      <c r="DL147" s="31"/>
      <c r="DM147" s="31"/>
      <c r="DN147" s="31"/>
      <c r="DO147" s="31"/>
      <c r="DP147" s="31"/>
      <c r="DQ147" s="31"/>
      <c r="DR147" s="31"/>
      <c r="DS147" s="31"/>
      <c r="DT147" s="31"/>
      <c r="DU147" s="31"/>
      <c r="DV147" s="31"/>
      <c r="DW147" s="31"/>
      <c r="DX147" s="31"/>
      <c r="DY147" s="31"/>
      <c r="DZ147" s="31"/>
      <c r="EA147" s="31"/>
      <c r="EB147" s="31"/>
      <c r="EC147" s="31"/>
      <c r="ED147" s="31"/>
      <c r="EE147" s="31"/>
      <c r="EF147" s="31"/>
      <c r="EG147" s="31"/>
      <c r="EH147" s="31"/>
      <c r="EI147" s="31"/>
      <c r="EJ147" s="31"/>
      <c r="EK147" s="31"/>
      <c r="EL147" s="31"/>
      <c r="EM147" s="31"/>
      <c r="EN147" s="31"/>
      <c r="EO147" s="31"/>
      <c r="EP147" s="31"/>
      <c r="EQ147" s="31"/>
      <c r="ER147" s="31"/>
      <c r="ES147" s="31"/>
      <c r="ET147" s="31"/>
      <c r="EU147" s="31"/>
      <c r="EV147" s="31"/>
      <c r="EW147" s="31"/>
      <c r="EX147" s="31"/>
      <c r="EY147" s="31"/>
      <c r="EZ147" s="31"/>
      <c r="FA147" s="31"/>
      <c r="FB147" s="31"/>
      <c r="FC147" s="31"/>
      <c r="FD147" s="31"/>
      <c r="FE147" s="31"/>
      <c r="FF147" s="31"/>
      <c r="FG147" s="31"/>
      <c r="FH147" s="31"/>
      <c r="FI147" s="31"/>
      <c r="FJ147" s="31"/>
      <c r="FK147" s="31"/>
      <c r="FL147" s="31"/>
      <c r="FM147" s="31"/>
      <c r="FN147" s="31"/>
      <c r="FO147" s="31"/>
      <c r="FP147" s="31"/>
      <c r="FQ147" s="31"/>
      <c r="FR147" s="31"/>
      <c r="FS147" s="31"/>
      <c r="FT147" s="31"/>
      <c r="FU147" s="31"/>
      <c r="FV147" s="31"/>
      <c r="FW147" s="31"/>
      <c r="FX147" s="31"/>
      <c r="FY147" s="31"/>
      <c r="FZ147" s="31"/>
      <c r="GA147" s="31"/>
      <c r="GB147" s="31"/>
      <c r="GC147" s="31"/>
      <c r="GD147" s="31"/>
      <c r="GE147" s="31"/>
      <c r="GF147" s="31"/>
      <c r="GG147" s="31"/>
      <c r="GH147" s="31"/>
      <c r="GI147" s="31"/>
      <c r="GJ147" s="31"/>
      <c r="GK147" s="31"/>
      <c r="GL147" s="31"/>
      <c r="GM147" s="31"/>
      <c r="GN147" s="31"/>
      <c r="GO147" s="31"/>
      <c r="GP147" s="31"/>
    </row>
    <row r="148" spans="1:198" ht="30" x14ac:dyDescent="0.25">
      <c r="A148" s="75" t="s">
        <v>65</v>
      </c>
      <c r="B148" s="144">
        <f>'2 уровень'!C233</f>
        <v>121</v>
      </c>
      <c r="C148" s="144">
        <f>'2 уровень'!D233</f>
        <v>10</v>
      </c>
      <c r="D148" s="33">
        <f>'2 уровень'!E233</f>
        <v>0</v>
      </c>
      <c r="E148" s="145">
        <f>'2 уровень'!F233</f>
        <v>0</v>
      </c>
      <c r="F148" s="265">
        <f>'2 уровень'!G233</f>
        <v>932.87007000000006</v>
      </c>
      <c r="G148" s="265">
        <f>'2 уровень'!H233</f>
        <v>0</v>
      </c>
      <c r="H148" s="265">
        <f>'2 уровень'!I233</f>
        <v>0</v>
      </c>
      <c r="I148" s="265">
        <f>'2 уровень'!J233</f>
        <v>0</v>
      </c>
      <c r="J148" s="265">
        <f>'2 уровень'!K233</f>
        <v>0</v>
      </c>
      <c r="K148" s="265">
        <f>'2 уровень'!L233</f>
        <v>0</v>
      </c>
      <c r="L148" s="265">
        <f>'2 уровень'!M233</f>
        <v>0</v>
      </c>
      <c r="M148" s="265">
        <f>'2 уровень'!N233</f>
        <v>0</v>
      </c>
      <c r="N148" s="265">
        <f>'2 уровень'!O233</f>
        <v>0</v>
      </c>
      <c r="O148" s="265">
        <f>'2 уровень'!P233</f>
        <v>0</v>
      </c>
      <c r="P148" s="265">
        <f>'2 уровень'!Q233</f>
        <v>0</v>
      </c>
      <c r="Q148" s="265">
        <f>'2 уровень'!R233</f>
        <v>77.739172500000009</v>
      </c>
      <c r="R148" s="264">
        <f>'2 уровень'!S233</f>
        <v>0</v>
      </c>
      <c r="S148" s="264">
        <f>'2 уровень'!T233</f>
        <v>-77.739172500000009</v>
      </c>
      <c r="T148" s="264">
        <f>'2 уровень'!U233</f>
        <v>0</v>
      </c>
      <c r="U148" s="264">
        <f>'2 уровень'!V233</f>
        <v>0</v>
      </c>
      <c r="V148" s="265">
        <f>'2 уровень'!W233</f>
        <v>0</v>
      </c>
      <c r="W148" s="68"/>
      <c r="Y148" s="592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1"/>
      <c r="BJ148" s="31"/>
      <c r="BK148" s="31"/>
      <c r="BL148" s="31"/>
      <c r="BM148" s="31"/>
      <c r="BN148" s="31"/>
      <c r="BO148" s="31"/>
      <c r="BP148" s="31"/>
      <c r="BQ148" s="31"/>
      <c r="BR148" s="31"/>
      <c r="BS148" s="31"/>
      <c r="BT148" s="31"/>
      <c r="BU148" s="31"/>
      <c r="BV148" s="31"/>
      <c r="BW148" s="31"/>
      <c r="BX148" s="31"/>
      <c r="BY148" s="31"/>
      <c r="BZ148" s="31"/>
      <c r="CA148" s="31"/>
      <c r="CB148" s="31"/>
      <c r="CC148" s="31"/>
      <c r="CD148" s="31"/>
      <c r="CE148" s="31"/>
      <c r="CF148" s="31"/>
      <c r="CG148" s="31"/>
      <c r="CH148" s="31"/>
      <c r="CI148" s="31"/>
      <c r="CJ148" s="31"/>
      <c r="CK148" s="31"/>
      <c r="CL148" s="31"/>
      <c r="CM148" s="31"/>
      <c r="CN148" s="31"/>
      <c r="CO148" s="31"/>
      <c r="CP148" s="31"/>
      <c r="CQ148" s="31"/>
      <c r="CR148" s="31"/>
      <c r="CS148" s="31"/>
      <c r="CT148" s="31"/>
      <c r="CU148" s="31"/>
      <c r="CV148" s="31"/>
      <c r="CW148" s="31"/>
      <c r="CX148" s="31"/>
      <c r="CY148" s="31"/>
      <c r="CZ148" s="31"/>
      <c r="DA148" s="31"/>
      <c r="DB148" s="31"/>
      <c r="DC148" s="31"/>
      <c r="DD148" s="31"/>
      <c r="DE148" s="31"/>
      <c r="DF148" s="31"/>
      <c r="DG148" s="31"/>
      <c r="DH148" s="31"/>
      <c r="DI148" s="31"/>
      <c r="DJ148" s="31"/>
      <c r="DK148" s="31"/>
      <c r="DL148" s="31"/>
      <c r="DM148" s="31"/>
      <c r="DN148" s="31"/>
      <c r="DO148" s="31"/>
      <c r="DP148" s="31"/>
      <c r="DQ148" s="31"/>
      <c r="DR148" s="31"/>
      <c r="DS148" s="31"/>
      <c r="DT148" s="31"/>
      <c r="DU148" s="31"/>
      <c r="DV148" s="31"/>
      <c r="DW148" s="31"/>
      <c r="DX148" s="31"/>
      <c r="DY148" s="31"/>
      <c r="DZ148" s="31"/>
      <c r="EA148" s="31"/>
      <c r="EB148" s="31"/>
      <c r="EC148" s="31"/>
      <c r="ED148" s="31"/>
      <c r="EE148" s="31"/>
      <c r="EF148" s="31"/>
      <c r="EG148" s="31"/>
      <c r="EH148" s="31"/>
      <c r="EI148" s="31"/>
      <c r="EJ148" s="31"/>
      <c r="EK148" s="31"/>
      <c r="EL148" s="31"/>
      <c r="EM148" s="31"/>
      <c r="EN148" s="31"/>
      <c r="EO148" s="31"/>
      <c r="EP148" s="31"/>
      <c r="EQ148" s="31"/>
      <c r="ER148" s="31"/>
      <c r="ES148" s="31"/>
      <c r="ET148" s="31"/>
      <c r="EU148" s="31"/>
      <c r="EV148" s="31"/>
      <c r="EW148" s="31"/>
      <c r="EX148" s="31"/>
      <c r="EY148" s="31"/>
      <c r="EZ148" s="31"/>
      <c r="FA148" s="31"/>
      <c r="FB148" s="31"/>
      <c r="FC148" s="31"/>
      <c r="FD148" s="31"/>
      <c r="FE148" s="31"/>
      <c r="FF148" s="31"/>
      <c r="FG148" s="31"/>
      <c r="FH148" s="31"/>
      <c r="FI148" s="31"/>
      <c r="FJ148" s="31"/>
      <c r="FK148" s="31"/>
      <c r="FL148" s="31"/>
      <c r="FM148" s="31"/>
      <c r="FN148" s="31"/>
      <c r="FO148" s="31"/>
      <c r="FP148" s="31"/>
      <c r="FQ148" s="31"/>
      <c r="FR148" s="31"/>
      <c r="FS148" s="31"/>
      <c r="FT148" s="31"/>
      <c r="FU148" s="31"/>
      <c r="FV148" s="31"/>
      <c r="FW148" s="31"/>
      <c r="FX148" s="31"/>
      <c r="FY148" s="31"/>
      <c r="FZ148" s="31"/>
      <c r="GA148" s="31"/>
      <c r="GB148" s="31"/>
      <c r="GC148" s="31"/>
      <c r="GD148" s="31"/>
      <c r="GE148" s="31"/>
      <c r="GF148" s="31"/>
      <c r="GG148" s="31"/>
      <c r="GH148" s="31"/>
      <c r="GI148" s="31"/>
      <c r="GJ148" s="31"/>
      <c r="GK148" s="31"/>
      <c r="GL148" s="31"/>
      <c r="GM148" s="31"/>
      <c r="GN148" s="31"/>
      <c r="GO148" s="31"/>
      <c r="GP148" s="31"/>
    </row>
    <row r="149" spans="1:198" ht="30" x14ac:dyDescent="0.25">
      <c r="A149" s="207" t="s">
        <v>66</v>
      </c>
      <c r="B149" s="205">
        <f>'2 уровень'!C234</f>
        <v>9408</v>
      </c>
      <c r="C149" s="205">
        <f>'2 уровень'!D234</f>
        <v>784</v>
      </c>
      <c r="D149" s="205">
        <f>'2 уровень'!E234</f>
        <v>490</v>
      </c>
      <c r="E149" s="206">
        <f>'2 уровень'!F234</f>
        <v>62.5</v>
      </c>
      <c r="F149" s="263">
        <f>'2 уровень'!G234</f>
        <v>25993.335129999999</v>
      </c>
      <c r="G149" s="263">
        <f>'2 уровень'!H234</f>
        <v>0</v>
      </c>
      <c r="H149" s="263">
        <f>'2 уровень'!I234</f>
        <v>0</v>
      </c>
      <c r="I149" s="263">
        <f>'2 уровень'!J234</f>
        <v>0</v>
      </c>
      <c r="J149" s="263">
        <f>'2 уровень'!K234</f>
        <v>0</v>
      </c>
      <c r="K149" s="263">
        <f>'2 уровень'!L234</f>
        <v>0</v>
      </c>
      <c r="L149" s="263">
        <f>'2 уровень'!M234</f>
        <v>0</v>
      </c>
      <c r="M149" s="263">
        <f>'2 уровень'!N234</f>
        <v>0</v>
      </c>
      <c r="N149" s="263">
        <f>'2 уровень'!O234</f>
        <v>0</v>
      </c>
      <c r="O149" s="263">
        <f>'2 уровень'!P234</f>
        <v>0</v>
      </c>
      <c r="P149" s="263">
        <f>'2 уровень'!Q234</f>
        <v>0</v>
      </c>
      <c r="Q149" s="263">
        <f>'2 уровень'!R234</f>
        <v>2166.1112608333333</v>
      </c>
      <c r="R149" s="263">
        <f>'2 уровень'!S234</f>
        <v>2120.3844200000012</v>
      </c>
      <c r="S149" s="263">
        <f>'2 уровень'!T234</f>
        <v>-45.726840833332204</v>
      </c>
      <c r="T149" s="263">
        <f>'2 уровень'!U234</f>
        <v>-1.29505</v>
      </c>
      <c r="U149" s="263">
        <f>'2 уровень'!V234</f>
        <v>2119.0893700000015</v>
      </c>
      <c r="V149" s="263">
        <f>'2 уровень'!W234</f>
        <v>97.888989284154306</v>
      </c>
      <c r="W149" s="68"/>
      <c r="Y149" s="592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  <c r="BM149" s="31"/>
      <c r="BN149" s="31"/>
      <c r="BO149" s="31"/>
      <c r="BP149" s="31"/>
      <c r="BQ149" s="31"/>
      <c r="BR149" s="31"/>
      <c r="BS149" s="31"/>
      <c r="BT149" s="31"/>
      <c r="BU149" s="31"/>
      <c r="BV149" s="31"/>
      <c r="BW149" s="31"/>
      <c r="BX149" s="31"/>
      <c r="BY149" s="31"/>
      <c r="BZ149" s="31"/>
      <c r="CA149" s="31"/>
      <c r="CB149" s="31"/>
      <c r="CC149" s="31"/>
      <c r="CD149" s="31"/>
      <c r="CE149" s="31"/>
      <c r="CF149" s="31"/>
      <c r="CG149" s="31"/>
      <c r="CH149" s="31"/>
      <c r="CI149" s="31"/>
      <c r="CJ149" s="31"/>
      <c r="CK149" s="31"/>
      <c r="CL149" s="31"/>
      <c r="CM149" s="31"/>
      <c r="CN149" s="31"/>
      <c r="CO149" s="31"/>
      <c r="CP149" s="31"/>
      <c r="CQ149" s="31"/>
      <c r="CR149" s="31"/>
      <c r="CS149" s="31"/>
      <c r="CT149" s="31"/>
      <c r="CU149" s="31"/>
      <c r="CV149" s="31"/>
      <c r="CW149" s="31"/>
      <c r="CX149" s="31"/>
      <c r="CY149" s="31"/>
      <c r="CZ149" s="31"/>
      <c r="DA149" s="31"/>
      <c r="DB149" s="31"/>
      <c r="DC149" s="31"/>
      <c r="DD149" s="31"/>
      <c r="DE149" s="31"/>
      <c r="DF149" s="31"/>
      <c r="DG149" s="31"/>
      <c r="DH149" s="31"/>
      <c r="DI149" s="31"/>
      <c r="DJ149" s="31"/>
      <c r="DK149" s="31"/>
      <c r="DL149" s="31"/>
      <c r="DM149" s="31"/>
      <c r="DN149" s="31"/>
      <c r="DO149" s="31"/>
      <c r="DP149" s="31"/>
      <c r="DQ149" s="31"/>
      <c r="DR149" s="31"/>
      <c r="DS149" s="31"/>
      <c r="DT149" s="31"/>
      <c r="DU149" s="31"/>
      <c r="DV149" s="31"/>
      <c r="DW149" s="31"/>
      <c r="DX149" s="31"/>
      <c r="DY149" s="31"/>
      <c r="DZ149" s="31"/>
      <c r="EA149" s="31"/>
      <c r="EB149" s="31"/>
      <c r="EC149" s="31"/>
      <c r="ED149" s="31"/>
      <c r="EE149" s="31"/>
      <c r="EF149" s="31"/>
      <c r="EG149" s="31"/>
      <c r="EH149" s="31"/>
      <c r="EI149" s="31"/>
      <c r="EJ149" s="31"/>
      <c r="EK149" s="31"/>
      <c r="EL149" s="31"/>
      <c r="EM149" s="31"/>
      <c r="EN149" s="31"/>
      <c r="EO149" s="31"/>
      <c r="EP149" s="31"/>
      <c r="EQ149" s="31"/>
      <c r="ER149" s="31"/>
      <c r="ES149" s="31"/>
      <c r="ET149" s="31"/>
      <c r="EU149" s="31"/>
      <c r="EV149" s="31"/>
      <c r="EW149" s="31"/>
      <c r="EX149" s="31"/>
      <c r="EY149" s="31"/>
      <c r="EZ149" s="31"/>
      <c r="FA149" s="31"/>
      <c r="FB149" s="31"/>
      <c r="FC149" s="31"/>
      <c r="FD149" s="31"/>
      <c r="FE149" s="31"/>
      <c r="FF149" s="31"/>
      <c r="FG149" s="31"/>
      <c r="FH149" s="31"/>
      <c r="FI149" s="31"/>
      <c r="FJ149" s="31"/>
      <c r="FK149" s="31"/>
      <c r="FL149" s="31"/>
      <c r="FM149" s="31"/>
      <c r="FN149" s="31"/>
      <c r="FO149" s="31"/>
      <c r="FP149" s="31"/>
      <c r="FQ149" s="31"/>
      <c r="FR149" s="31"/>
      <c r="FS149" s="31"/>
      <c r="FT149" s="31"/>
      <c r="FU149" s="31"/>
      <c r="FV149" s="31"/>
      <c r="FW149" s="31"/>
      <c r="FX149" s="31"/>
      <c r="FY149" s="31"/>
      <c r="FZ149" s="31"/>
      <c r="GA149" s="31"/>
      <c r="GB149" s="31"/>
      <c r="GC149" s="31"/>
      <c r="GD149" s="31"/>
      <c r="GE149" s="31"/>
      <c r="GF149" s="31"/>
      <c r="GG149" s="31"/>
      <c r="GH149" s="31"/>
      <c r="GI149" s="31"/>
      <c r="GJ149" s="31"/>
      <c r="GK149" s="31"/>
      <c r="GL149" s="31"/>
      <c r="GM149" s="31"/>
      <c r="GN149" s="31"/>
      <c r="GO149" s="31"/>
      <c r="GP149" s="31"/>
    </row>
    <row r="150" spans="1:198" ht="30" x14ac:dyDescent="0.25">
      <c r="A150" s="75" t="s">
        <v>62</v>
      </c>
      <c r="B150" s="144">
        <f>'2 уровень'!C235</f>
        <v>1400</v>
      </c>
      <c r="C150" s="144">
        <f>'2 уровень'!D235</f>
        <v>117</v>
      </c>
      <c r="D150" s="33">
        <f>'2 уровень'!E235</f>
        <v>0</v>
      </c>
      <c r="E150" s="145">
        <f>'2 уровень'!F235</f>
        <v>0</v>
      </c>
      <c r="F150" s="265">
        <f>'2 уровень'!G235</f>
        <v>1979.6</v>
      </c>
      <c r="G150" s="265">
        <f>'2 уровень'!H235</f>
        <v>0</v>
      </c>
      <c r="H150" s="265">
        <f>'2 уровень'!I235</f>
        <v>0</v>
      </c>
      <c r="I150" s="265">
        <f>'2 уровень'!J235</f>
        <v>0</v>
      </c>
      <c r="J150" s="265">
        <f>'2 уровень'!K235</f>
        <v>0</v>
      </c>
      <c r="K150" s="265">
        <f>'2 уровень'!L235</f>
        <v>0</v>
      </c>
      <c r="L150" s="265">
        <f>'2 уровень'!M235</f>
        <v>0</v>
      </c>
      <c r="M150" s="265">
        <f>'2 уровень'!N235</f>
        <v>0</v>
      </c>
      <c r="N150" s="265">
        <f>'2 уровень'!O235</f>
        <v>0</v>
      </c>
      <c r="O150" s="265">
        <f>'2 уровень'!P235</f>
        <v>0</v>
      </c>
      <c r="P150" s="265">
        <f>'2 уровень'!Q235</f>
        <v>0</v>
      </c>
      <c r="Q150" s="265">
        <f>'2 уровень'!R235</f>
        <v>164.96666666666667</v>
      </c>
      <c r="R150" s="264">
        <f>'2 уровень'!S235</f>
        <v>0</v>
      </c>
      <c r="S150" s="264">
        <f>'2 уровень'!T235</f>
        <v>-164.96666666666667</v>
      </c>
      <c r="T150" s="264">
        <f>'2 уровень'!U235</f>
        <v>-1.29505</v>
      </c>
      <c r="U150" s="264">
        <f>'2 уровень'!V235</f>
        <v>-1.29505</v>
      </c>
      <c r="V150" s="265">
        <f>'2 уровень'!W235</f>
        <v>0</v>
      </c>
      <c r="W150" s="68"/>
      <c r="Y150" s="592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  <c r="BT150" s="31"/>
      <c r="BU150" s="31"/>
      <c r="BV150" s="31"/>
      <c r="BW150" s="31"/>
      <c r="BX150" s="31"/>
      <c r="BY150" s="31"/>
      <c r="BZ150" s="31"/>
      <c r="CA150" s="31"/>
      <c r="CB150" s="31"/>
      <c r="CC150" s="31"/>
      <c r="CD150" s="31"/>
      <c r="CE150" s="31"/>
      <c r="CF150" s="31"/>
      <c r="CG150" s="31"/>
      <c r="CH150" s="31"/>
      <c r="CI150" s="31"/>
      <c r="CJ150" s="31"/>
      <c r="CK150" s="31"/>
      <c r="CL150" s="31"/>
      <c r="CM150" s="31"/>
      <c r="CN150" s="31"/>
      <c r="CO150" s="31"/>
      <c r="CP150" s="31"/>
      <c r="CQ150" s="31"/>
      <c r="CR150" s="31"/>
      <c r="CS150" s="31"/>
      <c r="CT150" s="31"/>
      <c r="CU150" s="31"/>
      <c r="CV150" s="31"/>
      <c r="CW150" s="31"/>
      <c r="CX150" s="31"/>
      <c r="CY150" s="31"/>
      <c r="CZ150" s="31"/>
      <c r="DA150" s="31"/>
      <c r="DB150" s="31"/>
      <c r="DC150" s="31"/>
      <c r="DD150" s="31"/>
      <c r="DE150" s="31"/>
      <c r="DF150" s="31"/>
      <c r="DG150" s="31"/>
      <c r="DH150" s="31"/>
      <c r="DI150" s="31"/>
      <c r="DJ150" s="31"/>
      <c r="DK150" s="31"/>
      <c r="DL150" s="31"/>
      <c r="DM150" s="31"/>
      <c r="DN150" s="31"/>
      <c r="DO150" s="31"/>
      <c r="DP150" s="31"/>
      <c r="DQ150" s="31"/>
      <c r="DR150" s="31"/>
      <c r="DS150" s="31"/>
      <c r="DT150" s="31"/>
      <c r="DU150" s="31"/>
      <c r="DV150" s="31"/>
      <c r="DW150" s="31"/>
      <c r="DX150" s="31"/>
      <c r="DY150" s="31"/>
      <c r="DZ150" s="31"/>
      <c r="EA150" s="31"/>
      <c r="EB150" s="31"/>
      <c r="EC150" s="31"/>
      <c r="ED150" s="31"/>
      <c r="EE150" s="31"/>
      <c r="EF150" s="31"/>
      <c r="EG150" s="31"/>
      <c r="EH150" s="31"/>
      <c r="EI150" s="31"/>
      <c r="EJ150" s="31"/>
      <c r="EK150" s="31"/>
      <c r="EL150" s="31"/>
      <c r="EM150" s="31"/>
      <c r="EN150" s="31"/>
      <c r="EO150" s="31"/>
      <c r="EP150" s="31"/>
      <c r="EQ150" s="31"/>
      <c r="ER150" s="31"/>
      <c r="ES150" s="31"/>
      <c r="ET150" s="31"/>
      <c r="EU150" s="31"/>
      <c r="EV150" s="31"/>
      <c r="EW150" s="31"/>
      <c r="EX150" s="31"/>
      <c r="EY150" s="31"/>
      <c r="EZ150" s="31"/>
      <c r="FA150" s="31"/>
      <c r="FB150" s="31"/>
      <c r="FC150" s="31"/>
      <c r="FD150" s="31"/>
      <c r="FE150" s="31"/>
      <c r="FF150" s="31"/>
      <c r="FG150" s="31"/>
      <c r="FH150" s="31"/>
      <c r="FI150" s="31"/>
      <c r="FJ150" s="31"/>
      <c r="FK150" s="31"/>
      <c r="FL150" s="31"/>
      <c r="FM150" s="31"/>
      <c r="FN150" s="31"/>
      <c r="FO150" s="31"/>
      <c r="FP150" s="31"/>
      <c r="FQ150" s="31"/>
      <c r="FR150" s="31"/>
      <c r="FS150" s="31"/>
      <c r="FT150" s="31"/>
      <c r="FU150" s="31"/>
      <c r="FV150" s="31"/>
      <c r="FW150" s="31"/>
      <c r="FX150" s="31"/>
      <c r="FY150" s="31"/>
      <c r="FZ150" s="31"/>
      <c r="GA150" s="31"/>
      <c r="GB150" s="31"/>
      <c r="GC150" s="31"/>
      <c r="GD150" s="31"/>
      <c r="GE150" s="31"/>
      <c r="GF150" s="31"/>
      <c r="GG150" s="31"/>
      <c r="GH150" s="31"/>
      <c r="GI150" s="31"/>
      <c r="GJ150" s="31"/>
      <c r="GK150" s="31"/>
      <c r="GL150" s="31"/>
      <c r="GM150" s="31"/>
      <c r="GN150" s="31"/>
      <c r="GO150" s="31"/>
      <c r="GP150" s="31"/>
    </row>
    <row r="151" spans="1:198" ht="45" x14ac:dyDescent="0.25">
      <c r="A151" s="75" t="s">
        <v>92</v>
      </c>
      <c r="B151" s="144">
        <f>'2 уровень'!C236</f>
        <v>0</v>
      </c>
      <c r="C151" s="144">
        <f>'2 уровень'!D236</f>
        <v>0</v>
      </c>
      <c r="D151" s="33">
        <f>'2 уровень'!E236</f>
        <v>0</v>
      </c>
      <c r="E151" s="145">
        <f>'2 уровень'!F236</f>
        <v>0</v>
      </c>
      <c r="F151" s="265">
        <f>'2 уровень'!G236</f>
        <v>0</v>
      </c>
      <c r="G151" s="265">
        <f>'2 уровень'!H236</f>
        <v>0</v>
      </c>
      <c r="H151" s="265">
        <f>'2 уровень'!I236</f>
        <v>0</v>
      </c>
      <c r="I151" s="265">
        <f>'2 уровень'!J236</f>
        <v>0</v>
      </c>
      <c r="J151" s="265">
        <f>'2 уровень'!K236</f>
        <v>0</v>
      </c>
      <c r="K151" s="265">
        <f>'2 уровень'!L236</f>
        <v>0</v>
      </c>
      <c r="L151" s="265">
        <f>'2 уровень'!M236</f>
        <v>0</v>
      </c>
      <c r="M151" s="265">
        <f>'2 уровень'!N236</f>
        <v>0</v>
      </c>
      <c r="N151" s="265">
        <f>'2 уровень'!O236</f>
        <v>0</v>
      </c>
      <c r="O151" s="265">
        <f>'2 уровень'!P236</f>
        <v>0</v>
      </c>
      <c r="P151" s="265">
        <f>'2 уровень'!Q236</f>
        <v>0</v>
      </c>
      <c r="Q151" s="265">
        <f>'2 уровень'!R236</f>
        <v>0</v>
      </c>
      <c r="R151" s="264">
        <f>'2 уровень'!S236</f>
        <v>0</v>
      </c>
      <c r="S151" s="264">
        <f>'2 уровень'!T236</f>
        <v>0</v>
      </c>
      <c r="T151" s="264">
        <f>'2 уровень'!U236</f>
        <v>0</v>
      </c>
      <c r="U151" s="264">
        <f>'2 уровень'!V236</f>
        <v>0</v>
      </c>
      <c r="V151" s="265">
        <f>'2 уровень'!W236</f>
        <v>0</v>
      </c>
      <c r="W151" s="68"/>
      <c r="Y151" s="592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/>
      <c r="BK151" s="31"/>
      <c r="BL151" s="31"/>
      <c r="BM151" s="31"/>
      <c r="BN151" s="31"/>
      <c r="BO151" s="31"/>
      <c r="BP151" s="31"/>
      <c r="BQ151" s="31"/>
      <c r="BR151" s="31"/>
      <c r="BS151" s="31"/>
      <c r="BT151" s="31"/>
      <c r="BU151" s="31"/>
      <c r="BV151" s="31"/>
      <c r="BW151" s="31"/>
      <c r="BX151" s="31"/>
      <c r="BY151" s="31"/>
      <c r="BZ151" s="31"/>
      <c r="CA151" s="31"/>
      <c r="CB151" s="31"/>
      <c r="CC151" s="31"/>
      <c r="CD151" s="31"/>
      <c r="CE151" s="31"/>
      <c r="CF151" s="31"/>
      <c r="CG151" s="31"/>
      <c r="CH151" s="31"/>
      <c r="CI151" s="31"/>
      <c r="CJ151" s="31"/>
      <c r="CK151" s="31"/>
      <c r="CL151" s="31"/>
      <c r="CM151" s="31"/>
      <c r="CN151" s="31"/>
      <c r="CO151" s="31"/>
      <c r="CP151" s="31"/>
      <c r="CQ151" s="31"/>
      <c r="CR151" s="31"/>
      <c r="CS151" s="31"/>
      <c r="CT151" s="31"/>
      <c r="CU151" s="31"/>
      <c r="CV151" s="31"/>
      <c r="CW151" s="31"/>
      <c r="CX151" s="31"/>
      <c r="CY151" s="31"/>
      <c r="CZ151" s="31"/>
      <c r="DA151" s="31"/>
      <c r="DB151" s="31"/>
      <c r="DC151" s="31"/>
      <c r="DD151" s="31"/>
      <c r="DE151" s="31"/>
      <c r="DF151" s="31"/>
      <c r="DG151" s="31"/>
      <c r="DH151" s="31"/>
      <c r="DI151" s="31"/>
      <c r="DJ151" s="31"/>
      <c r="DK151" s="31"/>
      <c r="DL151" s="31"/>
      <c r="DM151" s="31"/>
      <c r="DN151" s="31"/>
      <c r="DO151" s="31"/>
      <c r="DP151" s="31"/>
      <c r="DQ151" s="31"/>
      <c r="DR151" s="31"/>
      <c r="DS151" s="31"/>
      <c r="DT151" s="31"/>
      <c r="DU151" s="31"/>
      <c r="DV151" s="31"/>
      <c r="DW151" s="31"/>
      <c r="DX151" s="31"/>
      <c r="DY151" s="31"/>
      <c r="DZ151" s="31"/>
      <c r="EA151" s="31"/>
      <c r="EB151" s="31"/>
      <c r="EC151" s="31"/>
      <c r="ED151" s="31"/>
      <c r="EE151" s="31"/>
      <c r="EF151" s="31"/>
      <c r="EG151" s="31"/>
      <c r="EH151" s="31"/>
      <c r="EI151" s="31"/>
      <c r="EJ151" s="31"/>
      <c r="EK151" s="31"/>
      <c r="EL151" s="31"/>
      <c r="EM151" s="31"/>
      <c r="EN151" s="31"/>
      <c r="EO151" s="31"/>
      <c r="EP151" s="31"/>
      <c r="EQ151" s="31"/>
      <c r="ER151" s="31"/>
      <c r="ES151" s="31"/>
      <c r="ET151" s="31"/>
      <c r="EU151" s="31"/>
      <c r="EV151" s="31"/>
      <c r="EW151" s="31"/>
      <c r="EX151" s="31"/>
      <c r="EY151" s="31"/>
      <c r="EZ151" s="31"/>
      <c r="FA151" s="31"/>
      <c r="FB151" s="31"/>
      <c r="FC151" s="31"/>
      <c r="FD151" s="31"/>
      <c r="FE151" s="31"/>
      <c r="FF151" s="31"/>
      <c r="FG151" s="31"/>
      <c r="FH151" s="31"/>
      <c r="FI151" s="31"/>
      <c r="FJ151" s="31"/>
      <c r="FK151" s="31"/>
      <c r="FL151" s="31"/>
      <c r="FM151" s="31"/>
      <c r="FN151" s="31"/>
      <c r="FO151" s="31"/>
      <c r="FP151" s="31"/>
      <c r="FQ151" s="31"/>
      <c r="FR151" s="31"/>
      <c r="FS151" s="31"/>
      <c r="FT151" s="31"/>
      <c r="FU151" s="31"/>
      <c r="FV151" s="31"/>
      <c r="FW151" s="31"/>
      <c r="FX151" s="31"/>
      <c r="FY151" s="31"/>
      <c r="FZ151" s="31"/>
      <c r="GA151" s="31"/>
      <c r="GB151" s="31"/>
      <c r="GC151" s="31"/>
      <c r="GD151" s="31"/>
      <c r="GE151" s="31"/>
      <c r="GF151" s="31"/>
      <c r="GG151" s="31"/>
      <c r="GH151" s="31"/>
      <c r="GI151" s="31"/>
      <c r="GJ151" s="31"/>
      <c r="GK151" s="31"/>
      <c r="GL151" s="31"/>
      <c r="GM151" s="31"/>
      <c r="GN151" s="31"/>
      <c r="GO151" s="31"/>
      <c r="GP151" s="31"/>
    </row>
    <row r="152" spans="1:198" ht="60" x14ac:dyDescent="0.25">
      <c r="A152" s="75" t="s">
        <v>45</v>
      </c>
      <c r="B152" s="144">
        <f>'2 уровень'!C237</f>
        <v>5931</v>
      </c>
      <c r="C152" s="144">
        <f>'2 уровень'!D237</f>
        <v>494</v>
      </c>
      <c r="D152" s="33">
        <f>'2 уровень'!E237</f>
        <v>300</v>
      </c>
      <c r="E152" s="145">
        <f>'2 уровень'!F237</f>
        <v>60.728744939271252</v>
      </c>
      <c r="F152" s="265">
        <f>'2 уровень'!G237</f>
        <v>20805.227070000001</v>
      </c>
      <c r="G152" s="265">
        <f>'2 уровень'!H237</f>
        <v>0</v>
      </c>
      <c r="H152" s="265">
        <f>'2 уровень'!I237</f>
        <v>0</v>
      </c>
      <c r="I152" s="265">
        <f>'2 уровень'!J237</f>
        <v>0</v>
      </c>
      <c r="J152" s="265">
        <f>'2 уровень'!K237</f>
        <v>0</v>
      </c>
      <c r="K152" s="265">
        <f>'2 уровень'!L237</f>
        <v>0</v>
      </c>
      <c r="L152" s="265">
        <f>'2 уровень'!M237</f>
        <v>0</v>
      </c>
      <c r="M152" s="265">
        <f>'2 уровень'!N237</f>
        <v>0</v>
      </c>
      <c r="N152" s="265">
        <f>'2 уровень'!O237</f>
        <v>0</v>
      </c>
      <c r="O152" s="265">
        <f>'2 уровень'!P237</f>
        <v>0</v>
      </c>
      <c r="P152" s="265">
        <f>'2 уровень'!Q237</f>
        <v>0</v>
      </c>
      <c r="Q152" s="265">
        <f>'2 уровень'!R237</f>
        <v>1733.7689225000001</v>
      </c>
      <c r="R152" s="264">
        <f>'2 уровень'!S237</f>
        <v>1833.2029200000011</v>
      </c>
      <c r="S152" s="264">
        <f>'2 уровень'!T237</f>
        <v>99.433997500000942</v>
      </c>
      <c r="T152" s="264">
        <f>'2 уровень'!U237</f>
        <v>0</v>
      </c>
      <c r="U152" s="264">
        <f>'2 уровень'!V237</f>
        <v>1833.2029200000011</v>
      </c>
      <c r="V152" s="265">
        <f>'2 уровень'!W237</f>
        <v>105.73513553101543</v>
      </c>
      <c r="W152" s="68"/>
      <c r="Y152" s="592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  <c r="BT152" s="31"/>
      <c r="BU152" s="31"/>
      <c r="BV152" s="31"/>
      <c r="BW152" s="31"/>
      <c r="BX152" s="31"/>
      <c r="BY152" s="31"/>
      <c r="BZ152" s="31"/>
      <c r="CA152" s="31"/>
      <c r="CB152" s="31"/>
      <c r="CC152" s="31"/>
      <c r="CD152" s="31"/>
      <c r="CE152" s="31"/>
      <c r="CF152" s="31"/>
      <c r="CG152" s="31"/>
      <c r="CH152" s="31"/>
      <c r="CI152" s="31"/>
      <c r="CJ152" s="31"/>
      <c r="CK152" s="31"/>
      <c r="CL152" s="31"/>
      <c r="CM152" s="31"/>
      <c r="CN152" s="31"/>
      <c r="CO152" s="31"/>
      <c r="CP152" s="31"/>
      <c r="CQ152" s="31"/>
      <c r="CR152" s="31"/>
      <c r="CS152" s="31"/>
      <c r="CT152" s="31"/>
      <c r="CU152" s="31"/>
      <c r="CV152" s="31"/>
      <c r="CW152" s="31"/>
      <c r="CX152" s="31"/>
      <c r="CY152" s="31"/>
      <c r="CZ152" s="31"/>
      <c r="DA152" s="31"/>
      <c r="DB152" s="31"/>
      <c r="DC152" s="31"/>
      <c r="DD152" s="31"/>
      <c r="DE152" s="31"/>
      <c r="DF152" s="31"/>
      <c r="DG152" s="31"/>
      <c r="DH152" s="31"/>
      <c r="DI152" s="31"/>
      <c r="DJ152" s="31"/>
      <c r="DK152" s="31"/>
      <c r="DL152" s="31"/>
      <c r="DM152" s="31"/>
      <c r="DN152" s="31"/>
      <c r="DO152" s="31"/>
      <c r="DP152" s="31"/>
      <c r="DQ152" s="31"/>
      <c r="DR152" s="31"/>
      <c r="DS152" s="31"/>
      <c r="DT152" s="31"/>
      <c r="DU152" s="31"/>
      <c r="DV152" s="31"/>
      <c r="DW152" s="31"/>
      <c r="DX152" s="31"/>
      <c r="DY152" s="31"/>
      <c r="DZ152" s="31"/>
      <c r="EA152" s="31"/>
      <c r="EB152" s="31"/>
      <c r="EC152" s="31"/>
      <c r="ED152" s="31"/>
      <c r="EE152" s="31"/>
      <c r="EF152" s="31"/>
      <c r="EG152" s="31"/>
      <c r="EH152" s="31"/>
      <c r="EI152" s="31"/>
      <c r="EJ152" s="31"/>
      <c r="EK152" s="31"/>
      <c r="EL152" s="31"/>
      <c r="EM152" s="31"/>
      <c r="EN152" s="31"/>
      <c r="EO152" s="31"/>
      <c r="EP152" s="31"/>
      <c r="EQ152" s="31"/>
      <c r="ER152" s="31"/>
      <c r="ES152" s="31"/>
      <c r="ET152" s="31"/>
      <c r="EU152" s="31"/>
      <c r="EV152" s="31"/>
      <c r="EW152" s="31"/>
      <c r="EX152" s="31"/>
      <c r="EY152" s="31"/>
      <c r="EZ152" s="31"/>
      <c r="FA152" s="31"/>
      <c r="FB152" s="31"/>
      <c r="FC152" s="31"/>
      <c r="FD152" s="31"/>
      <c r="FE152" s="31"/>
      <c r="FF152" s="31"/>
      <c r="FG152" s="31"/>
      <c r="FH152" s="31"/>
      <c r="FI152" s="31"/>
      <c r="FJ152" s="31"/>
      <c r="FK152" s="31"/>
      <c r="FL152" s="31"/>
      <c r="FM152" s="31"/>
      <c r="FN152" s="31"/>
      <c r="FO152" s="31"/>
      <c r="FP152" s="31"/>
      <c r="FQ152" s="31"/>
      <c r="FR152" s="31"/>
      <c r="FS152" s="31"/>
      <c r="FT152" s="31"/>
      <c r="FU152" s="31"/>
      <c r="FV152" s="31"/>
      <c r="FW152" s="31"/>
      <c r="FX152" s="31"/>
      <c r="FY152" s="31"/>
      <c r="FZ152" s="31"/>
      <c r="GA152" s="31"/>
      <c r="GB152" s="31"/>
      <c r="GC152" s="31"/>
      <c r="GD152" s="31"/>
      <c r="GE152" s="31"/>
      <c r="GF152" s="31"/>
      <c r="GG152" s="31"/>
      <c r="GH152" s="31"/>
      <c r="GI152" s="31"/>
      <c r="GJ152" s="31"/>
      <c r="GK152" s="31"/>
      <c r="GL152" s="31"/>
      <c r="GM152" s="31"/>
      <c r="GN152" s="31"/>
      <c r="GO152" s="31"/>
      <c r="GP152" s="31"/>
    </row>
    <row r="153" spans="1:198" ht="45" x14ac:dyDescent="0.25">
      <c r="A153" s="75" t="s">
        <v>63</v>
      </c>
      <c r="B153" s="144">
        <f>'2 уровень'!C238</f>
        <v>2077</v>
      </c>
      <c r="C153" s="144">
        <f>'2 уровень'!D238</f>
        <v>173</v>
      </c>
      <c r="D153" s="33">
        <f>'2 уровень'!E238</f>
        <v>190</v>
      </c>
      <c r="E153" s="145">
        <f>'2 уровень'!F238</f>
        <v>109.82658959537572</v>
      </c>
      <c r="F153" s="265">
        <f>'2 уровень'!G238</f>
        <v>3208.5080600000001</v>
      </c>
      <c r="G153" s="265">
        <f>'2 уровень'!H238</f>
        <v>0</v>
      </c>
      <c r="H153" s="265">
        <f>'2 уровень'!I238</f>
        <v>0</v>
      </c>
      <c r="I153" s="265">
        <f>'2 уровень'!J238</f>
        <v>0</v>
      </c>
      <c r="J153" s="265">
        <f>'2 уровень'!K238</f>
        <v>0</v>
      </c>
      <c r="K153" s="265">
        <f>'2 уровень'!L238</f>
        <v>0</v>
      </c>
      <c r="L153" s="265">
        <f>'2 уровень'!M238</f>
        <v>0</v>
      </c>
      <c r="M153" s="265">
        <f>'2 уровень'!N238</f>
        <v>0</v>
      </c>
      <c r="N153" s="265">
        <f>'2 уровень'!O238</f>
        <v>0</v>
      </c>
      <c r="O153" s="265">
        <f>'2 уровень'!P238</f>
        <v>0</v>
      </c>
      <c r="P153" s="265">
        <f>'2 уровень'!Q238</f>
        <v>0</v>
      </c>
      <c r="Q153" s="265">
        <f>'2 уровень'!R238</f>
        <v>267.37567166666668</v>
      </c>
      <c r="R153" s="264">
        <f>'2 уровень'!S238</f>
        <v>287.1815000000002</v>
      </c>
      <c r="S153" s="264">
        <f>'2 уровень'!T238</f>
        <v>19.805828333333523</v>
      </c>
      <c r="T153" s="264">
        <f>'2 уровень'!U238</f>
        <v>0</v>
      </c>
      <c r="U153" s="264">
        <f>'2 уровень'!V238</f>
        <v>287.1815000000002</v>
      </c>
      <c r="V153" s="265">
        <f>'2 уровень'!W238</f>
        <v>107.40749081989223</v>
      </c>
      <c r="W153" s="68"/>
      <c r="Y153" s="592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  <c r="BM153" s="31"/>
      <c r="BN153" s="31"/>
      <c r="BO153" s="31"/>
      <c r="BP153" s="31"/>
      <c r="BQ153" s="31"/>
      <c r="BR153" s="31"/>
      <c r="BS153" s="31"/>
      <c r="BT153" s="31"/>
      <c r="BU153" s="31"/>
      <c r="BV153" s="31"/>
      <c r="BW153" s="31"/>
      <c r="BX153" s="31"/>
      <c r="BY153" s="31"/>
      <c r="BZ153" s="31"/>
      <c r="CA153" s="31"/>
      <c r="CB153" s="31"/>
      <c r="CC153" s="31"/>
      <c r="CD153" s="31"/>
      <c r="CE153" s="31"/>
      <c r="CF153" s="31"/>
      <c r="CG153" s="31"/>
      <c r="CH153" s="31"/>
      <c r="CI153" s="31"/>
      <c r="CJ153" s="31"/>
      <c r="CK153" s="31"/>
      <c r="CL153" s="31"/>
      <c r="CM153" s="31"/>
      <c r="CN153" s="31"/>
      <c r="CO153" s="31"/>
      <c r="CP153" s="31"/>
      <c r="CQ153" s="31"/>
      <c r="CR153" s="31"/>
      <c r="CS153" s="31"/>
      <c r="CT153" s="31"/>
      <c r="CU153" s="31"/>
      <c r="CV153" s="31"/>
      <c r="CW153" s="31"/>
      <c r="CX153" s="31"/>
      <c r="CY153" s="31"/>
      <c r="CZ153" s="31"/>
      <c r="DA153" s="31"/>
      <c r="DB153" s="31"/>
      <c r="DC153" s="31"/>
      <c r="DD153" s="31"/>
      <c r="DE153" s="31"/>
      <c r="DF153" s="31"/>
      <c r="DG153" s="31"/>
      <c r="DH153" s="31"/>
      <c r="DI153" s="31"/>
      <c r="DJ153" s="31"/>
      <c r="DK153" s="31"/>
      <c r="DL153" s="31"/>
      <c r="DM153" s="31"/>
      <c r="DN153" s="31"/>
      <c r="DO153" s="31"/>
      <c r="DP153" s="31"/>
      <c r="DQ153" s="31"/>
      <c r="DR153" s="31"/>
      <c r="DS153" s="31"/>
      <c r="DT153" s="31"/>
      <c r="DU153" s="31"/>
      <c r="DV153" s="31"/>
      <c r="DW153" s="31"/>
      <c r="DX153" s="31"/>
      <c r="DY153" s="31"/>
      <c r="DZ153" s="31"/>
      <c r="EA153" s="31"/>
      <c r="EB153" s="31"/>
      <c r="EC153" s="31"/>
      <c r="ED153" s="31"/>
      <c r="EE153" s="31"/>
      <c r="EF153" s="31"/>
      <c r="EG153" s="31"/>
      <c r="EH153" s="31"/>
      <c r="EI153" s="31"/>
      <c r="EJ153" s="31"/>
      <c r="EK153" s="31"/>
      <c r="EL153" s="31"/>
      <c r="EM153" s="31"/>
      <c r="EN153" s="31"/>
      <c r="EO153" s="31"/>
      <c r="EP153" s="31"/>
      <c r="EQ153" s="31"/>
      <c r="ER153" s="31"/>
      <c r="ES153" s="31"/>
      <c r="ET153" s="31"/>
      <c r="EU153" s="31"/>
      <c r="EV153" s="31"/>
      <c r="EW153" s="31"/>
      <c r="EX153" s="31"/>
      <c r="EY153" s="31"/>
      <c r="EZ153" s="31"/>
      <c r="FA153" s="31"/>
      <c r="FB153" s="31"/>
      <c r="FC153" s="31"/>
      <c r="FD153" s="31"/>
      <c r="FE153" s="31"/>
      <c r="FF153" s="31"/>
      <c r="FG153" s="31"/>
      <c r="FH153" s="31"/>
      <c r="FI153" s="31"/>
      <c r="FJ153" s="31"/>
      <c r="FK153" s="31"/>
      <c r="FL153" s="31"/>
      <c r="FM153" s="31"/>
      <c r="FN153" s="31"/>
      <c r="FO153" s="31"/>
      <c r="FP153" s="31"/>
      <c r="FQ153" s="31"/>
      <c r="FR153" s="31"/>
      <c r="FS153" s="31"/>
      <c r="FT153" s="31"/>
      <c r="FU153" s="31"/>
      <c r="FV153" s="31"/>
      <c r="FW153" s="31"/>
      <c r="FX153" s="31"/>
      <c r="FY153" s="31"/>
      <c r="FZ153" s="31"/>
      <c r="GA153" s="31"/>
      <c r="GB153" s="31"/>
      <c r="GC153" s="31"/>
      <c r="GD153" s="31"/>
      <c r="GE153" s="31"/>
      <c r="GF153" s="31"/>
      <c r="GG153" s="31"/>
      <c r="GH153" s="31"/>
      <c r="GI153" s="31"/>
      <c r="GJ153" s="31"/>
      <c r="GK153" s="31"/>
      <c r="GL153" s="31"/>
      <c r="GM153" s="31"/>
      <c r="GN153" s="31"/>
      <c r="GO153" s="31"/>
      <c r="GP153" s="31"/>
    </row>
    <row r="154" spans="1:198" ht="15.75" thickBot="1" x14ac:dyDescent="0.3">
      <c r="A154" s="74" t="s">
        <v>4</v>
      </c>
      <c r="B154" s="144">
        <f>'2 уровень'!C239</f>
        <v>0</v>
      </c>
      <c r="C154" s="144">
        <f>'2 уровень'!D239</f>
        <v>0</v>
      </c>
      <c r="D154" s="33">
        <f>'2 уровень'!E239</f>
        <v>0</v>
      </c>
      <c r="E154" s="145">
        <f>'2 уровень'!F239</f>
        <v>0</v>
      </c>
      <c r="F154" s="265">
        <f>'2 уровень'!G239</f>
        <v>42923.610369999995</v>
      </c>
      <c r="G154" s="265" t="e">
        <f>'2 уровень'!H239</f>
        <v>#REF!</v>
      </c>
      <c r="H154" s="265" t="e">
        <f>'2 уровень'!I239</f>
        <v>#REF!</v>
      </c>
      <c r="I154" s="265" t="e">
        <f>'2 уровень'!J239</f>
        <v>#REF!</v>
      </c>
      <c r="J154" s="265" t="e">
        <f>'2 уровень'!K239</f>
        <v>#REF!</v>
      </c>
      <c r="K154" s="265" t="e">
        <f>'2 уровень'!L239</f>
        <v>#REF!</v>
      </c>
      <c r="L154" s="265" t="e">
        <f>'2 уровень'!M239</f>
        <v>#REF!</v>
      </c>
      <c r="M154" s="265" t="e">
        <f>'2 уровень'!N239</f>
        <v>#REF!</v>
      </c>
      <c r="N154" s="265" t="e">
        <f>'2 уровень'!O239</f>
        <v>#REF!</v>
      </c>
      <c r="O154" s="265" t="e">
        <f>'2 уровень'!P239</f>
        <v>#REF!</v>
      </c>
      <c r="P154" s="265" t="e">
        <f>'2 уровень'!Q239</f>
        <v>#REF!</v>
      </c>
      <c r="Q154" s="265">
        <f>'2 уровень'!R239</f>
        <v>3576.9675308333335</v>
      </c>
      <c r="R154" s="264">
        <f>'2 уровень'!S239</f>
        <v>2120.3844200000012</v>
      </c>
      <c r="S154" s="264">
        <f>'2 уровень'!T239</f>
        <v>-1456.5831108333323</v>
      </c>
      <c r="T154" s="264">
        <f>'2 уровень'!U239</f>
        <v>-55.675539999999998</v>
      </c>
      <c r="U154" s="264">
        <f>'2 уровень'!V239</f>
        <v>2064.7088800000015</v>
      </c>
      <c r="V154" s="265">
        <f>'2 уровень'!W239</f>
        <v>59.278827714324009</v>
      </c>
      <c r="W154" s="68"/>
      <c r="Y154" s="592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  <c r="BT154" s="31"/>
      <c r="BU154" s="31"/>
      <c r="BV154" s="31"/>
      <c r="BW154" s="31"/>
      <c r="BX154" s="31"/>
      <c r="BY154" s="31"/>
      <c r="BZ154" s="31"/>
      <c r="CA154" s="31"/>
      <c r="CB154" s="31"/>
      <c r="CC154" s="31"/>
      <c r="CD154" s="31"/>
      <c r="CE154" s="31"/>
      <c r="CF154" s="31"/>
      <c r="CG154" s="31"/>
      <c r="CH154" s="31"/>
      <c r="CI154" s="31"/>
      <c r="CJ154" s="31"/>
      <c r="CK154" s="31"/>
      <c r="CL154" s="31"/>
      <c r="CM154" s="31"/>
      <c r="CN154" s="31"/>
      <c r="CO154" s="31"/>
      <c r="CP154" s="31"/>
      <c r="CQ154" s="31"/>
      <c r="CR154" s="31"/>
      <c r="CS154" s="31"/>
      <c r="CT154" s="31"/>
      <c r="CU154" s="31"/>
      <c r="CV154" s="31"/>
      <c r="CW154" s="31"/>
      <c r="CX154" s="31"/>
      <c r="CY154" s="31"/>
      <c r="CZ154" s="31"/>
      <c r="DA154" s="31"/>
      <c r="DB154" s="31"/>
      <c r="DC154" s="31"/>
      <c r="DD154" s="31"/>
      <c r="DE154" s="31"/>
      <c r="DF154" s="31"/>
      <c r="DG154" s="31"/>
      <c r="DH154" s="31"/>
      <c r="DI154" s="31"/>
      <c r="DJ154" s="31"/>
      <c r="DK154" s="31"/>
      <c r="DL154" s="31"/>
      <c r="DM154" s="31"/>
      <c r="DN154" s="31"/>
      <c r="DO154" s="31"/>
      <c r="DP154" s="31"/>
      <c r="DQ154" s="31"/>
      <c r="DR154" s="31"/>
      <c r="DS154" s="31"/>
      <c r="DT154" s="31"/>
      <c r="DU154" s="31"/>
      <c r="DV154" s="31"/>
      <c r="DW154" s="31"/>
      <c r="DX154" s="31"/>
      <c r="DY154" s="31"/>
      <c r="DZ154" s="31"/>
      <c r="EA154" s="31"/>
      <c r="EB154" s="31"/>
      <c r="EC154" s="31"/>
      <c r="ED154" s="31"/>
      <c r="EE154" s="31"/>
      <c r="EF154" s="31"/>
      <c r="EG154" s="31"/>
      <c r="EH154" s="31"/>
      <c r="EI154" s="31"/>
      <c r="EJ154" s="31"/>
      <c r="EK154" s="31"/>
      <c r="EL154" s="31"/>
      <c r="EM154" s="31"/>
      <c r="EN154" s="31"/>
      <c r="EO154" s="31"/>
      <c r="EP154" s="31"/>
      <c r="EQ154" s="31"/>
      <c r="ER154" s="31"/>
      <c r="ES154" s="31"/>
      <c r="ET154" s="31"/>
      <c r="EU154" s="31"/>
      <c r="EV154" s="31"/>
      <c r="EW154" s="31"/>
      <c r="EX154" s="31"/>
      <c r="EY154" s="31"/>
      <c r="EZ154" s="31"/>
      <c r="FA154" s="31"/>
      <c r="FB154" s="31"/>
      <c r="FC154" s="31"/>
      <c r="FD154" s="31"/>
      <c r="FE154" s="31"/>
      <c r="FF154" s="31"/>
      <c r="FG154" s="31"/>
      <c r="FH154" s="31"/>
      <c r="FI154" s="31"/>
      <c r="FJ154" s="31"/>
      <c r="FK154" s="31"/>
      <c r="FL154" s="31"/>
      <c r="FM154" s="31"/>
      <c r="FN154" s="31"/>
      <c r="FO154" s="31"/>
      <c r="FP154" s="31"/>
      <c r="FQ154" s="31"/>
      <c r="FR154" s="31"/>
      <c r="FS154" s="31"/>
      <c r="FT154" s="31"/>
      <c r="FU154" s="31"/>
      <c r="FV154" s="31"/>
      <c r="FW154" s="31"/>
      <c r="FX154" s="31"/>
      <c r="FY154" s="31"/>
      <c r="FZ154" s="31"/>
      <c r="GA154" s="31"/>
      <c r="GB154" s="31"/>
      <c r="GC154" s="31"/>
      <c r="GD154" s="31"/>
      <c r="GE154" s="31"/>
      <c r="GF154" s="31"/>
      <c r="GG154" s="31"/>
      <c r="GH154" s="31"/>
      <c r="GI154" s="31"/>
      <c r="GJ154" s="31"/>
      <c r="GK154" s="31"/>
      <c r="GL154" s="31"/>
      <c r="GM154" s="31"/>
      <c r="GN154" s="31"/>
      <c r="GO154" s="31"/>
      <c r="GP154" s="31"/>
    </row>
    <row r="155" spans="1:198" ht="15" customHeight="1" x14ac:dyDescent="0.25">
      <c r="A155" s="64" t="s">
        <v>14</v>
      </c>
      <c r="B155" s="65"/>
      <c r="C155" s="65"/>
      <c r="D155" s="65"/>
      <c r="E155" s="103"/>
      <c r="F155" s="262"/>
      <c r="G155" s="262"/>
      <c r="H155" s="262"/>
      <c r="I155" s="262"/>
      <c r="J155" s="262"/>
      <c r="K155" s="262"/>
      <c r="L155" s="262"/>
      <c r="M155" s="262"/>
      <c r="N155" s="262"/>
      <c r="O155" s="262"/>
      <c r="P155" s="262"/>
      <c r="Q155" s="262"/>
      <c r="R155" s="262"/>
      <c r="S155" s="262"/>
      <c r="T155" s="262"/>
      <c r="U155" s="262"/>
      <c r="V155" s="262"/>
      <c r="W155" s="68"/>
      <c r="Y155" s="592"/>
    </row>
    <row r="156" spans="1:198" ht="30" x14ac:dyDescent="0.25">
      <c r="A156" s="207" t="s">
        <v>74</v>
      </c>
      <c r="B156" s="205">
        <f>'2 уровень'!C254</f>
        <v>7990</v>
      </c>
      <c r="C156" s="205">
        <f>'2 уровень'!D254</f>
        <v>666</v>
      </c>
      <c r="D156" s="205">
        <f>'2 уровень'!E254</f>
        <v>424</v>
      </c>
      <c r="E156" s="206">
        <f>'2 уровень'!F254</f>
        <v>63.663663663663662</v>
      </c>
      <c r="F156" s="263">
        <f>'2 уровень'!G254</f>
        <v>25471.317299999999</v>
      </c>
      <c r="G156" s="263">
        <f>'2 уровень'!H254</f>
        <v>0</v>
      </c>
      <c r="H156" s="263">
        <f>'2 уровень'!I254</f>
        <v>0</v>
      </c>
      <c r="I156" s="263">
        <f>'2 уровень'!J254</f>
        <v>0</v>
      </c>
      <c r="J156" s="263">
        <f>'2 уровень'!K254</f>
        <v>0</v>
      </c>
      <c r="K156" s="263">
        <f>'2 уровень'!L254</f>
        <v>0</v>
      </c>
      <c r="L156" s="263">
        <f>'2 уровень'!M254</f>
        <v>0</v>
      </c>
      <c r="M156" s="263">
        <f>'2 уровень'!N254</f>
        <v>0</v>
      </c>
      <c r="N156" s="263">
        <f>'2 уровень'!O254</f>
        <v>0</v>
      </c>
      <c r="O156" s="263">
        <f>'2 уровень'!P254</f>
        <v>0</v>
      </c>
      <c r="P156" s="263">
        <f>'2 уровень'!Q254</f>
        <v>0</v>
      </c>
      <c r="Q156" s="263">
        <f>'2 уровень'!R254</f>
        <v>2122.6097749999999</v>
      </c>
      <c r="R156" s="263">
        <f>'2 уровень'!S254</f>
        <v>1291.2544499999999</v>
      </c>
      <c r="S156" s="263">
        <f>'2 уровень'!T254</f>
        <v>-831.35532500000011</v>
      </c>
      <c r="T156" s="263">
        <f>'2 уровень'!U254</f>
        <v>-27.935290000000002</v>
      </c>
      <c r="U156" s="263">
        <f>'2 уровень'!V254</f>
        <v>1263.31916</v>
      </c>
      <c r="V156" s="263">
        <f>'2 уровень'!W254</f>
        <v>60.833341352156921</v>
      </c>
      <c r="W156" s="68"/>
      <c r="Y156" s="592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  <c r="BZ156" s="31"/>
      <c r="CA156" s="31"/>
      <c r="CB156" s="31"/>
      <c r="CC156" s="31"/>
      <c r="CD156" s="31"/>
      <c r="CE156" s="31"/>
      <c r="CF156" s="31"/>
      <c r="CG156" s="31"/>
      <c r="CH156" s="31"/>
      <c r="CI156" s="31"/>
      <c r="CJ156" s="31"/>
      <c r="CK156" s="31"/>
      <c r="CL156" s="31"/>
      <c r="CM156" s="31"/>
      <c r="CN156" s="31"/>
      <c r="CO156" s="31"/>
      <c r="CP156" s="31"/>
      <c r="CQ156" s="31"/>
      <c r="CR156" s="31"/>
      <c r="CS156" s="31"/>
      <c r="CT156" s="31"/>
      <c r="CU156" s="31"/>
      <c r="CV156" s="31"/>
      <c r="CW156" s="31"/>
      <c r="CX156" s="31"/>
      <c r="CY156" s="31"/>
      <c r="CZ156" s="31"/>
      <c r="DA156" s="31"/>
      <c r="DB156" s="31"/>
      <c r="DC156" s="31"/>
      <c r="DD156" s="31"/>
      <c r="DE156" s="31"/>
      <c r="DF156" s="31"/>
      <c r="DG156" s="31"/>
      <c r="DH156" s="31"/>
      <c r="DI156" s="31"/>
      <c r="DJ156" s="31"/>
      <c r="DK156" s="31"/>
      <c r="DL156" s="31"/>
      <c r="DM156" s="31"/>
      <c r="DN156" s="31"/>
      <c r="DO156" s="31"/>
      <c r="DP156" s="31"/>
      <c r="DQ156" s="31"/>
      <c r="DR156" s="31"/>
      <c r="DS156" s="31"/>
      <c r="DT156" s="31"/>
      <c r="DU156" s="31"/>
      <c r="DV156" s="31"/>
      <c r="DW156" s="31"/>
      <c r="DX156" s="31"/>
      <c r="DY156" s="31"/>
      <c r="DZ156" s="31"/>
      <c r="EA156" s="31"/>
      <c r="EB156" s="31"/>
      <c r="EC156" s="31"/>
      <c r="ED156" s="31"/>
      <c r="EE156" s="31"/>
      <c r="EF156" s="31"/>
      <c r="EG156" s="31"/>
      <c r="EH156" s="31"/>
      <c r="EI156" s="31"/>
      <c r="EJ156" s="31"/>
      <c r="EK156" s="31"/>
      <c r="EL156" s="31"/>
      <c r="EM156" s="31"/>
      <c r="EN156" s="31"/>
      <c r="EO156" s="31"/>
      <c r="EP156" s="31"/>
      <c r="EQ156" s="31"/>
      <c r="ER156" s="31"/>
      <c r="ES156" s="31"/>
      <c r="ET156" s="31"/>
      <c r="EU156" s="31"/>
      <c r="EV156" s="31"/>
      <c r="EW156" s="31"/>
      <c r="EX156" s="31"/>
      <c r="EY156" s="31"/>
      <c r="EZ156" s="31"/>
      <c r="FA156" s="31"/>
      <c r="FB156" s="31"/>
      <c r="FC156" s="31"/>
      <c r="FD156" s="31"/>
      <c r="FE156" s="31"/>
      <c r="FF156" s="31"/>
      <c r="FG156" s="31"/>
      <c r="FH156" s="31"/>
      <c r="FI156" s="31"/>
      <c r="FJ156" s="31"/>
      <c r="FK156" s="31"/>
      <c r="FL156" s="31"/>
      <c r="FM156" s="31"/>
      <c r="FN156" s="31"/>
      <c r="FO156" s="31"/>
      <c r="FP156" s="31"/>
      <c r="FQ156" s="31"/>
      <c r="FR156" s="31"/>
      <c r="FS156" s="31"/>
      <c r="FT156" s="31"/>
      <c r="FU156" s="31"/>
      <c r="FV156" s="31"/>
      <c r="FW156" s="31"/>
      <c r="FX156" s="31"/>
      <c r="FY156" s="31"/>
      <c r="FZ156" s="31"/>
      <c r="GA156" s="31"/>
      <c r="GB156" s="31"/>
      <c r="GC156" s="31"/>
      <c r="GD156" s="31"/>
      <c r="GE156" s="31"/>
      <c r="GF156" s="31"/>
      <c r="GG156" s="31"/>
      <c r="GH156" s="31"/>
      <c r="GI156" s="31"/>
      <c r="GJ156" s="31"/>
      <c r="GK156" s="31"/>
      <c r="GL156" s="31"/>
      <c r="GM156" s="31"/>
      <c r="GN156" s="31"/>
      <c r="GO156" s="31"/>
      <c r="GP156" s="31"/>
    </row>
    <row r="157" spans="1:198" ht="30" x14ac:dyDescent="0.25">
      <c r="A157" s="75" t="s">
        <v>43</v>
      </c>
      <c r="B157" s="33">
        <f>'2 уровень'!C255</f>
        <v>6000</v>
      </c>
      <c r="C157" s="33">
        <f>'2 уровень'!D255</f>
        <v>500</v>
      </c>
      <c r="D157" s="33">
        <f>'2 уровень'!E255</f>
        <v>364</v>
      </c>
      <c r="E157" s="100">
        <f>'2 уровень'!F255</f>
        <v>72.8</v>
      </c>
      <c r="F157" s="264">
        <f>'2 уровень'!G255</f>
        <v>20580</v>
      </c>
      <c r="G157" s="264">
        <f>'2 уровень'!H255</f>
        <v>0</v>
      </c>
      <c r="H157" s="264">
        <f>'2 уровень'!I255</f>
        <v>0</v>
      </c>
      <c r="I157" s="264">
        <f>'2 уровень'!J255</f>
        <v>0</v>
      </c>
      <c r="J157" s="264">
        <f>'2 уровень'!K255</f>
        <v>0</v>
      </c>
      <c r="K157" s="264">
        <f>'2 уровень'!L255</f>
        <v>0</v>
      </c>
      <c r="L157" s="264">
        <f>'2 уровень'!M255</f>
        <v>0</v>
      </c>
      <c r="M157" s="264">
        <f>'2 уровень'!N255</f>
        <v>0</v>
      </c>
      <c r="N157" s="264">
        <f>'2 уровень'!O255</f>
        <v>0</v>
      </c>
      <c r="O157" s="264">
        <f>'2 уровень'!P255</f>
        <v>0</v>
      </c>
      <c r="P157" s="264">
        <f>'2 уровень'!Q255</f>
        <v>0</v>
      </c>
      <c r="Q157" s="264">
        <f>'2 уровень'!R255</f>
        <v>1715</v>
      </c>
      <c r="R157" s="264">
        <f>'2 уровень'!S255</f>
        <v>1172.3603699999999</v>
      </c>
      <c r="S157" s="264">
        <f>'2 уровень'!T255</f>
        <v>-542.63963000000012</v>
      </c>
      <c r="T157" s="264">
        <f>'2 уровень'!U255</f>
        <v>-13.631790000000001</v>
      </c>
      <c r="U157" s="264">
        <f>'2 уровень'!V255</f>
        <v>1158.72858</v>
      </c>
      <c r="V157" s="264">
        <f>'2 уровень'!W255</f>
        <v>68.359205247813406</v>
      </c>
      <c r="W157" s="68"/>
      <c r="Y157" s="592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  <c r="BZ157" s="31"/>
      <c r="CA157" s="31"/>
      <c r="CB157" s="31"/>
      <c r="CC157" s="31"/>
      <c r="CD157" s="31"/>
      <c r="CE157" s="31"/>
      <c r="CF157" s="31"/>
      <c r="CG157" s="31"/>
      <c r="CH157" s="31"/>
      <c r="CI157" s="31"/>
      <c r="CJ157" s="31"/>
      <c r="CK157" s="31"/>
      <c r="CL157" s="31"/>
      <c r="CM157" s="31"/>
      <c r="CN157" s="31"/>
      <c r="CO157" s="31"/>
      <c r="CP157" s="31"/>
      <c r="CQ157" s="31"/>
      <c r="CR157" s="31"/>
      <c r="CS157" s="31"/>
      <c r="CT157" s="31"/>
      <c r="CU157" s="31"/>
      <c r="CV157" s="31"/>
      <c r="CW157" s="31"/>
      <c r="CX157" s="31"/>
      <c r="CY157" s="31"/>
      <c r="CZ157" s="31"/>
      <c r="DA157" s="31"/>
      <c r="DB157" s="31"/>
      <c r="DC157" s="31"/>
      <c r="DD157" s="31"/>
      <c r="DE157" s="31"/>
      <c r="DF157" s="31"/>
      <c r="DG157" s="31"/>
      <c r="DH157" s="31"/>
      <c r="DI157" s="31"/>
      <c r="DJ157" s="31"/>
      <c r="DK157" s="31"/>
      <c r="DL157" s="31"/>
      <c r="DM157" s="31"/>
      <c r="DN157" s="31"/>
      <c r="DO157" s="31"/>
      <c r="DP157" s="31"/>
      <c r="DQ157" s="31"/>
      <c r="DR157" s="31"/>
      <c r="DS157" s="31"/>
      <c r="DT157" s="31"/>
      <c r="DU157" s="31"/>
      <c r="DV157" s="31"/>
      <c r="DW157" s="31"/>
      <c r="DX157" s="31"/>
      <c r="DY157" s="31"/>
      <c r="DZ157" s="31"/>
      <c r="EA157" s="31"/>
      <c r="EB157" s="31"/>
      <c r="EC157" s="31"/>
      <c r="ED157" s="31"/>
      <c r="EE157" s="31"/>
      <c r="EF157" s="31"/>
      <c r="EG157" s="31"/>
      <c r="EH157" s="31"/>
      <c r="EI157" s="31"/>
      <c r="EJ157" s="31"/>
      <c r="EK157" s="31"/>
      <c r="EL157" s="31"/>
      <c r="EM157" s="31"/>
      <c r="EN157" s="31"/>
      <c r="EO157" s="31"/>
      <c r="EP157" s="31"/>
      <c r="EQ157" s="31"/>
      <c r="ER157" s="31"/>
      <c r="ES157" s="31"/>
      <c r="ET157" s="31"/>
      <c r="EU157" s="31"/>
      <c r="EV157" s="31"/>
      <c r="EW157" s="31"/>
      <c r="EX157" s="31"/>
      <c r="EY157" s="31"/>
      <c r="EZ157" s="31"/>
      <c r="FA157" s="31"/>
      <c r="FB157" s="31"/>
      <c r="FC157" s="31"/>
      <c r="FD157" s="31"/>
      <c r="FE157" s="31"/>
      <c r="FF157" s="31"/>
      <c r="FG157" s="31"/>
      <c r="FH157" s="31"/>
      <c r="FI157" s="31"/>
      <c r="FJ157" s="31"/>
      <c r="FK157" s="31"/>
      <c r="FL157" s="31"/>
      <c r="FM157" s="31"/>
      <c r="FN157" s="31"/>
      <c r="FO157" s="31"/>
      <c r="FP157" s="31"/>
      <c r="FQ157" s="31"/>
      <c r="FR157" s="31"/>
      <c r="FS157" s="31"/>
      <c r="FT157" s="31"/>
      <c r="FU157" s="31"/>
      <c r="FV157" s="31"/>
      <c r="FW157" s="31"/>
      <c r="FX157" s="31"/>
      <c r="FY157" s="31"/>
      <c r="FZ157" s="31"/>
      <c r="GA157" s="31"/>
      <c r="GB157" s="31"/>
      <c r="GC157" s="31"/>
      <c r="GD157" s="31"/>
      <c r="GE157" s="31"/>
      <c r="GF157" s="31"/>
      <c r="GG157" s="31"/>
      <c r="GH157" s="31"/>
      <c r="GI157" s="31"/>
      <c r="GJ157" s="31"/>
      <c r="GK157" s="31"/>
      <c r="GL157" s="31"/>
      <c r="GM157" s="31"/>
      <c r="GN157" s="31"/>
      <c r="GO157" s="31"/>
      <c r="GP157" s="31"/>
    </row>
    <row r="158" spans="1:198" ht="30" x14ac:dyDescent="0.25">
      <c r="A158" s="75" t="s">
        <v>44</v>
      </c>
      <c r="B158" s="33">
        <f>'2 уровень'!C256</f>
        <v>1800</v>
      </c>
      <c r="C158" s="33">
        <f>'2 уровень'!D256</f>
        <v>150</v>
      </c>
      <c r="D158" s="33">
        <f>'2 уровень'!E256</f>
        <v>60</v>
      </c>
      <c r="E158" s="100">
        <f>'2 уровень'!F256</f>
        <v>40</v>
      </c>
      <c r="F158" s="264">
        <f>'2 уровень'!G256</f>
        <v>3426.48</v>
      </c>
      <c r="G158" s="264">
        <f>'2 уровень'!H256</f>
        <v>0</v>
      </c>
      <c r="H158" s="264">
        <f>'2 уровень'!I256</f>
        <v>0</v>
      </c>
      <c r="I158" s="264">
        <f>'2 уровень'!J256</f>
        <v>0</v>
      </c>
      <c r="J158" s="264">
        <f>'2 уровень'!K256</f>
        <v>0</v>
      </c>
      <c r="K158" s="264">
        <f>'2 уровень'!L256</f>
        <v>0</v>
      </c>
      <c r="L158" s="264">
        <f>'2 уровень'!M256</f>
        <v>0</v>
      </c>
      <c r="M158" s="264">
        <f>'2 уровень'!N256</f>
        <v>0</v>
      </c>
      <c r="N158" s="264">
        <f>'2 уровень'!O256</f>
        <v>0</v>
      </c>
      <c r="O158" s="264">
        <f>'2 уровень'!P256</f>
        <v>0</v>
      </c>
      <c r="P158" s="264">
        <f>'2 уровень'!Q256</f>
        <v>0</v>
      </c>
      <c r="Q158" s="264">
        <f>'2 уровень'!R256</f>
        <v>285.54000000000002</v>
      </c>
      <c r="R158" s="264">
        <f>'2 уровень'!S256</f>
        <v>118.89408000000003</v>
      </c>
      <c r="S158" s="264">
        <f>'2 уровень'!T256</f>
        <v>-166.64591999999999</v>
      </c>
      <c r="T158" s="264">
        <f>'2 уровень'!U256</f>
        <v>-14.3035</v>
      </c>
      <c r="U158" s="264">
        <f>'2 уровень'!V256</f>
        <v>104.59058000000003</v>
      </c>
      <c r="V158" s="264">
        <f>'2 уровень'!W256</f>
        <v>41.638327379701629</v>
      </c>
      <c r="W158" s="68"/>
      <c r="Y158" s="592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  <c r="BZ158" s="31"/>
      <c r="CA158" s="31"/>
      <c r="CB158" s="31"/>
      <c r="CC158" s="31"/>
      <c r="CD158" s="31"/>
      <c r="CE158" s="31"/>
      <c r="CF158" s="31"/>
      <c r="CG158" s="31"/>
      <c r="CH158" s="31"/>
      <c r="CI158" s="31"/>
      <c r="CJ158" s="31"/>
      <c r="CK158" s="31"/>
      <c r="CL158" s="31"/>
      <c r="CM158" s="31"/>
      <c r="CN158" s="31"/>
      <c r="CO158" s="31"/>
      <c r="CP158" s="31"/>
      <c r="CQ158" s="31"/>
      <c r="CR158" s="31"/>
      <c r="CS158" s="31"/>
      <c r="CT158" s="31"/>
      <c r="CU158" s="31"/>
      <c r="CV158" s="31"/>
      <c r="CW158" s="31"/>
      <c r="CX158" s="31"/>
      <c r="CY158" s="31"/>
      <c r="CZ158" s="31"/>
      <c r="DA158" s="31"/>
      <c r="DB158" s="31"/>
      <c r="DC158" s="31"/>
      <c r="DD158" s="31"/>
      <c r="DE158" s="31"/>
      <c r="DF158" s="31"/>
      <c r="DG158" s="31"/>
      <c r="DH158" s="31"/>
      <c r="DI158" s="31"/>
      <c r="DJ158" s="31"/>
      <c r="DK158" s="31"/>
      <c r="DL158" s="31"/>
      <c r="DM158" s="31"/>
      <c r="DN158" s="31"/>
      <c r="DO158" s="31"/>
      <c r="DP158" s="31"/>
      <c r="DQ158" s="31"/>
      <c r="DR158" s="31"/>
      <c r="DS158" s="31"/>
      <c r="DT158" s="31"/>
      <c r="DU158" s="31"/>
      <c r="DV158" s="31"/>
      <c r="DW158" s="31"/>
      <c r="DX158" s="31"/>
      <c r="DY158" s="31"/>
      <c r="DZ158" s="31"/>
      <c r="EA158" s="31"/>
      <c r="EB158" s="31"/>
      <c r="EC158" s="31"/>
      <c r="ED158" s="31"/>
      <c r="EE158" s="31"/>
      <c r="EF158" s="31"/>
      <c r="EG158" s="31"/>
      <c r="EH158" s="31"/>
      <c r="EI158" s="31"/>
      <c r="EJ158" s="31"/>
      <c r="EK158" s="31"/>
      <c r="EL158" s="31"/>
      <c r="EM158" s="31"/>
      <c r="EN158" s="31"/>
      <c r="EO158" s="31"/>
      <c r="EP158" s="31"/>
      <c r="EQ158" s="31"/>
      <c r="ER158" s="31"/>
      <c r="ES158" s="31"/>
      <c r="ET158" s="31"/>
      <c r="EU158" s="31"/>
      <c r="EV158" s="31"/>
      <c r="EW158" s="31"/>
      <c r="EX158" s="31"/>
      <c r="EY158" s="31"/>
      <c r="EZ158" s="31"/>
      <c r="FA158" s="31"/>
      <c r="FB158" s="31"/>
      <c r="FC158" s="31"/>
      <c r="FD158" s="31"/>
      <c r="FE158" s="31"/>
      <c r="FF158" s="31"/>
      <c r="FG158" s="31"/>
      <c r="FH158" s="31"/>
      <c r="FI158" s="31"/>
      <c r="FJ158" s="31"/>
      <c r="FK158" s="31"/>
      <c r="FL158" s="31"/>
      <c r="FM158" s="31"/>
      <c r="FN158" s="31"/>
      <c r="FO158" s="31"/>
      <c r="FP158" s="31"/>
      <c r="FQ158" s="31"/>
      <c r="FR158" s="31"/>
      <c r="FS158" s="31"/>
      <c r="FT158" s="31"/>
      <c r="FU158" s="31"/>
      <c r="FV158" s="31"/>
      <c r="FW158" s="31"/>
      <c r="FX158" s="31"/>
      <c r="FY158" s="31"/>
      <c r="FZ158" s="31"/>
      <c r="GA158" s="31"/>
      <c r="GB158" s="31"/>
      <c r="GC158" s="31"/>
      <c r="GD158" s="31"/>
      <c r="GE158" s="31"/>
      <c r="GF158" s="31"/>
      <c r="GG158" s="31"/>
      <c r="GH158" s="31"/>
      <c r="GI158" s="31"/>
      <c r="GJ158" s="31"/>
      <c r="GK158" s="31"/>
      <c r="GL158" s="31"/>
      <c r="GM158" s="31"/>
      <c r="GN158" s="31"/>
      <c r="GO158" s="31"/>
      <c r="GP158" s="31"/>
    </row>
    <row r="159" spans="1:198" ht="30" x14ac:dyDescent="0.25">
      <c r="A159" s="75" t="s">
        <v>64</v>
      </c>
      <c r="B159" s="33">
        <f>'2 уровень'!C257</f>
        <v>0</v>
      </c>
      <c r="C159" s="33">
        <f>'2 уровень'!D257</f>
        <v>0</v>
      </c>
      <c r="D159" s="33">
        <f>'2 уровень'!E257</f>
        <v>0</v>
      </c>
      <c r="E159" s="100">
        <f>'2 уровень'!F257</f>
        <v>0</v>
      </c>
      <c r="F159" s="264">
        <f>'2 уровень'!G257</f>
        <v>0</v>
      </c>
      <c r="G159" s="264">
        <f>'2 уровень'!H257</f>
        <v>0</v>
      </c>
      <c r="H159" s="264">
        <f>'2 уровень'!I257</f>
        <v>0</v>
      </c>
      <c r="I159" s="264">
        <f>'2 уровень'!J257</f>
        <v>0</v>
      </c>
      <c r="J159" s="264">
        <f>'2 уровень'!K257</f>
        <v>0</v>
      </c>
      <c r="K159" s="264">
        <f>'2 уровень'!L257</f>
        <v>0</v>
      </c>
      <c r="L159" s="264">
        <f>'2 уровень'!M257</f>
        <v>0</v>
      </c>
      <c r="M159" s="264">
        <f>'2 уровень'!N257</f>
        <v>0</v>
      </c>
      <c r="N159" s="264">
        <f>'2 уровень'!O257</f>
        <v>0</v>
      </c>
      <c r="O159" s="264">
        <f>'2 уровень'!P257</f>
        <v>0</v>
      </c>
      <c r="P159" s="264">
        <f>'2 уровень'!Q257</f>
        <v>0</v>
      </c>
      <c r="Q159" s="264">
        <f>'2 уровень'!R257</f>
        <v>0</v>
      </c>
      <c r="R159" s="264">
        <f>'2 уровень'!S257</f>
        <v>0</v>
      </c>
      <c r="S159" s="264">
        <f>'2 уровень'!T257</f>
        <v>0</v>
      </c>
      <c r="T159" s="264">
        <f>'2 уровень'!U257</f>
        <v>0</v>
      </c>
      <c r="U159" s="264">
        <f>'2 уровень'!V257</f>
        <v>0</v>
      </c>
      <c r="V159" s="264">
        <f>'2 уровень'!W257</f>
        <v>0</v>
      </c>
      <c r="W159" s="68"/>
      <c r="Y159" s="592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  <c r="BZ159" s="31"/>
      <c r="CA159" s="31"/>
      <c r="CB159" s="31"/>
      <c r="CC159" s="31"/>
      <c r="CD159" s="31"/>
      <c r="CE159" s="31"/>
      <c r="CF159" s="31"/>
      <c r="CG159" s="31"/>
      <c r="CH159" s="31"/>
      <c r="CI159" s="31"/>
      <c r="CJ159" s="31"/>
      <c r="CK159" s="31"/>
      <c r="CL159" s="31"/>
      <c r="CM159" s="31"/>
      <c r="CN159" s="31"/>
      <c r="CO159" s="31"/>
      <c r="CP159" s="31"/>
      <c r="CQ159" s="31"/>
      <c r="CR159" s="31"/>
      <c r="CS159" s="31"/>
      <c r="CT159" s="31"/>
      <c r="CU159" s="31"/>
      <c r="CV159" s="31"/>
      <c r="CW159" s="31"/>
      <c r="CX159" s="31"/>
      <c r="CY159" s="31"/>
      <c r="CZ159" s="31"/>
      <c r="DA159" s="31"/>
      <c r="DB159" s="31"/>
      <c r="DC159" s="31"/>
      <c r="DD159" s="31"/>
      <c r="DE159" s="31"/>
      <c r="DF159" s="31"/>
      <c r="DG159" s="31"/>
      <c r="DH159" s="31"/>
      <c r="DI159" s="31"/>
      <c r="DJ159" s="31"/>
      <c r="DK159" s="31"/>
      <c r="DL159" s="31"/>
      <c r="DM159" s="31"/>
      <c r="DN159" s="31"/>
      <c r="DO159" s="31"/>
      <c r="DP159" s="31"/>
      <c r="DQ159" s="31"/>
      <c r="DR159" s="31"/>
      <c r="DS159" s="31"/>
      <c r="DT159" s="31"/>
      <c r="DU159" s="31"/>
      <c r="DV159" s="31"/>
      <c r="DW159" s="31"/>
      <c r="DX159" s="31"/>
      <c r="DY159" s="31"/>
      <c r="DZ159" s="31"/>
      <c r="EA159" s="31"/>
      <c r="EB159" s="31"/>
      <c r="EC159" s="31"/>
      <c r="ED159" s="31"/>
      <c r="EE159" s="31"/>
      <c r="EF159" s="31"/>
      <c r="EG159" s="31"/>
      <c r="EH159" s="31"/>
      <c r="EI159" s="31"/>
      <c r="EJ159" s="31"/>
      <c r="EK159" s="31"/>
      <c r="EL159" s="31"/>
      <c r="EM159" s="31"/>
      <c r="EN159" s="31"/>
      <c r="EO159" s="31"/>
      <c r="EP159" s="31"/>
      <c r="EQ159" s="31"/>
      <c r="ER159" s="31"/>
      <c r="ES159" s="31"/>
      <c r="ET159" s="31"/>
      <c r="EU159" s="31"/>
      <c r="EV159" s="31"/>
      <c r="EW159" s="31"/>
      <c r="EX159" s="31"/>
      <c r="EY159" s="31"/>
      <c r="EZ159" s="31"/>
      <c r="FA159" s="31"/>
      <c r="FB159" s="31"/>
      <c r="FC159" s="31"/>
      <c r="FD159" s="31"/>
      <c r="FE159" s="31"/>
      <c r="FF159" s="31"/>
      <c r="FG159" s="31"/>
      <c r="FH159" s="31"/>
      <c r="FI159" s="31"/>
      <c r="FJ159" s="31"/>
      <c r="FK159" s="31"/>
      <c r="FL159" s="31"/>
      <c r="FM159" s="31"/>
      <c r="FN159" s="31"/>
      <c r="FO159" s="31"/>
      <c r="FP159" s="31"/>
      <c r="FQ159" s="31"/>
      <c r="FR159" s="31"/>
      <c r="FS159" s="31"/>
      <c r="FT159" s="31"/>
      <c r="FU159" s="31"/>
      <c r="FV159" s="31"/>
      <c r="FW159" s="31"/>
      <c r="FX159" s="31"/>
      <c r="FY159" s="31"/>
      <c r="FZ159" s="31"/>
      <c r="GA159" s="31"/>
      <c r="GB159" s="31"/>
      <c r="GC159" s="31"/>
      <c r="GD159" s="31"/>
      <c r="GE159" s="31"/>
      <c r="GF159" s="31"/>
      <c r="GG159" s="31"/>
      <c r="GH159" s="31"/>
      <c r="GI159" s="31"/>
      <c r="GJ159" s="31"/>
      <c r="GK159" s="31"/>
      <c r="GL159" s="31"/>
      <c r="GM159" s="31"/>
      <c r="GN159" s="31"/>
      <c r="GO159" s="31"/>
      <c r="GP159" s="31"/>
    </row>
    <row r="160" spans="1:198" ht="30" x14ac:dyDescent="0.25">
      <c r="A160" s="75" t="s">
        <v>65</v>
      </c>
      <c r="B160" s="33">
        <f>'2 уровень'!C258</f>
        <v>190</v>
      </c>
      <c r="C160" s="33">
        <f>'2 уровень'!D258</f>
        <v>16</v>
      </c>
      <c r="D160" s="33">
        <f>'2 уровень'!E258</f>
        <v>0</v>
      </c>
      <c r="E160" s="100">
        <f>'2 уровень'!F258</f>
        <v>0</v>
      </c>
      <c r="F160" s="264">
        <f>'2 уровень'!G258</f>
        <v>1464.8373000000001</v>
      </c>
      <c r="G160" s="264">
        <f>'2 уровень'!H258</f>
        <v>0</v>
      </c>
      <c r="H160" s="264">
        <f>'2 уровень'!I258</f>
        <v>0</v>
      </c>
      <c r="I160" s="264">
        <f>'2 уровень'!J258</f>
        <v>0</v>
      </c>
      <c r="J160" s="264">
        <f>'2 уровень'!K258</f>
        <v>0</v>
      </c>
      <c r="K160" s="264">
        <f>'2 уровень'!L258</f>
        <v>0</v>
      </c>
      <c r="L160" s="264">
        <f>'2 уровень'!M258</f>
        <v>0</v>
      </c>
      <c r="M160" s="264">
        <f>'2 уровень'!N258</f>
        <v>0</v>
      </c>
      <c r="N160" s="264">
        <f>'2 уровень'!O258</f>
        <v>0</v>
      </c>
      <c r="O160" s="264">
        <f>'2 уровень'!P258</f>
        <v>0</v>
      </c>
      <c r="P160" s="264">
        <f>'2 уровень'!Q258</f>
        <v>0</v>
      </c>
      <c r="Q160" s="264">
        <f>'2 уровень'!R258</f>
        <v>122.06977500000001</v>
      </c>
      <c r="R160" s="264">
        <f>'2 уровень'!S258</f>
        <v>0</v>
      </c>
      <c r="S160" s="264">
        <f>'2 уровень'!T258</f>
        <v>-122.06977500000001</v>
      </c>
      <c r="T160" s="264">
        <f>'2 уровень'!U258</f>
        <v>0</v>
      </c>
      <c r="U160" s="264">
        <f>'2 уровень'!V258</f>
        <v>0</v>
      </c>
      <c r="V160" s="264">
        <f>'2 уровень'!W258</f>
        <v>0</v>
      </c>
      <c r="W160" s="68"/>
      <c r="Y160" s="592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  <c r="BZ160" s="31"/>
      <c r="CA160" s="31"/>
      <c r="CB160" s="31"/>
      <c r="CC160" s="31"/>
      <c r="CD160" s="31"/>
      <c r="CE160" s="31"/>
      <c r="CF160" s="31"/>
      <c r="CG160" s="31"/>
      <c r="CH160" s="31"/>
      <c r="CI160" s="31"/>
      <c r="CJ160" s="31"/>
      <c r="CK160" s="31"/>
      <c r="CL160" s="31"/>
      <c r="CM160" s="31"/>
      <c r="CN160" s="31"/>
      <c r="CO160" s="31"/>
      <c r="CP160" s="31"/>
      <c r="CQ160" s="31"/>
      <c r="CR160" s="31"/>
      <c r="CS160" s="31"/>
      <c r="CT160" s="31"/>
      <c r="CU160" s="31"/>
      <c r="CV160" s="31"/>
      <c r="CW160" s="31"/>
      <c r="CX160" s="31"/>
      <c r="CY160" s="31"/>
      <c r="CZ160" s="31"/>
      <c r="DA160" s="31"/>
      <c r="DB160" s="31"/>
      <c r="DC160" s="31"/>
      <c r="DD160" s="31"/>
      <c r="DE160" s="31"/>
      <c r="DF160" s="31"/>
      <c r="DG160" s="31"/>
      <c r="DH160" s="31"/>
      <c r="DI160" s="31"/>
      <c r="DJ160" s="31"/>
      <c r="DK160" s="31"/>
      <c r="DL160" s="31"/>
      <c r="DM160" s="31"/>
      <c r="DN160" s="31"/>
      <c r="DO160" s="31"/>
      <c r="DP160" s="31"/>
      <c r="DQ160" s="31"/>
      <c r="DR160" s="31"/>
      <c r="DS160" s="31"/>
      <c r="DT160" s="31"/>
      <c r="DU160" s="31"/>
      <c r="DV160" s="31"/>
      <c r="DW160" s="31"/>
      <c r="DX160" s="31"/>
      <c r="DY160" s="31"/>
      <c r="DZ160" s="31"/>
      <c r="EA160" s="31"/>
      <c r="EB160" s="31"/>
      <c r="EC160" s="31"/>
      <c r="ED160" s="31"/>
      <c r="EE160" s="31"/>
      <c r="EF160" s="31"/>
      <c r="EG160" s="31"/>
      <c r="EH160" s="31"/>
      <c r="EI160" s="31"/>
      <c r="EJ160" s="31"/>
      <c r="EK160" s="31"/>
      <c r="EL160" s="31"/>
      <c r="EM160" s="31"/>
      <c r="EN160" s="31"/>
      <c r="EO160" s="31"/>
      <c r="EP160" s="31"/>
      <c r="EQ160" s="31"/>
      <c r="ER160" s="31"/>
      <c r="ES160" s="31"/>
      <c r="ET160" s="31"/>
      <c r="EU160" s="31"/>
      <c r="EV160" s="31"/>
      <c r="EW160" s="31"/>
      <c r="EX160" s="31"/>
      <c r="EY160" s="31"/>
      <c r="EZ160" s="31"/>
      <c r="FA160" s="31"/>
      <c r="FB160" s="31"/>
      <c r="FC160" s="31"/>
      <c r="FD160" s="31"/>
      <c r="FE160" s="31"/>
      <c r="FF160" s="31"/>
      <c r="FG160" s="31"/>
      <c r="FH160" s="31"/>
      <c r="FI160" s="31"/>
      <c r="FJ160" s="31"/>
      <c r="FK160" s="31"/>
      <c r="FL160" s="31"/>
      <c r="FM160" s="31"/>
      <c r="FN160" s="31"/>
      <c r="FO160" s="31"/>
      <c r="FP160" s="31"/>
      <c r="FQ160" s="31"/>
      <c r="FR160" s="31"/>
      <c r="FS160" s="31"/>
      <c r="FT160" s="31"/>
      <c r="FU160" s="31"/>
      <c r="FV160" s="31"/>
      <c r="FW160" s="31"/>
      <c r="FX160" s="31"/>
      <c r="FY160" s="31"/>
      <c r="FZ160" s="31"/>
      <c r="GA160" s="31"/>
      <c r="GB160" s="31"/>
      <c r="GC160" s="31"/>
      <c r="GD160" s="31"/>
      <c r="GE160" s="31"/>
      <c r="GF160" s="31"/>
      <c r="GG160" s="31"/>
      <c r="GH160" s="31"/>
      <c r="GI160" s="31"/>
      <c r="GJ160" s="31"/>
      <c r="GK160" s="31"/>
      <c r="GL160" s="31"/>
      <c r="GM160" s="31"/>
      <c r="GN160" s="31"/>
      <c r="GO160" s="31"/>
      <c r="GP160" s="31"/>
    </row>
    <row r="161" spans="1:198" ht="30" x14ac:dyDescent="0.25">
      <c r="A161" s="207" t="s">
        <v>66</v>
      </c>
      <c r="B161" s="205">
        <f>'2 уровень'!C259</f>
        <v>11300</v>
      </c>
      <c r="C161" s="205">
        <f>'2 уровень'!D259</f>
        <v>941</v>
      </c>
      <c r="D161" s="205">
        <f>'2 уровень'!E259</f>
        <v>701</v>
      </c>
      <c r="E161" s="206">
        <f>'2 уровень'!F259</f>
        <v>74.495217853347512</v>
      </c>
      <c r="F161" s="263">
        <f>'2 уровень'!G259</f>
        <v>28113.513999999999</v>
      </c>
      <c r="G161" s="263">
        <f>'2 уровень'!H259</f>
        <v>0</v>
      </c>
      <c r="H161" s="263">
        <f>'2 уровень'!I259</f>
        <v>0</v>
      </c>
      <c r="I161" s="263">
        <f>'2 уровень'!J259</f>
        <v>0</v>
      </c>
      <c r="J161" s="263">
        <f>'2 уровень'!K259</f>
        <v>0</v>
      </c>
      <c r="K161" s="263">
        <f>'2 уровень'!L259</f>
        <v>0</v>
      </c>
      <c r="L161" s="263">
        <f>'2 уровень'!M259</f>
        <v>0</v>
      </c>
      <c r="M161" s="263">
        <f>'2 уровень'!N259</f>
        <v>0</v>
      </c>
      <c r="N161" s="263">
        <f>'2 уровень'!O259</f>
        <v>0</v>
      </c>
      <c r="O161" s="263">
        <f>'2 уровень'!P259</f>
        <v>0</v>
      </c>
      <c r="P161" s="263">
        <f>'2 уровень'!Q259</f>
        <v>0</v>
      </c>
      <c r="Q161" s="263">
        <f>'2 уровень'!R259</f>
        <v>2342.7928333333334</v>
      </c>
      <c r="R161" s="263">
        <f>'2 уровень'!S259</f>
        <v>1014.1842500000005</v>
      </c>
      <c r="S161" s="263">
        <f>'2 уровень'!T259</f>
        <v>-1328.6085833333332</v>
      </c>
      <c r="T161" s="263">
        <f>'2 уровень'!U259</f>
        <v>0</v>
      </c>
      <c r="U161" s="263">
        <f>'2 уровень'!V259</f>
        <v>1014.1842500000005</v>
      </c>
      <c r="V161" s="263">
        <f>'2 уровень'!W259</f>
        <v>43.289540396835505</v>
      </c>
      <c r="W161" s="68"/>
      <c r="Y161" s="592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  <c r="CK161" s="31"/>
      <c r="CL161" s="31"/>
      <c r="CM161" s="31"/>
      <c r="CN161" s="31"/>
      <c r="CO161" s="31"/>
      <c r="CP161" s="31"/>
      <c r="CQ161" s="31"/>
      <c r="CR161" s="31"/>
      <c r="CS161" s="31"/>
      <c r="CT161" s="31"/>
      <c r="CU161" s="31"/>
      <c r="CV161" s="31"/>
      <c r="CW161" s="31"/>
      <c r="CX161" s="31"/>
      <c r="CY161" s="31"/>
      <c r="CZ161" s="31"/>
      <c r="DA161" s="31"/>
      <c r="DB161" s="31"/>
      <c r="DC161" s="31"/>
      <c r="DD161" s="31"/>
      <c r="DE161" s="31"/>
      <c r="DF161" s="31"/>
      <c r="DG161" s="31"/>
      <c r="DH161" s="31"/>
      <c r="DI161" s="31"/>
      <c r="DJ161" s="31"/>
      <c r="DK161" s="31"/>
      <c r="DL161" s="31"/>
      <c r="DM161" s="31"/>
      <c r="DN161" s="31"/>
      <c r="DO161" s="31"/>
      <c r="DP161" s="31"/>
      <c r="DQ161" s="31"/>
      <c r="DR161" s="31"/>
      <c r="DS161" s="31"/>
      <c r="DT161" s="31"/>
      <c r="DU161" s="31"/>
      <c r="DV161" s="31"/>
      <c r="DW161" s="31"/>
      <c r="DX161" s="31"/>
      <c r="DY161" s="31"/>
      <c r="DZ161" s="31"/>
      <c r="EA161" s="31"/>
      <c r="EB161" s="31"/>
      <c r="EC161" s="31"/>
      <c r="ED161" s="31"/>
      <c r="EE161" s="31"/>
      <c r="EF161" s="31"/>
      <c r="EG161" s="31"/>
      <c r="EH161" s="31"/>
      <c r="EI161" s="31"/>
      <c r="EJ161" s="31"/>
      <c r="EK161" s="31"/>
      <c r="EL161" s="31"/>
      <c r="EM161" s="31"/>
      <c r="EN161" s="31"/>
      <c r="EO161" s="31"/>
      <c r="EP161" s="31"/>
      <c r="EQ161" s="31"/>
      <c r="ER161" s="31"/>
      <c r="ES161" s="31"/>
      <c r="ET161" s="31"/>
      <c r="EU161" s="31"/>
      <c r="EV161" s="31"/>
      <c r="EW161" s="31"/>
      <c r="EX161" s="31"/>
      <c r="EY161" s="31"/>
      <c r="EZ161" s="31"/>
      <c r="FA161" s="31"/>
      <c r="FB161" s="31"/>
      <c r="FC161" s="31"/>
      <c r="FD161" s="31"/>
      <c r="FE161" s="31"/>
      <c r="FF161" s="31"/>
      <c r="FG161" s="31"/>
      <c r="FH161" s="31"/>
      <c r="FI161" s="31"/>
      <c r="FJ161" s="31"/>
      <c r="FK161" s="31"/>
      <c r="FL161" s="31"/>
      <c r="FM161" s="31"/>
      <c r="FN161" s="31"/>
      <c r="FO161" s="31"/>
      <c r="FP161" s="31"/>
      <c r="FQ161" s="31"/>
      <c r="FR161" s="31"/>
      <c r="FS161" s="31"/>
      <c r="FT161" s="31"/>
      <c r="FU161" s="31"/>
      <c r="FV161" s="31"/>
      <c r="FW161" s="31"/>
      <c r="FX161" s="31"/>
      <c r="FY161" s="31"/>
      <c r="FZ161" s="31"/>
      <c r="GA161" s="31"/>
      <c r="GB161" s="31"/>
      <c r="GC161" s="31"/>
      <c r="GD161" s="31"/>
      <c r="GE161" s="31"/>
      <c r="GF161" s="31"/>
      <c r="GG161" s="31"/>
      <c r="GH161" s="31"/>
      <c r="GI161" s="31"/>
      <c r="GJ161" s="31"/>
      <c r="GK161" s="31"/>
      <c r="GL161" s="31"/>
      <c r="GM161" s="31"/>
      <c r="GN161" s="31"/>
      <c r="GO161" s="31"/>
      <c r="GP161" s="31"/>
    </row>
    <row r="162" spans="1:198" ht="30" x14ac:dyDescent="0.25">
      <c r="A162" s="75" t="s">
        <v>62</v>
      </c>
      <c r="B162" s="33">
        <f>'2 уровень'!C260</f>
        <v>2200</v>
      </c>
      <c r="C162" s="33">
        <f>'2 уровень'!D260</f>
        <v>183</v>
      </c>
      <c r="D162" s="33">
        <f>'2 уровень'!E260</f>
        <v>378</v>
      </c>
      <c r="E162" s="100">
        <f>'2 уровень'!F260</f>
        <v>206.55737704918033</v>
      </c>
      <c r="F162" s="264">
        <f>'2 уровень'!G260</f>
        <v>3110.8</v>
      </c>
      <c r="G162" s="264">
        <f>'2 уровень'!H260</f>
        <v>0</v>
      </c>
      <c r="H162" s="264">
        <f>'2 уровень'!I260</f>
        <v>0</v>
      </c>
      <c r="I162" s="264">
        <f>'2 уровень'!J260</f>
        <v>0</v>
      </c>
      <c r="J162" s="264">
        <f>'2 уровень'!K260</f>
        <v>0</v>
      </c>
      <c r="K162" s="264">
        <f>'2 уровень'!L260</f>
        <v>0</v>
      </c>
      <c r="L162" s="264">
        <f>'2 уровень'!M260</f>
        <v>0</v>
      </c>
      <c r="M162" s="264">
        <f>'2 уровень'!N260</f>
        <v>0</v>
      </c>
      <c r="N162" s="264">
        <f>'2 уровень'!O260</f>
        <v>0</v>
      </c>
      <c r="O162" s="264">
        <f>'2 уровень'!P260</f>
        <v>0</v>
      </c>
      <c r="P162" s="264">
        <f>'2 уровень'!Q260</f>
        <v>0</v>
      </c>
      <c r="Q162" s="264">
        <f>'2 уровень'!R260</f>
        <v>259.23333333333335</v>
      </c>
      <c r="R162" s="264">
        <f>'2 уровень'!S260</f>
        <v>549.14458000000025</v>
      </c>
      <c r="S162" s="264">
        <f>'2 уровень'!T260</f>
        <v>289.9112466666669</v>
      </c>
      <c r="T162" s="264">
        <f>'2 уровень'!U260</f>
        <v>0</v>
      </c>
      <c r="U162" s="264">
        <f>'2 уровень'!V260</f>
        <v>549.14458000000025</v>
      </c>
      <c r="V162" s="264">
        <f>'2 уровень'!W260</f>
        <v>211.83409283785531</v>
      </c>
      <c r="W162" s="68"/>
      <c r="Y162" s="592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  <c r="BZ162" s="31"/>
      <c r="CA162" s="31"/>
      <c r="CB162" s="31"/>
      <c r="CC162" s="31"/>
      <c r="CD162" s="31"/>
      <c r="CE162" s="31"/>
      <c r="CF162" s="31"/>
      <c r="CG162" s="31"/>
      <c r="CH162" s="31"/>
      <c r="CI162" s="31"/>
      <c r="CJ162" s="31"/>
      <c r="CK162" s="31"/>
      <c r="CL162" s="31"/>
      <c r="CM162" s="31"/>
      <c r="CN162" s="31"/>
      <c r="CO162" s="31"/>
      <c r="CP162" s="31"/>
      <c r="CQ162" s="31"/>
      <c r="CR162" s="31"/>
      <c r="CS162" s="31"/>
      <c r="CT162" s="31"/>
      <c r="CU162" s="31"/>
      <c r="CV162" s="31"/>
      <c r="CW162" s="31"/>
      <c r="CX162" s="31"/>
      <c r="CY162" s="31"/>
      <c r="CZ162" s="31"/>
      <c r="DA162" s="31"/>
      <c r="DB162" s="31"/>
      <c r="DC162" s="31"/>
      <c r="DD162" s="31"/>
      <c r="DE162" s="31"/>
      <c r="DF162" s="31"/>
      <c r="DG162" s="31"/>
      <c r="DH162" s="31"/>
      <c r="DI162" s="31"/>
      <c r="DJ162" s="31"/>
      <c r="DK162" s="31"/>
      <c r="DL162" s="31"/>
      <c r="DM162" s="31"/>
      <c r="DN162" s="31"/>
      <c r="DO162" s="31"/>
      <c r="DP162" s="31"/>
      <c r="DQ162" s="31"/>
      <c r="DR162" s="31"/>
      <c r="DS162" s="31"/>
      <c r="DT162" s="31"/>
      <c r="DU162" s="31"/>
      <c r="DV162" s="31"/>
      <c r="DW162" s="31"/>
      <c r="DX162" s="31"/>
      <c r="DY162" s="31"/>
      <c r="DZ162" s="31"/>
      <c r="EA162" s="31"/>
      <c r="EB162" s="31"/>
      <c r="EC162" s="31"/>
      <c r="ED162" s="31"/>
      <c r="EE162" s="31"/>
      <c r="EF162" s="31"/>
      <c r="EG162" s="31"/>
      <c r="EH162" s="31"/>
      <c r="EI162" s="31"/>
      <c r="EJ162" s="31"/>
      <c r="EK162" s="31"/>
      <c r="EL162" s="31"/>
      <c r="EM162" s="31"/>
      <c r="EN162" s="31"/>
      <c r="EO162" s="31"/>
      <c r="EP162" s="31"/>
      <c r="EQ162" s="31"/>
      <c r="ER162" s="31"/>
      <c r="ES162" s="31"/>
      <c r="ET162" s="31"/>
      <c r="EU162" s="31"/>
      <c r="EV162" s="31"/>
      <c r="EW162" s="31"/>
      <c r="EX162" s="31"/>
      <c r="EY162" s="31"/>
      <c r="EZ162" s="31"/>
      <c r="FA162" s="31"/>
      <c r="FB162" s="31"/>
      <c r="FC162" s="31"/>
      <c r="FD162" s="31"/>
      <c r="FE162" s="31"/>
      <c r="FF162" s="31"/>
      <c r="FG162" s="31"/>
      <c r="FH162" s="31"/>
      <c r="FI162" s="31"/>
      <c r="FJ162" s="31"/>
      <c r="FK162" s="31"/>
      <c r="FL162" s="31"/>
      <c r="FM162" s="31"/>
      <c r="FN162" s="31"/>
      <c r="FO162" s="31"/>
      <c r="FP162" s="31"/>
      <c r="FQ162" s="31"/>
      <c r="FR162" s="31"/>
      <c r="FS162" s="31"/>
      <c r="FT162" s="31"/>
      <c r="FU162" s="31"/>
      <c r="FV162" s="31"/>
      <c r="FW162" s="31"/>
      <c r="FX162" s="31"/>
      <c r="FY162" s="31"/>
      <c r="FZ162" s="31"/>
      <c r="GA162" s="31"/>
      <c r="GB162" s="31"/>
      <c r="GC162" s="31"/>
      <c r="GD162" s="31"/>
      <c r="GE162" s="31"/>
      <c r="GF162" s="31"/>
      <c r="GG162" s="31"/>
      <c r="GH162" s="31"/>
      <c r="GI162" s="31"/>
      <c r="GJ162" s="31"/>
      <c r="GK162" s="31"/>
      <c r="GL162" s="31"/>
      <c r="GM162" s="31"/>
      <c r="GN162" s="31"/>
      <c r="GO162" s="31"/>
      <c r="GP162" s="31"/>
    </row>
    <row r="163" spans="1:198" ht="45" x14ac:dyDescent="0.25">
      <c r="A163" s="75" t="s">
        <v>92</v>
      </c>
      <c r="B163" s="33">
        <f>'2 уровень'!C261</f>
        <v>0</v>
      </c>
      <c r="C163" s="33">
        <f>'2 уровень'!D261</f>
        <v>0</v>
      </c>
      <c r="D163" s="33">
        <f>'2 уровень'!E261</f>
        <v>0</v>
      </c>
      <c r="E163" s="100">
        <f>'2 уровень'!F261</f>
        <v>0</v>
      </c>
      <c r="F163" s="264">
        <f>'2 уровень'!G261</f>
        <v>0</v>
      </c>
      <c r="G163" s="264">
        <f>'2 уровень'!H261</f>
        <v>0</v>
      </c>
      <c r="H163" s="264">
        <f>'2 уровень'!I261</f>
        <v>0</v>
      </c>
      <c r="I163" s="264">
        <f>'2 уровень'!J261</f>
        <v>0</v>
      </c>
      <c r="J163" s="264">
        <f>'2 уровень'!K261</f>
        <v>0</v>
      </c>
      <c r="K163" s="264">
        <f>'2 уровень'!L261</f>
        <v>0</v>
      </c>
      <c r="L163" s="264">
        <f>'2 уровень'!M261</f>
        <v>0</v>
      </c>
      <c r="M163" s="264">
        <f>'2 уровень'!N261</f>
        <v>0</v>
      </c>
      <c r="N163" s="264">
        <f>'2 уровень'!O261</f>
        <v>0</v>
      </c>
      <c r="O163" s="264">
        <f>'2 уровень'!P261</f>
        <v>0</v>
      </c>
      <c r="P163" s="264">
        <f>'2 уровень'!Q261</f>
        <v>0</v>
      </c>
      <c r="Q163" s="264">
        <f>'2 уровень'!R261</f>
        <v>0</v>
      </c>
      <c r="R163" s="264">
        <f>'2 уровень'!S261</f>
        <v>0</v>
      </c>
      <c r="S163" s="264">
        <f>'2 уровень'!T261</f>
        <v>0</v>
      </c>
      <c r="T163" s="264">
        <f>'2 уровень'!U261</f>
        <v>0</v>
      </c>
      <c r="U163" s="264">
        <f>'2 уровень'!V261</f>
        <v>0</v>
      </c>
      <c r="V163" s="264">
        <f>'2 уровень'!W261</f>
        <v>0</v>
      </c>
      <c r="W163" s="68"/>
      <c r="Y163" s="592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  <c r="BH163" s="31"/>
      <c r="BI163" s="31"/>
      <c r="BJ163" s="31"/>
      <c r="BK163" s="31"/>
      <c r="BL163" s="31"/>
      <c r="BM163" s="31"/>
      <c r="BN163" s="31"/>
      <c r="BO163" s="31"/>
      <c r="BP163" s="31"/>
      <c r="BQ163" s="31"/>
      <c r="BR163" s="31"/>
      <c r="BS163" s="31"/>
      <c r="BT163" s="31"/>
      <c r="BU163" s="31"/>
      <c r="BV163" s="31"/>
      <c r="BW163" s="31"/>
      <c r="BX163" s="31"/>
      <c r="BY163" s="31"/>
      <c r="BZ163" s="31"/>
      <c r="CA163" s="31"/>
      <c r="CB163" s="31"/>
      <c r="CC163" s="31"/>
      <c r="CD163" s="31"/>
      <c r="CE163" s="31"/>
      <c r="CF163" s="31"/>
      <c r="CG163" s="31"/>
      <c r="CH163" s="31"/>
      <c r="CI163" s="31"/>
      <c r="CJ163" s="31"/>
      <c r="CK163" s="31"/>
      <c r="CL163" s="31"/>
      <c r="CM163" s="31"/>
      <c r="CN163" s="31"/>
      <c r="CO163" s="31"/>
      <c r="CP163" s="31"/>
      <c r="CQ163" s="31"/>
      <c r="CR163" s="31"/>
      <c r="CS163" s="31"/>
      <c r="CT163" s="31"/>
      <c r="CU163" s="31"/>
      <c r="CV163" s="31"/>
      <c r="CW163" s="31"/>
      <c r="CX163" s="31"/>
      <c r="CY163" s="31"/>
      <c r="CZ163" s="31"/>
      <c r="DA163" s="31"/>
      <c r="DB163" s="31"/>
      <c r="DC163" s="31"/>
      <c r="DD163" s="31"/>
      <c r="DE163" s="31"/>
      <c r="DF163" s="31"/>
      <c r="DG163" s="31"/>
      <c r="DH163" s="31"/>
      <c r="DI163" s="31"/>
      <c r="DJ163" s="31"/>
      <c r="DK163" s="31"/>
      <c r="DL163" s="31"/>
      <c r="DM163" s="31"/>
      <c r="DN163" s="31"/>
      <c r="DO163" s="31"/>
      <c r="DP163" s="31"/>
      <c r="DQ163" s="31"/>
      <c r="DR163" s="31"/>
      <c r="DS163" s="31"/>
      <c r="DT163" s="31"/>
      <c r="DU163" s="31"/>
      <c r="DV163" s="31"/>
      <c r="DW163" s="31"/>
      <c r="DX163" s="31"/>
      <c r="DY163" s="31"/>
      <c r="DZ163" s="31"/>
      <c r="EA163" s="31"/>
      <c r="EB163" s="31"/>
      <c r="EC163" s="31"/>
      <c r="ED163" s="31"/>
      <c r="EE163" s="31"/>
      <c r="EF163" s="31"/>
      <c r="EG163" s="31"/>
      <c r="EH163" s="31"/>
      <c r="EI163" s="31"/>
      <c r="EJ163" s="31"/>
      <c r="EK163" s="31"/>
      <c r="EL163" s="31"/>
      <c r="EM163" s="31"/>
      <c r="EN163" s="31"/>
      <c r="EO163" s="31"/>
      <c r="EP163" s="31"/>
      <c r="EQ163" s="31"/>
      <c r="ER163" s="31"/>
      <c r="ES163" s="31"/>
      <c r="ET163" s="31"/>
      <c r="EU163" s="31"/>
      <c r="EV163" s="31"/>
      <c r="EW163" s="31"/>
      <c r="EX163" s="31"/>
      <c r="EY163" s="31"/>
      <c r="EZ163" s="31"/>
      <c r="FA163" s="31"/>
      <c r="FB163" s="31"/>
      <c r="FC163" s="31"/>
      <c r="FD163" s="31"/>
      <c r="FE163" s="31"/>
      <c r="FF163" s="31"/>
      <c r="FG163" s="31"/>
      <c r="FH163" s="31"/>
      <c r="FI163" s="31"/>
      <c r="FJ163" s="31"/>
      <c r="FK163" s="31"/>
      <c r="FL163" s="31"/>
      <c r="FM163" s="31"/>
      <c r="FN163" s="31"/>
      <c r="FO163" s="31"/>
      <c r="FP163" s="31"/>
      <c r="FQ163" s="31"/>
      <c r="FR163" s="31"/>
      <c r="FS163" s="31"/>
      <c r="FT163" s="31"/>
      <c r="FU163" s="31"/>
      <c r="FV163" s="31"/>
      <c r="FW163" s="31"/>
      <c r="FX163" s="31"/>
      <c r="FY163" s="31"/>
      <c r="FZ163" s="31"/>
      <c r="GA163" s="31"/>
      <c r="GB163" s="31"/>
      <c r="GC163" s="31"/>
      <c r="GD163" s="31"/>
      <c r="GE163" s="31"/>
      <c r="GF163" s="31"/>
      <c r="GG163" s="31"/>
      <c r="GH163" s="31"/>
      <c r="GI163" s="31"/>
      <c r="GJ163" s="31"/>
      <c r="GK163" s="31"/>
      <c r="GL163" s="31"/>
      <c r="GM163" s="31"/>
      <c r="GN163" s="31"/>
      <c r="GO163" s="31"/>
      <c r="GP163" s="31"/>
    </row>
    <row r="164" spans="1:198" ht="60" x14ac:dyDescent="0.25">
      <c r="A164" s="75" t="s">
        <v>45</v>
      </c>
      <c r="B164" s="33">
        <f>'2 уровень'!C262</f>
        <v>6400</v>
      </c>
      <c r="C164" s="33">
        <f>'2 уровень'!D262</f>
        <v>533</v>
      </c>
      <c r="D164" s="33">
        <f>'2 уровень'!E262</f>
        <v>37</v>
      </c>
      <c r="E164" s="100">
        <f>'2 уровень'!F262</f>
        <v>6.9418386491557227</v>
      </c>
      <c r="F164" s="264">
        <f>'2 уровень'!G262</f>
        <v>20831.808000000001</v>
      </c>
      <c r="G164" s="264">
        <f>'2 уровень'!H262</f>
        <v>0</v>
      </c>
      <c r="H164" s="264">
        <f>'2 уровень'!I262</f>
        <v>0</v>
      </c>
      <c r="I164" s="264">
        <f>'2 уровень'!J262</f>
        <v>0</v>
      </c>
      <c r="J164" s="264">
        <f>'2 уровень'!K262</f>
        <v>0</v>
      </c>
      <c r="K164" s="264">
        <f>'2 уровень'!L262</f>
        <v>0</v>
      </c>
      <c r="L164" s="264">
        <f>'2 уровень'!M262</f>
        <v>0</v>
      </c>
      <c r="M164" s="264">
        <f>'2 уровень'!N262</f>
        <v>0</v>
      </c>
      <c r="N164" s="264">
        <f>'2 уровень'!O262</f>
        <v>0</v>
      </c>
      <c r="O164" s="264">
        <f>'2 уровень'!P262</f>
        <v>0</v>
      </c>
      <c r="P164" s="264">
        <f>'2 уровень'!Q262</f>
        <v>0</v>
      </c>
      <c r="Q164" s="264">
        <f>'2 уровень'!R262</f>
        <v>1735.9840000000002</v>
      </c>
      <c r="R164" s="264">
        <f>'2 уровень'!S262</f>
        <v>92.79316</v>
      </c>
      <c r="S164" s="264">
        <f>'2 уровень'!T262</f>
        <v>-1643.1908400000002</v>
      </c>
      <c r="T164" s="264">
        <f>'2 уровень'!U262</f>
        <v>0</v>
      </c>
      <c r="U164" s="264">
        <f>'2 уровень'!V262</f>
        <v>92.79316</v>
      </c>
      <c r="V164" s="264">
        <f>'2 уровень'!W262</f>
        <v>5.3452773758283483</v>
      </c>
      <c r="W164" s="68"/>
      <c r="Y164" s="592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  <c r="BN164" s="31"/>
      <c r="BO164" s="31"/>
      <c r="BP164" s="31"/>
      <c r="BQ164" s="31"/>
      <c r="BR164" s="31"/>
      <c r="BS164" s="31"/>
      <c r="BT164" s="31"/>
      <c r="BU164" s="31"/>
      <c r="BV164" s="31"/>
      <c r="BW164" s="31"/>
      <c r="BX164" s="31"/>
      <c r="BY164" s="31"/>
      <c r="BZ164" s="31"/>
      <c r="CA164" s="31"/>
      <c r="CB164" s="31"/>
      <c r="CC164" s="31"/>
      <c r="CD164" s="31"/>
      <c r="CE164" s="31"/>
      <c r="CF164" s="31"/>
      <c r="CG164" s="31"/>
      <c r="CH164" s="31"/>
      <c r="CI164" s="31"/>
      <c r="CJ164" s="31"/>
      <c r="CK164" s="31"/>
      <c r="CL164" s="31"/>
      <c r="CM164" s="31"/>
      <c r="CN164" s="31"/>
      <c r="CO164" s="31"/>
      <c r="CP164" s="31"/>
      <c r="CQ164" s="31"/>
      <c r="CR164" s="31"/>
      <c r="CS164" s="31"/>
      <c r="CT164" s="31"/>
      <c r="CU164" s="31"/>
      <c r="CV164" s="31"/>
      <c r="CW164" s="31"/>
      <c r="CX164" s="31"/>
      <c r="CY164" s="31"/>
      <c r="CZ164" s="31"/>
      <c r="DA164" s="31"/>
      <c r="DB164" s="31"/>
      <c r="DC164" s="31"/>
      <c r="DD164" s="31"/>
      <c r="DE164" s="31"/>
      <c r="DF164" s="31"/>
      <c r="DG164" s="31"/>
      <c r="DH164" s="31"/>
      <c r="DI164" s="31"/>
      <c r="DJ164" s="31"/>
      <c r="DK164" s="31"/>
      <c r="DL164" s="31"/>
      <c r="DM164" s="31"/>
      <c r="DN164" s="31"/>
      <c r="DO164" s="31"/>
      <c r="DP164" s="31"/>
      <c r="DQ164" s="31"/>
      <c r="DR164" s="31"/>
      <c r="DS164" s="31"/>
      <c r="DT164" s="31"/>
      <c r="DU164" s="31"/>
      <c r="DV164" s="31"/>
      <c r="DW164" s="31"/>
      <c r="DX164" s="31"/>
      <c r="DY164" s="31"/>
      <c r="DZ164" s="31"/>
      <c r="EA164" s="31"/>
      <c r="EB164" s="31"/>
      <c r="EC164" s="31"/>
      <c r="ED164" s="31"/>
      <c r="EE164" s="31"/>
      <c r="EF164" s="31"/>
      <c r="EG164" s="31"/>
      <c r="EH164" s="31"/>
      <c r="EI164" s="31"/>
      <c r="EJ164" s="31"/>
      <c r="EK164" s="31"/>
      <c r="EL164" s="31"/>
      <c r="EM164" s="31"/>
      <c r="EN164" s="31"/>
      <c r="EO164" s="31"/>
      <c r="EP164" s="31"/>
      <c r="EQ164" s="31"/>
      <c r="ER164" s="31"/>
      <c r="ES164" s="31"/>
      <c r="ET164" s="31"/>
      <c r="EU164" s="31"/>
      <c r="EV164" s="31"/>
      <c r="EW164" s="31"/>
      <c r="EX164" s="31"/>
      <c r="EY164" s="31"/>
      <c r="EZ164" s="31"/>
      <c r="FA164" s="31"/>
      <c r="FB164" s="31"/>
      <c r="FC164" s="31"/>
      <c r="FD164" s="31"/>
      <c r="FE164" s="31"/>
      <c r="FF164" s="31"/>
      <c r="FG164" s="31"/>
      <c r="FH164" s="31"/>
      <c r="FI164" s="31"/>
      <c r="FJ164" s="31"/>
      <c r="FK164" s="31"/>
      <c r="FL164" s="31"/>
      <c r="FM164" s="31"/>
      <c r="FN164" s="31"/>
      <c r="FO164" s="31"/>
      <c r="FP164" s="31"/>
      <c r="FQ164" s="31"/>
      <c r="FR164" s="31"/>
      <c r="FS164" s="31"/>
      <c r="FT164" s="31"/>
      <c r="FU164" s="31"/>
      <c r="FV164" s="31"/>
      <c r="FW164" s="31"/>
      <c r="FX164" s="31"/>
      <c r="FY164" s="31"/>
      <c r="FZ164" s="31"/>
      <c r="GA164" s="31"/>
      <c r="GB164" s="31"/>
      <c r="GC164" s="31"/>
      <c r="GD164" s="31"/>
      <c r="GE164" s="31"/>
      <c r="GF164" s="31"/>
      <c r="GG164" s="31"/>
      <c r="GH164" s="31"/>
      <c r="GI164" s="31"/>
      <c r="GJ164" s="31"/>
      <c r="GK164" s="31"/>
      <c r="GL164" s="31"/>
      <c r="GM164" s="31"/>
      <c r="GN164" s="31"/>
      <c r="GO164" s="31"/>
      <c r="GP164" s="31"/>
    </row>
    <row r="165" spans="1:198" ht="45" x14ac:dyDescent="0.25">
      <c r="A165" s="75" t="s">
        <v>63</v>
      </c>
      <c r="B165" s="33">
        <f>'2 уровень'!C263</f>
        <v>2700</v>
      </c>
      <c r="C165" s="33">
        <f>'2 уровень'!D263</f>
        <v>225</v>
      </c>
      <c r="D165" s="33">
        <f>'2 уровень'!E263</f>
        <v>286</v>
      </c>
      <c r="E165" s="100">
        <f>'2 уровень'!F263</f>
        <v>127.11111111111111</v>
      </c>
      <c r="F165" s="264">
        <f>'2 уровень'!G263</f>
        <v>4170.9059999999999</v>
      </c>
      <c r="G165" s="264">
        <f>'2 уровень'!H263</f>
        <v>0</v>
      </c>
      <c r="H165" s="264">
        <f>'2 уровень'!I263</f>
        <v>0</v>
      </c>
      <c r="I165" s="264">
        <f>'2 уровень'!J263</f>
        <v>0</v>
      </c>
      <c r="J165" s="264">
        <f>'2 уровень'!K263</f>
        <v>0</v>
      </c>
      <c r="K165" s="264">
        <f>'2 уровень'!L263</f>
        <v>0</v>
      </c>
      <c r="L165" s="264">
        <f>'2 уровень'!M263</f>
        <v>0</v>
      </c>
      <c r="M165" s="264">
        <f>'2 уровень'!N263</f>
        <v>0</v>
      </c>
      <c r="N165" s="264">
        <f>'2 уровень'!O263</f>
        <v>0</v>
      </c>
      <c r="O165" s="264">
        <f>'2 уровень'!P263</f>
        <v>0</v>
      </c>
      <c r="P165" s="264">
        <f>'2 уровень'!Q263</f>
        <v>0</v>
      </c>
      <c r="Q165" s="264">
        <f>'2 уровень'!R263</f>
        <v>347.57549999999998</v>
      </c>
      <c r="R165" s="264">
        <f>'2 уровень'!S263</f>
        <v>372.24651000000011</v>
      </c>
      <c r="S165" s="264">
        <f>'2 уровень'!T263</f>
        <v>24.671010000000138</v>
      </c>
      <c r="T165" s="264">
        <f>'2 уровень'!U263</f>
        <v>0</v>
      </c>
      <c r="U165" s="264">
        <f>'2 уровень'!V263</f>
        <v>372.24651000000011</v>
      </c>
      <c r="V165" s="264">
        <f>'2 уровень'!W263</f>
        <v>107.09802906131189</v>
      </c>
      <c r="W165" s="68"/>
      <c r="Y165" s="592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  <c r="BM165" s="31"/>
      <c r="BN165" s="31"/>
      <c r="BO165" s="31"/>
      <c r="BP165" s="31"/>
      <c r="BQ165" s="31"/>
      <c r="BR165" s="31"/>
      <c r="BS165" s="31"/>
      <c r="BT165" s="31"/>
      <c r="BU165" s="31"/>
      <c r="BV165" s="31"/>
      <c r="BW165" s="31"/>
      <c r="BX165" s="31"/>
      <c r="BY165" s="31"/>
      <c r="BZ165" s="31"/>
      <c r="CA165" s="31"/>
      <c r="CB165" s="31"/>
      <c r="CC165" s="31"/>
      <c r="CD165" s="31"/>
      <c r="CE165" s="31"/>
      <c r="CF165" s="31"/>
      <c r="CG165" s="31"/>
      <c r="CH165" s="31"/>
      <c r="CI165" s="31"/>
      <c r="CJ165" s="31"/>
      <c r="CK165" s="31"/>
      <c r="CL165" s="31"/>
      <c r="CM165" s="31"/>
      <c r="CN165" s="31"/>
      <c r="CO165" s="31"/>
      <c r="CP165" s="31"/>
      <c r="CQ165" s="31"/>
      <c r="CR165" s="31"/>
      <c r="CS165" s="31"/>
      <c r="CT165" s="31"/>
      <c r="CU165" s="31"/>
      <c r="CV165" s="31"/>
      <c r="CW165" s="31"/>
      <c r="CX165" s="31"/>
      <c r="CY165" s="31"/>
      <c r="CZ165" s="31"/>
      <c r="DA165" s="31"/>
      <c r="DB165" s="31"/>
      <c r="DC165" s="31"/>
      <c r="DD165" s="31"/>
      <c r="DE165" s="31"/>
      <c r="DF165" s="31"/>
      <c r="DG165" s="31"/>
      <c r="DH165" s="31"/>
      <c r="DI165" s="31"/>
      <c r="DJ165" s="31"/>
      <c r="DK165" s="31"/>
      <c r="DL165" s="31"/>
      <c r="DM165" s="31"/>
      <c r="DN165" s="31"/>
      <c r="DO165" s="31"/>
      <c r="DP165" s="31"/>
      <c r="DQ165" s="31"/>
      <c r="DR165" s="31"/>
      <c r="DS165" s="31"/>
      <c r="DT165" s="31"/>
      <c r="DU165" s="31"/>
      <c r="DV165" s="31"/>
      <c r="DW165" s="31"/>
      <c r="DX165" s="31"/>
      <c r="DY165" s="31"/>
      <c r="DZ165" s="31"/>
      <c r="EA165" s="31"/>
      <c r="EB165" s="31"/>
      <c r="EC165" s="31"/>
      <c r="ED165" s="31"/>
      <c r="EE165" s="31"/>
      <c r="EF165" s="31"/>
      <c r="EG165" s="31"/>
      <c r="EH165" s="31"/>
      <c r="EI165" s="31"/>
      <c r="EJ165" s="31"/>
      <c r="EK165" s="31"/>
      <c r="EL165" s="31"/>
      <c r="EM165" s="31"/>
      <c r="EN165" s="31"/>
      <c r="EO165" s="31"/>
      <c r="EP165" s="31"/>
      <c r="EQ165" s="31"/>
      <c r="ER165" s="31"/>
      <c r="ES165" s="31"/>
      <c r="ET165" s="31"/>
      <c r="EU165" s="31"/>
      <c r="EV165" s="31"/>
      <c r="EW165" s="31"/>
      <c r="EX165" s="31"/>
      <c r="EY165" s="31"/>
      <c r="EZ165" s="31"/>
      <c r="FA165" s="31"/>
      <c r="FB165" s="31"/>
      <c r="FC165" s="31"/>
      <c r="FD165" s="31"/>
      <c r="FE165" s="31"/>
      <c r="FF165" s="31"/>
      <c r="FG165" s="31"/>
      <c r="FH165" s="31"/>
      <c r="FI165" s="31"/>
      <c r="FJ165" s="31"/>
      <c r="FK165" s="31"/>
      <c r="FL165" s="31"/>
      <c r="FM165" s="31"/>
      <c r="FN165" s="31"/>
      <c r="FO165" s="31"/>
      <c r="FP165" s="31"/>
      <c r="FQ165" s="31"/>
      <c r="FR165" s="31"/>
      <c r="FS165" s="31"/>
      <c r="FT165" s="31"/>
      <c r="FU165" s="31"/>
      <c r="FV165" s="31"/>
      <c r="FW165" s="31"/>
      <c r="FX165" s="31"/>
      <c r="FY165" s="31"/>
      <c r="FZ165" s="31"/>
      <c r="GA165" s="31"/>
      <c r="GB165" s="31"/>
      <c r="GC165" s="31"/>
      <c r="GD165" s="31"/>
      <c r="GE165" s="31"/>
      <c r="GF165" s="31"/>
      <c r="GG165" s="31"/>
      <c r="GH165" s="31"/>
      <c r="GI165" s="31"/>
      <c r="GJ165" s="31"/>
      <c r="GK165" s="31"/>
      <c r="GL165" s="31"/>
      <c r="GM165" s="31"/>
      <c r="GN165" s="31"/>
      <c r="GO165" s="31"/>
      <c r="GP165" s="31"/>
    </row>
    <row r="166" spans="1:198" ht="15.75" thickBot="1" x14ac:dyDescent="0.3">
      <c r="A166" s="74" t="s">
        <v>4</v>
      </c>
      <c r="B166" s="33">
        <f>'2 уровень'!C264</f>
        <v>0</v>
      </c>
      <c r="C166" s="33">
        <f>'2 уровень'!D264</f>
        <v>0</v>
      </c>
      <c r="D166" s="33">
        <f>'2 уровень'!E264</f>
        <v>0</v>
      </c>
      <c r="E166" s="100">
        <f>'2 уровень'!F264</f>
        <v>0</v>
      </c>
      <c r="F166" s="264">
        <f>'2 уровень'!G264</f>
        <v>53584.831299999998</v>
      </c>
      <c r="G166" s="264" t="e">
        <f>'2 уровень'!H264</f>
        <v>#REF!</v>
      </c>
      <c r="H166" s="264" t="e">
        <f>'2 уровень'!I264</f>
        <v>#REF!</v>
      </c>
      <c r="I166" s="264" t="e">
        <f>'2 уровень'!J264</f>
        <v>#REF!</v>
      </c>
      <c r="J166" s="264" t="e">
        <f>'2 уровень'!K264</f>
        <v>#REF!</v>
      </c>
      <c r="K166" s="264" t="e">
        <f>'2 уровень'!L264</f>
        <v>#REF!</v>
      </c>
      <c r="L166" s="264" t="e">
        <f>'2 уровень'!M264</f>
        <v>#REF!</v>
      </c>
      <c r="M166" s="264" t="e">
        <f>'2 уровень'!N264</f>
        <v>#REF!</v>
      </c>
      <c r="N166" s="264" t="e">
        <f>'2 уровень'!O264</f>
        <v>#REF!</v>
      </c>
      <c r="O166" s="264" t="e">
        <f>'2 уровень'!P264</f>
        <v>#REF!</v>
      </c>
      <c r="P166" s="264" t="e">
        <f>'2 уровень'!Q264</f>
        <v>#REF!</v>
      </c>
      <c r="Q166" s="264">
        <f>'2 уровень'!R264</f>
        <v>4465.4026083333338</v>
      </c>
      <c r="R166" s="264">
        <f>'2 уровень'!S264</f>
        <v>2305.4387000000006</v>
      </c>
      <c r="S166" s="264">
        <f>'2 уровень'!T264</f>
        <v>-2159.9639083333332</v>
      </c>
      <c r="T166" s="264">
        <f>'2 уровень'!U264</f>
        <v>-27.935290000000002</v>
      </c>
      <c r="U166" s="264">
        <f>'2 уровень'!V264</f>
        <v>2277.5034100000003</v>
      </c>
      <c r="V166" s="264">
        <f>'2 уровень'!W264</f>
        <v>51.628910138978092</v>
      </c>
      <c r="W166" s="68"/>
      <c r="Y166" s="592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/>
      <c r="BP166" s="31"/>
      <c r="BQ166" s="31"/>
      <c r="BR166" s="31"/>
      <c r="BS166" s="31"/>
      <c r="BT166" s="31"/>
      <c r="BU166" s="31"/>
      <c r="BV166" s="31"/>
      <c r="BW166" s="31"/>
      <c r="BX166" s="31"/>
      <c r="BY166" s="31"/>
      <c r="BZ166" s="31"/>
      <c r="CA166" s="31"/>
      <c r="CB166" s="31"/>
      <c r="CC166" s="31"/>
      <c r="CD166" s="31"/>
      <c r="CE166" s="31"/>
      <c r="CF166" s="31"/>
      <c r="CG166" s="31"/>
      <c r="CH166" s="31"/>
      <c r="CI166" s="31"/>
      <c r="CJ166" s="31"/>
      <c r="CK166" s="31"/>
      <c r="CL166" s="31"/>
      <c r="CM166" s="31"/>
      <c r="CN166" s="31"/>
      <c r="CO166" s="31"/>
      <c r="CP166" s="31"/>
      <c r="CQ166" s="31"/>
      <c r="CR166" s="31"/>
      <c r="CS166" s="31"/>
      <c r="CT166" s="31"/>
      <c r="CU166" s="31"/>
      <c r="CV166" s="31"/>
      <c r="CW166" s="31"/>
      <c r="CX166" s="31"/>
      <c r="CY166" s="31"/>
      <c r="CZ166" s="31"/>
      <c r="DA166" s="31"/>
      <c r="DB166" s="31"/>
      <c r="DC166" s="31"/>
      <c r="DD166" s="31"/>
      <c r="DE166" s="31"/>
      <c r="DF166" s="31"/>
      <c r="DG166" s="31"/>
      <c r="DH166" s="31"/>
      <c r="DI166" s="31"/>
      <c r="DJ166" s="31"/>
      <c r="DK166" s="31"/>
      <c r="DL166" s="31"/>
      <c r="DM166" s="31"/>
      <c r="DN166" s="31"/>
      <c r="DO166" s="31"/>
      <c r="DP166" s="31"/>
      <c r="DQ166" s="31"/>
      <c r="DR166" s="31"/>
      <c r="DS166" s="31"/>
      <c r="DT166" s="31"/>
      <c r="DU166" s="31"/>
      <c r="DV166" s="31"/>
      <c r="DW166" s="31"/>
      <c r="DX166" s="31"/>
      <c r="DY166" s="31"/>
      <c r="DZ166" s="31"/>
      <c r="EA166" s="31"/>
      <c r="EB166" s="31"/>
      <c r="EC166" s="31"/>
      <c r="ED166" s="31"/>
      <c r="EE166" s="31"/>
      <c r="EF166" s="31"/>
      <c r="EG166" s="31"/>
      <c r="EH166" s="31"/>
      <c r="EI166" s="31"/>
      <c r="EJ166" s="31"/>
      <c r="EK166" s="31"/>
      <c r="EL166" s="31"/>
      <c r="EM166" s="31"/>
      <c r="EN166" s="31"/>
      <c r="EO166" s="31"/>
      <c r="EP166" s="31"/>
      <c r="EQ166" s="31"/>
      <c r="ER166" s="31"/>
      <c r="ES166" s="31"/>
      <c r="ET166" s="31"/>
      <c r="EU166" s="31"/>
      <c r="EV166" s="31"/>
      <c r="EW166" s="31"/>
      <c r="EX166" s="31"/>
      <c r="EY166" s="31"/>
      <c r="EZ166" s="31"/>
      <c r="FA166" s="31"/>
      <c r="FB166" s="31"/>
      <c r="FC166" s="31"/>
      <c r="FD166" s="31"/>
      <c r="FE166" s="31"/>
      <c r="FF166" s="31"/>
      <c r="FG166" s="31"/>
      <c r="FH166" s="31"/>
      <c r="FI166" s="31"/>
      <c r="FJ166" s="31"/>
      <c r="FK166" s="31"/>
      <c r="FL166" s="31"/>
      <c r="FM166" s="31"/>
      <c r="FN166" s="31"/>
      <c r="FO166" s="31"/>
      <c r="FP166" s="31"/>
      <c r="FQ166" s="31"/>
      <c r="FR166" s="31"/>
      <c r="FS166" s="31"/>
      <c r="FT166" s="31"/>
      <c r="FU166" s="31"/>
      <c r="FV166" s="31"/>
      <c r="FW166" s="31"/>
      <c r="FX166" s="31"/>
      <c r="FY166" s="31"/>
      <c r="FZ166" s="31"/>
      <c r="GA166" s="31"/>
      <c r="GB166" s="31"/>
      <c r="GC166" s="31"/>
      <c r="GD166" s="31"/>
      <c r="GE166" s="31"/>
      <c r="GF166" s="31"/>
      <c r="GG166" s="31"/>
      <c r="GH166" s="31"/>
      <c r="GI166" s="31"/>
      <c r="GJ166" s="31"/>
      <c r="GK166" s="31"/>
      <c r="GL166" s="31"/>
      <c r="GM166" s="31"/>
      <c r="GN166" s="31"/>
      <c r="GO166" s="31"/>
      <c r="GP166" s="31"/>
    </row>
    <row r="167" spans="1:198" ht="15" customHeight="1" x14ac:dyDescent="0.25">
      <c r="A167" s="64" t="s">
        <v>26</v>
      </c>
      <c r="B167" s="65"/>
      <c r="C167" s="65"/>
      <c r="D167" s="65"/>
      <c r="E167" s="103"/>
      <c r="F167" s="262"/>
      <c r="G167" s="262"/>
      <c r="H167" s="262"/>
      <c r="I167" s="262"/>
      <c r="J167" s="262"/>
      <c r="K167" s="262"/>
      <c r="L167" s="262"/>
      <c r="M167" s="262"/>
      <c r="N167" s="262"/>
      <c r="O167" s="262"/>
      <c r="P167" s="262"/>
      <c r="Q167" s="262"/>
      <c r="R167" s="262"/>
      <c r="S167" s="262"/>
      <c r="T167" s="262"/>
      <c r="U167" s="262"/>
      <c r="V167" s="262"/>
      <c r="W167" s="68"/>
      <c r="Y167" s="592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  <c r="BM167" s="31"/>
      <c r="BN167" s="31"/>
      <c r="BO167" s="31"/>
      <c r="BP167" s="31"/>
      <c r="BQ167" s="31"/>
      <c r="BR167" s="31"/>
      <c r="BS167" s="31"/>
      <c r="BT167" s="31"/>
      <c r="BU167" s="31"/>
      <c r="BV167" s="31"/>
      <c r="BW167" s="31"/>
      <c r="BX167" s="31"/>
      <c r="BY167" s="31"/>
      <c r="BZ167" s="31"/>
      <c r="CA167" s="31"/>
      <c r="CB167" s="31"/>
      <c r="CC167" s="31"/>
      <c r="CD167" s="31"/>
      <c r="CE167" s="31"/>
      <c r="CF167" s="31"/>
      <c r="CG167" s="31"/>
      <c r="CH167" s="31"/>
      <c r="CI167" s="31"/>
      <c r="CJ167" s="31"/>
      <c r="CK167" s="31"/>
      <c r="CL167" s="31"/>
      <c r="CM167" s="31"/>
      <c r="CN167" s="31"/>
      <c r="CO167" s="31"/>
      <c r="CP167" s="31"/>
      <c r="CQ167" s="31"/>
      <c r="CR167" s="31"/>
      <c r="CS167" s="31"/>
      <c r="CT167" s="31"/>
      <c r="CU167" s="31"/>
      <c r="CV167" s="31"/>
      <c r="CW167" s="31"/>
      <c r="CX167" s="31"/>
      <c r="CY167" s="31"/>
      <c r="CZ167" s="31"/>
      <c r="DA167" s="31"/>
      <c r="DB167" s="31"/>
      <c r="DC167" s="31"/>
      <c r="DD167" s="31"/>
      <c r="DE167" s="31"/>
      <c r="DF167" s="31"/>
      <c r="DG167" s="31"/>
      <c r="DH167" s="31"/>
      <c r="DI167" s="31"/>
      <c r="DJ167" s="31"/>
      <c r="DK167" s="31"/>
      <c r="DL167" s="31"/>
      <c r="DM167" s="31"/>
      <c r="DN167" s="31"/>
      <c r="DO167" s="31"/>
      <c r="DP167" s="31"/>
      <c r="DQ167" s="31"/>
      <c r="DR167" s="31"/>
      <c r="DS167" s="31"/>
      <c r="DT167" s="31"/>
      <c r="DU167" s="31"/>
      <c r="DV167" s="31"/>
      <c r="DW167" s="31"/>
      <c r="DX167" s="31"/>
      <c r="DY167" s="31"/>
      <c r="DZ167" s="31"/>
      <c r="EA167" s="31"/>
      <c r="EB167" s="31"/>
      <c r="EC167" s="31"/>
      <c r="ED167" s="31"/>
      <c r="EE167" s="31"/>
      <c r="EF167" s="31"/>
      <c r="EG167" s="31"/>
      <c r="EH167" s="31"/>
      <c r="EI167" s="31"/>
      <c r="EJ167" s="31"/>
      <c r="EK167" s="31"/>
      <c r="EL167" s="31"/>
      <c r="EM167" s="31"/>
      <c r="EN167" s="31"/>
      <c r="EO167" s="31"/>
      <c r="EP167" s="31"/>
      <c r="EQ167" s="31"/>
      <c r="ER167" s="31"/>
      <c r="ES167" s="31"/>
      <c r="ET167" s="31"/>
      <c r="EU167" s="31"/>
      <c r="EV167" s="31"/>
      <c r="EW167" s="31"/>
      <c r="EX167" s="31"/>
      <c r="EY167" s="31"/>
      <c r="EZ167" s="31"/>
      <c r="FA167" s="31"/>
      <c r="FB167" s="31"/>
      <c r="FC167" s="31"/>
      <c r="FD167" s="31"/>
      <c r="FE167" s="31"/>
      <c r="FF167" s="31"/>
      <c r="FG167" s="31"/>
      <c r="FH167" s="31"/>
      <c r="FI167" s="31"/>
      <c r="FJ167" s="31"/>
      <c r="FK167" s="31"/>
      <c r="FL167" s="31"/>
      <c r="FM167" s="31"/>
      <c r="FN167" s="31"/>
      <c r="FO167" s="31"/>
      <c r="FP167" s="31"/>
      <c r="FQ167" s="31"/>
      <c r="FR167" s="31"/>
      <c r="FS167" s="31"/>
      <c r="FT167" s="31"/>
      <c r="FU167" s="31"/>
      <c r="FV167" s="31"/>
      <c r="FW167" s="31"/>
      <c r="FX167" s="31"/>
      <c r="FY167" s="31"/>
      <c r="FZ167" s="31"/>
      <c r="GA167" s="31"/>
      <c r="GB167" s="31"/>
      <c r="GC167" s="31"/>
      <c r="GD167" s="31"/>
      <c r="GE167" s="31"/>
      <c r="GF167" s="31"/>
      <c r="GG167" s="31"/>
      <c r="GH167" s="31"/>
      <c r="GI167" s="31"/>
      <c r="GJ167" s="31"/>
      <c r="GK167" s="31"/>
      <c r="GL167" s="31"/>
      <c r="GM167" s="31"/>
      <c r="GN167" s="31"/>
      <c r="GO167" s="31"/>
      <c r="GP167" s="31"/>
    </row>
    <row r="168" spans="1:198" ht="30" x14ac:dyDescent="0.25">
      <c r="A168" s="207" t="s">
        <v>74</v>
      </c>
      <c r="B168" s="205">
        <f>'2 уровень'!C279</f>
        <v>4928</v>
      </c>
      <c r="C168" s="205">
        <f>'2 уровень'!D279</f>
        <v>411</v>
      </c>
      <c r="D168" s="205">
        <f>'2 уровень'!E279</f>
        <v>136</v>
      </c>
      <c r="E168" s="206">
        <f>'2 уровень'!F279</f>
        <v>33.090024330900242</v>
      </c>
      <c r="F168" s="263">
        <f>'2 уровень'!G279</f>
        <v>16315.886159999998</v>
      </c>
      <c r="G168" s="263">
        <f>'2 уровень'!H279</f>
        <v>0</v>
      </c>
      <c r="H168" s="263">
        <f>'2 уровень'!I279</f>
        <v>0</v>
      </c>
      <c r="I168" s="263">
        <f>'2 уровень'!J279</f>
        <v>0</v>
      </c>
      <c r="J168" s="263">
        <f>'2 уровень'!K279</f>
        <v>0</v>
      </c>
      <c r="K168" s="263">
        <f>'2 уровень'!L279</f>
        <v>0</v>
      </c>
      <c r="L168" s="263">
        <f>'2 уровень'!M279</f>
        <v>0</v>
      </c>
      <c r="M168" s="263">
        <f>'2 уровень'!N279</f>
        <v>0</v>
      </c>
      <c r="N168" s="263">
        <f>'2 уровень'!O279</f>
        <v>0</v>
      </c>
      <c r="O168" s="263">
        <f>'2 уровень'!P279</f>
        <v>0</v>
      </c>
      <c r="P168" s="263">
        <f>'2 уровень'!Q279</f>
        <v>0</v>
      </c>
      <c r="Q168" s="263">
        <f>'2 уровень'!R279</f>
        <v>1359.6571800000002</v>
      </c>
      <c r="R168" s="263">
        <f>'2 уровень'!S279</f>
        <v>476.95083999999997</v>
      </c>
      <c r="S168" s="263">
        <f>'2 уровень'!T279</f>
        <v>-882.70634000000018</v>
      </c>
      <c r="T168" s="263">
        <f>'2 уровень'!U279</f>
        <v>-3.3256300000000003</v>
      </c>
      <c r="U168" s="263">
        <f>'2 уровень'!V279</f>
        <v>473.62520999999998</v>
      </c>
      <c r="V168" s="263">
        <f>'2 уровень'!W279</f>
        <v>35.078757131999986</v>
      </c>
      <c r="W168" s="68"/>
      <c r="Y168" s="592"/>
    </row>
    <row r="169" spans="1:198" ht="30" x14ac:dyDescent="0.25">
      <c r="A169" s="75" t="s">
        <v>43</v>
      </c>
      <c r="B169" s="33">
        <f>'2 уровень'!C280</f>
        <v>3600</v>
      </c>
      <c r="C169" s="33">
        <f>'2 уровень'!D280</f>
        <v>300</v>
      </c>
      <c r="D169" s="33">
        <f>'2 уровень'!E280</f>
        <v>117</v>
      </c>
      <c r="E169" s="100">
        <f>'2 уровень'!F280</f>
        <v>39</v>
      </c>
      <c r="F169" s="264">
        <f>'2 уровень'!G280</f>
        <v>12348</v>
      </c>
      <c r="G169" s="264">
        <f>'2 уровень'!H280</f>
        <v>0</v>
      </c>
      <c r="H169" s="264">
        <f>'2 уровень'!I280</f>
        <v>0</v>
      </c>
      <c r="I169" s="264">
        <f>'2 уровень'!J280</f>
        <v>0</v>
      </c>
      <c r="J169" s="264">
        <f>'2 уровень'!K280</f>
        <v>0</v>
      </c>
      <c r="K169" s="264">
        <f>'2 уровень'!L280</f>
        <v>0</v>
      </c>
      <c r="L169" s="264">
        <f>'2 уровень'!M280</f>
        <v>0</v>
      </c>
      <c r="M169" s="264">
        <f>'2 уровень'!N280</f>
        <v>0</v>
      </c>
      <c r="N169" s="264">
        <f>'2 уровень'!O280</f>
        <v>0</v>
      </c>
      <c r="O169" s="264">
        <f>'2 уровень'!P280</f>
        <v>0</v>
      </c>
      <c r="P169" s="264">
        <f>'2 уровень'!Q280</f>
        <v>0</v>
      </c>
      <c r="Q169" s="264">
        <f>'2 уровень'!R280</f>
        <v>1029</v>
      </c>
      <c r="R169" s="264">
        <f>'2 уровень'!S280</f>
        <v>439.61818999999997</v>
      </c>
      <c r="S169" s="264">
        <f>'2 уровень'!T280</f>
        <v>-589.38181000000009</v>
      </c>
      <c r="T169" s="264">
        <f>'2 уровень'!U280</f>
        <v>-3.3256300000000003</v>
      </c>
      <c r="U169" s="264">
        <f>'2 уровень'!V280</f>
        <v>436.29255999999998</v>
      </c>
      <c r="V169" s="264">
        <f>'2 уровень'!W280</f>
        <v>42.722856171039844</v>
      </c>
      <c r="W169" s="68"/>
      <c r="Y169" s="592"/>
    </row>
    <row r="170" spans="1:198" ht="30" x14ac:dyDescent="0.25">
      <c r="A170" s="75" t="s">
        <v>44</v>
      </c>
      <c r="B170" s="33">
        <f>'2 уровень'!C281</f>
        <v>1080</v>
      </c>
      <c r="C170" s="33">
        <f>'2 уровень'!D281</f>
        <v>90</v>
      </c>
      <c r="D170" s="33">
        <f>'2 уровень'!E281</f>
        <v>19</v>
      </c>
      <c r="E170" s="100">
        <f>'2 уровень'!F281</f>
        <v>21.111111111111111</v>
      </c>
      <c r="F170" s="264">
        <f>'2 уровень'!G281</f>
        <v>2055.8879999999999</v>
      </c>
      <c r="G170" s="264">
        <f>'2 уровень'!H281</f>
        <v>0</v>
      </c>
      <c r="H170" s="264">
        <f>'2 уровень'!I281</f>
        <v>0</v>
      </c>
      <c r="I170" s="264">
        <f>'2 уровень'!J281</f>
        <v>0</v>
      </c>
      <c r="J170" s="264">
        <f>'2 уровень'!K281</f>
        <v>0</v>
      </c>
      <c r="K170" s="264">
        <f>'2 уровень'!L281</f>
        <v>0</v>
      </c>
      <c r="L170" s="264">
        <f>'2 уровень'!M281</f>
        <v>0</v>
      </c>
      <c r="M170" s="264">
        <f>'2 уровень'!N281</f>
        <v>0</v>
      </c>
      <c r="N170" s="264">
        <f>'2 уровень'!O281</f>
        <v>0</v>
      </c>
      <c r="O170" s="264">
        <f>'2 уровень'!P281</f>
        <v>0</v>
      </c>
      <c r="P170" s="264">
        <f>'2 уровень'!Q281</f>
        <v>0</v>
      </c>
      <c r="Q170" s="264">
        <f>'2 уровень'!R281</f>
        <v>171.32399999999998</v>
      </c>
      <c r="R170" s="264">
        <f>'2 уровень'!S281</f>
        <v>37.332650000000001</v>
      </c>
      <c r="S170" s="264">
        <f>'2 уровень'!T281</f>
        <v>-133.99134999999998</v>
      </c>
      <c r="T170" s="264">
        <f>'2 уровень'!U281</f>
        <v>0</v>
      </c>
      <c r="U170" s="264">
        <f>'2 уровень'!V281</f>
        <v>37.332650000000001</v>
      </c>
      <c r="V170" s="264">
        <f>'2 уровень'!W281</f>
        <v>21.790671476267192</v>
      </c>
      <c r="W170" s="68"/>
      <c r="Y170" s="592"/>
    </row>
    <row r="171" spans="1:198" ht="30" x14ac:dyDescent="0.25">
      <c r="A171" s="75" t="s">
        <v>64</v>
      </c>
      <c r="B171" s="33">
        <f>'2 уровень'!C282</f>
        <v>86</v>
      </c>
      <c r="C171" s="33">
        <f>'2 уровень'!D282</f>
        <v>7</v>
      </c>
      <c r="D171" s="33">
        <f>'2 уровень'!E282</f>
        <v>0</v>
      </c>
      <c r="E171" s="100">
        <f>'2 уровень'!F282</f>
        <v>0</v>
      </c>
      <c r="F171" s="264">
        <f>'2 уровень'!G282</f>
        <v>663.03161999999998</v>
      </c>
      <c r="G171" s="264">
        <f>'2 уровень'!H282</f>
        <v>0</v>
      </c>
      <c r="H171" s="264">
        <f>'2 уровень'!I282</f>
        <v>0</v>
      </c>
      <c r="I171" s="264">
        <f>'2 уровень'!J282</f>
        <v>0</v>
      </c>
      <c r="J171" s="264">
        <f>'2 уровень'!K282</f>
        <v>0</v>
      </c>
      <c r="K171" s="264">
        <f>'2 уровень'!L282</f>
        <v>0</v>
      </c>
      <c r="L171" s="264">
        <f>'2 уровень'!M282</f>
        <v>0</v>
      </c>
      <c r="M171" s="264">
        <f>'2 уровень'!N282</f>
        <v>0</v>
      </c>
      <c r="N171" s="264">
        <f>'2 уровень'!O282</f>
        <v>0</v>
      </c>
      <c r="O171" s="264">
        <f>'2 уровень'!P282</f>
        <v>0</v>
      </c>
      <c r="P171" s="264">
        <f>'2 уровень'!Q282</f>
        <v>0</v>
      </c>
      <c r="Q171" s="264">
        <f>'2 уровень'!R282</f>
        <v>55.252634999999998</v>
      </c>
      <c r="R171" s="264">
        <f>'2 уровень'!S282</f>
        <v>0</v>
      </c>
      <c r="S171" s="264">
        <f>'2 уровень'!T282</f>
        <v>-55.252634999999998</v>
      </c>
      <c r="T171" s="264">
        <f>'2 уровень'!U282</f>
        <v>0</v>
      </c>
      <c r="U171" s="264">
        <f>'2 уровень'!V282</f>
        <v>0</v>
      </c>
      <c r="V171" s="264">
        <f>'2 уровень'!W282</f>
        <v>0</v>
      </c>
      <c r="W171" s="68"/>
      <c r="Y171" s="592"/>
    </row>
    <row r="172" spans="1:198" ht="30" x14ac:dyDescent="0.25">
      <c r="A172" s="75" t="s">
        <v>65</v>
      </c>
      <c r="B172" s="33">
        <f>'2 уровень'!C283</f>
        <v>162</v>
      </c>
      <c r="C172" s="33">
        <f>'2 уровень'!D283</f>
        <v>14</v>
      </c>
      <c r="D172" s="33">
        <f>'2 уровень'!E283</f>
        <v>0</v>
      </c>
      <c r="E172" s="100">
        <f>'2 уровень'!F283</f>
        <v>0</v>
      </c>
      <c r="F172" s="264">
        <f>'2 уровень'!G283</f>
        <v>1248.9665400000001</v>
      </c>
      <c r="G172" s="264">
        <f>'2 уровень'!H283</f>
        <v>0</v>
      </c>
      <c r="H172" s="264">
        <f>'2 уровень'!I283</f>
        <v>0</v>
      </c>
      <c r="I172" s="264">
        <f>'2 уровень'!J283</f>
        <v>0</v>
      </c>
      <c r="J172" s="264">
        <f>'2 уровень'!K283</f>
        <v>0</v>
      </c>
      <c r="K172" s="264">
        <f>'2 уровень'!L283</f>
        <v>0</v>
      </c>
      <c r="L172" s="264">
        <f>'2 уровень'!M283</f>
        <v>0</v>
      </c>
      <c r="M172" s="264">
        <f>'2 уровень'!N283</f>
        <v>0</v>
      </c>
      <c r="N172" s="264">
        <f>'2 уровень'!O283</f>
        <v>0</v>
      </c>
      <c r="O172" s="264">
        <f>'2 уровень'!P283</f>
        <v>0</v>
      </c>
      <c r="P172" s="264">
        <f>'2 уровень'!Q283</f>
        <v>0</v>
      </c>
      <c r="Q172" s="264">
        <f>'2 уровень'!R283</f>
        <v>104.08054500000001</v>
      </c>
      <c r="R172" s="264">
        <f>'2 уровень'!S283</f>
        <v>0</v>
      </c>
      <c r="S172" s="264">
        <f>'2 уровень'!T283</f>
        <v>-104.08054500000001</v>
      </c>
      <c r="T172" s="264">
        <f>'2 уровень'!U283</f>
        <v>0</v>
      </c>
      <c r="U172" s="264">
        <f>'2 уровень'!V283</f>
        <v>0</v>
      </c>
      <c r="V172" s="264">
        <f>'2 уровень'!W283</f>
        <v>0</v>
      </c>
      <c r="W172" s="68"/>
      <c r="Y172" s="592"/>
    </row>
    <row r="173" spans="1:198" ht="30" x14ac:dyDescent="0.25">
      <c r="A173" s="207" t="s">
        <v>66</v>
      </c>
      <c r="B173" s="205">
        <f>'2 уровень'!C284</f>
        <v>10825</v>
      </c>
      <c r="C173" s="205">
        <f>'2 уровень'!D284</f>
        <v>902</v>
      </c>
      <c r="D173" s="205">
        <f>'2 уровень'!E284</f>
        <v>250</v>
      </c>
      <c r="E173" s="206">
        <f>'2 уровень'!F284</f>
        <v>27.716186252771617</v>
      </c>
      <c r="F173" s="263">
        <f>'2 уровень'!G284</f>
        <v>25293.814850000002</v>
      </c>
      <c r="G173" s="263">
        <f>'2 уровень'!H284</f>
        <v>0</v>
      </c>
      <c r="H173" s="263">
        <f>'2 уровень'!I284</f>
        <v>0</v>
      </c>
      <c r="I173" s="263">
        <f>'2 уровень'!J284</f>
        <v>0</v>
      </c>
      <c r="J173" s="263">
        <f>'2 уровень'!K284</f>
        <v>0</v>
      </c>
      <c r="K173" s="263">
        <f>'2 уровень'!L284</f>
        <v>0</v>
      </c>
      <c r="L173" s="263">
        <f>'2 уровень'!M284</f>
        <v>0</v>
      </c>
      <c r="M173" s="263">
        <f>'2 уровень'!N284</f>
        <v>0</v>
      </c>
      <c r="N173" s="263">
        <f>'2 уровень'!O284</f>
        <v>0</v>
      </c>
      <c r="O173" s="263">
        <f>'2 уровень'!P284</f>
        <v>0</v>
      </c>
      <c r="P173" s="263">
        <f>'2 уровень'!Q284</f>
        <v>0</v>
      </c>
      <c r="Q173" s="263">
        <f>'2 уровень'!R284</f>
        <v>2107.8179041666667</v>
      </c>
      <c r="R173" s="263">
        <f>'2 уровень'!S284</f>
        <v>418.65864999999997</v>
      </c>
      <c r="S173" s="263">
        <f>'2 уровень'!T284</f>
        <v>-1689.1592541666669</v>
      </c>
      <c r="T173" s="263">
        <f>'2 уровень'!U284</f>
        <v>0</v>
      </c>
      <c r="U173" s="263">
        <f>'2 уровень'!V284</f>
        <v>418.65864999999997</v>
      </c>
      <c r="V173" s="263">
        <f>'2 уровень'!W284</f>
        <v>19.862183026930786</v>
      </c>
      <c r="W173" s="68"/>
      <c r="Y173" s="592"/>
    </row>
    <row r="174" spans="1:198" ht="30" x14ac:dyDescent="0.25">
      <c r="A174" s="75" t="s">
        <v>62</v>
      </c>
      <c r="B174" s="33">
        <f>'2 уровень'!C285</f>
        <v>2000</v>
      </c>
      <c r="C174" s="33">
        <f>'2 уровень'!D285</f>
        <v>167</v>
      </c>
      <c r="D174" s="33">
        <f>'2 уровень'!E285</f>
        <v>79</v>
      </c>
      <c r="E174" s="100">
        <f>'2 уровень'!F285</f>
        <v>47.305389221556887</v>
      </c>
      <c r="F174" s="264">
        <f>'2 уровень'!G285</f>
        <v>2828</v>
      </c>
      <c r="G174" s="264">
        <f>'2 уровень'!H285</f>
        <v>0</v>
      </c>
      <c r="H174" s="264">
        <f>'2 уровень'!I285</f>
        <v>0</v>
      </c>
      <c r="I174" s="264">
        <f>'2 уровень'!J285</f>
        <v>0</v>
      </c>
      <c r="J174" s="264">
        <f>'2 уровень'!K285</f>
        <v>0</v>
      </c>
      <c r="K174" s="264">
        <f>'2 уровень'!L285</f>
        <v>0</v>
      </c>
      <c r="L174" s="264">
        <f>'2 уровень'!M285</f>
        <v>0</v>
      </c>
      <c r="M174" s="264">
        <f>'2 уровень'!N285</f>
        <v>0</v>
      </c>
      <c r="N174" s="264">
        <f>'2 уровень'!O285</f>
        <v>0</v>
      </c>
      <c r="O174" s="264">
        <f>'2 уровень'!P285</f>
        <v>0</v>
      </c>
      <c r="P174" s="264">
        <f>'2 уровень'!Q285</f>
        <v>0</v>
      </c>
      <c r="Q174" s="264">
        <f>'2 уровень'!R285</f>
        <v>235.66666666666666</v>
      </c>
      <c r="R174" s="264">
        <f>'2 уровень'!S285</f>
        <v>117.10951</v>
      </c>
      <c r="S174" s="264">
        <f>'2 уровень'!T285</f>
        <v>-118.55715666666666</v>
      </c>
      <c r="T174" s="264">
        <f>'2 уровень'!U285</f>
        <v>0</v>
      </c>
      <c r="U174" s="264">
        <f>'2 уровень'!V285</f>
        <v>117.10951</v>
      </c>
      <c r="V174" s="264">
        <f>'2 уровень'!W285</f>
        <v>49.692861386138617</v>
      </c>
      <c r="W174" s="68"/>
      <c r="Y174" s="592"/>
    </row>
    <row r="175" spans="1:198" ht="45" x14ac:dyDescent="0.25">
      <c r="A175" s="75" t="s">
        <v>92</v>
      </c>
      <c r="B175" s="33">
        <f>'2 уровень'!C286</f>
        <v>0</v>
      </c>
      <c r="C175" s="33">
        <f>'2 уровень'!D286</f>
        <v>0</v>
      </c>
      <c r="D175" s="33">
        <f>'2 уровень'!E286</f>
        <v>0</v>
      </c>
      <c r="E175" s="100">
        <f>'2 уровень'!F286</f>
        <v>0</v>
      </c>
      <c r="F175" s="264">
        <f>'2 уровень'!G286</f>
        <v>0</v>
      </c>
      <c r="G175" s="264">
        <f>'2 уровень'!H286</f>
        <v>0</v>
      </c>
      <c r="H175" s="264">
        <f>'2 уровень'!I286</f>
        <v>0</v>
      </c>
      <c r="I175" s="264">
        <f>'2 уровень'!J286</f>
        <v>0</v>
      </c>
      <c r="J175" s="264">
        <f>'2 уровень'!K286</f>
        <v>0</v>
      </c>
      <c r="K175" s="264">
        <f>'2 уровень'!L286</f>
        <v>0</v>
      </c>
      <c r="L175" s="264">
        <f>'2 уровень'!M286</f>
        <v>0</v>
      </c>
      <c r="M175" s="264">
        <f>'2 уровень'!N286</f>
        <v>0</v>
      </c>
      <c r="N175" s="264">
        <f>'2 уровень'!O286</f>
        <v>0</v>
      </c>
      <c r="O175" s="264">
        <f>'2 уровень'!P286</f>
        <v>0</v>
      </c>
      <c r="P175" s="264">
        <f>'2 уровень'!Q286</f>
        <v>0</v>
      </c>
      <c r="Q175" s="264">
        <f>'2 уровень'!R286</f>
        <v>0</v>
      </c>
      <c r="R175" s="264">
        <f>'2 уровень'!S286</f>
        <v>0</v>
      </c>
      <c r="S175" s="264">
        <f>'2 уровень'!T286</f>
        <v>0</v>
      </c>
      <c r="T175" s="264">
        <f>'2 уровень'!U286</f>
        <v>0</v>
      </c>
      <c r="U175" s="264">
        <f>'2 уровень'!V286</f>
        <v>0</v>
      </c>
      <c r="V175" s="264">
        <f>'2 уровень'!W286</f>
        <v>0</v>
      </c>
      <c r="W175" s="68"/>
      <c r="Y175" s="592"/>
    </row>
    <row r="176" spans="1:198" ht="60" x14ac:dyDescent="0.25">
      <c r="A176" s="75" t="s">
        <v>45</v>
      </c>
      <c r="B176" s="33">
        <f>'2 уровень'!C287</f>
        <v>5165</v>
      </c>
      <c r="C176" s="33">
        <f>'2 уровень'!D287</f>
        <v>430</v>
      </c>
      <c r="D176" s="33">
        <f>'2 уровень'!E287</f>
        <v>49</v>
      </c>
      <c r="E176" s="100">
        <f>'2 уровень'!F287</f>
        <v>11.395348837209303</v>
      </c>
      <c r="F176" s="264">
        <f>'2 уровень'!G287</f>
        <v>16811.920050000001</v>
      </c>
      <c r="G176" s="264">
        <f>'2 уровень'!H287</f>
        <v>0</v>
      </c>
      <c r="H176" s="264">
        <f>'2 уровень'!I287</f>
        <v>0</v>
      </c>
      <c r="I176" s="264">
        <f>'2 уровень'!J287</f>
        <v>0</v>
      </c>
      <c r="J176" s="264">
        <f>'2 уровень'!K287</f>
        <v>0</v>
      </c>
      <c r="K176" s="264">
        <f>'2 уровень'!L287</f>
        <v>0</v>
      </c>
      <c r="L176" s="264">
        <f>'2 уровень'!M287</f>
        <v>0</v>
      </c>
      <c r="M176" s="264">
        <f>'2 уровень'!N287</f>
        <v>0</v>
      </c>
      <c r="N176" s="264">
        <f>'2 уровень'!O287</f>
        <v>0</v>
      </c>
      <c r="O176" s="264">
        <f>'2 уровень'!P287</f>
        <v>0</v>
      </c>
      <c r="P176" s="264">
        <f>'2 уровень'!Q287</f>
        <v>0</v>
      </c>
      <c r="Q176" s="264">
        <f>'2 уровень'!R287</f>
        <v>1400.9933375000001</v>
      </c>
      <c r="R176" s="264">
        <f>'2 уровень'!S287</f>
        <v>112.10692999999999</v>
      </c>
      <c r="S176" s="264">
        <f>'2 уровень'!T287</f>
        <v>-1288.8864075000001</v>
      </c>
      <c r="T176" s="264">
        <f>'2 уровень'!U287</f>
        <v>0</v>
      </c>
      <c r="U176" s="264">
        <f>'2 уровень'!V287</f>
        <v>112.10692999999999</v>
      </c>
      <c r="V176" s="264">
        <f>'2 уровень'!W287</f>
        <v>8.001960252005837</v>
      </c>
      <c r="W176" s="68"/>
      <c r="Y176" s="592"/>
    </row>
    <row r="177" spans="1:198" ht="45" x14ac:dyDescent="0.25">
      <c r="A177" s="75" t="s">
        <v>63</v>
      </c>
      <c r="B177" s="33">
        <f>'2 уровень'!C288</f>
        <v>3660</v>
      </c>
      <c r="C177" s="33">
        <f>'2 уровень'!D288</f>
        <v>305</v>
      </c>
      <c r="D177" s="33">
        <f>'2 уровень'!E288</f>
        <v>122</v>
      </c>
      <c r="E177" s="100">
        <f>'2 уровень'!F288</f>
        <v>40</v>
      </c>
      <c r="F177" s="264">
        <f>'2 уровень'!G288</f>
        <v>5653.8948</v>
      </c>
      <c r="G177" s="264">
        <f>'2 уровень'!H288</f>
        <v>0</v>
      </c>
      <c r="H177" s="264">
        <f>'2 уровень'!I288</f>
        <v>0</v>
      </c>
      <c r="I177" s="264">
        <f>'2 уровень'!J288</f>
        <v>0</v>
      </c>
      <c r="J177" s="264">
        <f>'2 уровень'!K288</f>
        <v>0</v>
      </c>
      <c r="K177" s="264">
        <f>'2 уровень'!L288</f>
        <v>0</v>
      </c>
      <c r="L177" s="264">
        <f>'2 уровень'!M288</f>
        <v>0</v>
      </c>
      <c r="M177" s="264">
        <f>'2 уровень'!N288</f>
        <v>0</v>
      </c>
      <c r="N177" s="264">
        <f>'2 уровень'!O288</f>
        <v>0</v>
      </c>
      <c r="O177" s="264">
        <f>'2 уровень'!P288</f>
        <v>0</v>
      </c>
      <c r="P177" s="264">
        <f>'2 уровень'!Q288</f>
        <v>0</v>
      </c>
      <c r="Q177" s="264">
        <f>'2 уровень'!R288</f>
        <v>471.15789999999998</v>
      </c>
      <c r="R177" s="264">
        <f>'2 уровень'!S288</f>
        <v>189.44221000000002</v>
      </c>
      <c r="S177" s="264">
        <f>'2 уровень'!T288</f>
        <v>-281.71569</v>
      </c>
      <c r="T177" s="264">
        <f>'2 уровень'!U288</f>
        <v>0</v>
      </c>
      <c r="U177" s="264">
        <f>'2 уровень'!V288</f>
        <v>189.44221000000002</v>
      </c>
      <c r="V177" s="264">
        <f>'2 уровень'!W288</f>
        <v>40.207796579448214</v>
      </c>
      <c r="W177" s="68"/>
      <c r="Y177" s="592"/>
    </row>
    <row r="178" spans="1:198" ht="15.75" thickBot="1" x14ac:dyDescent="0.3">
      <c r="A178" s="74" t="s">
        <v>4</v>
      </c>
      <c r="B178" s="33">
        <f>'2 уровень'!C289</f>
        <v>0</v>
      </c>
      <c r="C178" s="33">
        <f>'2 уровень'!D289</f>
        <v>0</v>
      </c>
      <c r="D178" s="33">
        <f>'2 уровень'!E289</f>
        <v>0</v>
      </c>
      <c r="E178" s="100">
        <f>'2 уровень'!F289</f>
        <v>0</v>
      </c>
      <c r="F178" s="264">
        <f>'2 уровень'!G289</f>
        <v>41609.701010000004</v>
      </c>
      <c r="G178" s="264" t="e">
        <f>'2 уровень'!H289</f>
        <v>#REF!</v>
      </c>
      <c r="H178" s="264" t="e">
        <f>'2 уровень'!I289</f>
        <v>#REF!</v>
      </c>
      <c r="I178" s="264" t="e">
        <f>'2 уровень'!J289</f>
        <v>#REF!</v>
      </c>
      <c r="J178" s="264" t="e">
        <f>'2 уровень'!K289</f>
        <v>#REF!</v>
      </c>
      <c r="K178" s="264" t="e">
        <f>'2 уровень'!L289</f>
        <v>#REF!</v>
      </c>
      <c r="L178" s="264" t="e">
        <f>'2 уровень'!M289</f>
        <v>#REF!</v>
      </c>
      <c r="M178" s="264" t="e">
        <f>'2 уровень'!N289</f>
        <v>#REF!</v>
      </c>
      <c r="N178" s="264" t="e">
        <f>'2 уровень'!O289</f>
        <v>#REF!</v>
      </c>
      <c r="O178" s="264" t="e">
        <f>'2 уровень'!P289</f>
        <v>#REF!</v>
      </c>
      <c r="P178" s="264" t="e">
        <f>'2 уровень'!Q289</f>
        <v>#REF!</v>
      </c>
      <c r="Q178" s="264">
        <f>'2 уровень'!R289</f>
        <v>3467.4750841666669</v>
      </c>
      <c r="R178" s="264">
        <f>'2 уровень'!S289</f>
        <v>895.60948999999994</v>
      </c>
      <c r="S178" s="264">
        <f>'2 уровень'!T289</f>
        <v>-2571.8655941666671</v>
      </c>
      <c r="T178" s="264">
        <f>'2 уровень'!U289</f>
        <v>-3.3256300000000003</v>
      </c>
      <c r="U178" s="264">
        <f>'2 уровень'!V289</f>
        <v>892.28386</v>
      </c>
      <c r="V178" s="264">
        <f>'2 уровень'!W289</f>
        <v>25.82886591138233</v>
      </c>
      <c r="W178" s="68"/>
      <c r="Y178" s="592"/>
    </row>
    <row r="179" spans="1:198" ht="15" customHeight="1" x14ac:dyDescent="0.25">
      <c r="A179" s="125" t="s">
        <v>27</v>
      </c>
      <c r="B179" s="65"/>
      <c r="C179" s="65"/>
      <c r="D179" s="65"/>
      <c r="E179" s="103"/>
      <c r="F179" s="262"/>
      <c r="G179" s="262"/>
      <c r="H179" s="262"/>
      <c r="I179" s="262"/>
      <c r="J179" s="262"/>
      <c r="K179" s="262"/>
      <c r="L179" s="262"/>
      <c r="M179" s="262"/>
      <c r="N179" s="262"/>
      <c r="O179" s="262"/>
      <c r="P179" s="262"/>
      <c r="Q179" s="262"/>
      <c r="R179" s="262"/>
      <c r="S179" s="262"/>
      <c r="T179" s="262"/>
      <c r="U179" s="262"/>
      <c r="V179" s="262"/>
      <c r="W179" s="68"/>
      <c r="Y179" s="592"/>
    </row>
    <row r="180" spans="1:198" ht="30" x14ac:dyDescent="0.25">
      <c r="A180" s="207" t="s">
        <v>74</v>
      </c>
      <c r="B180" s="205">
        <f>'Охотск '!B21</f>
        <v>1613</v>
      </c>
      <c r="C180" s="205">
        <f>'Охотск '!C21</f>
        <v>135</v>
      </c>
      <c r="D180" s="205">
        <f>'Охотск '!D21</f>
        <v>10</v>
      </c>
      <c r="E180" s="206">
        <f>'Охотск '!E21</f>
        <v>7.4074074074074066</v>
      </c>
      <c r="F180" s="263">
        <f>'Охотск '!F21</f>
        <v>6969.4606799999992</v>
      </c>
      <c r="G180" s="263">
        <f>'Охотск '!G21</f>
        <v>0</v>
      </c>
      <c r="H180" s="263">
        <f>'Охотск '!H21</f>
        <v>0</v>
      </c>
      <c r="I180" s="263">
        <f>'Охотск '!I21</f>
        <v>0</v>
      </c>
      <c r="J180" s="263">
        <f>'Охотск '!J21</f>
        <v>0</v>
      </c>
      <c r="K180" s="263">
        <f>'Охотск '!K21</f>
        <v>0</v>
      </c>
      <c r="L180" s="263">
        <f>'Охотск '!L21</f>
        <v>0</v>
      </c>
      <c r="M180" s="263">
        <f>'Охотск '!M21</f>
        <v>0</v>
      </c>
      <c r="N180" s="263">
        <f>'Охотск '!N21</f>
        <v>0</v>
      </c>
      <c r="O180" s="263">
        <f>'Охотск '!O21</f>
        <v>0</v>
      </c>
      <c r="P180" s="263">
        <f>'Охотск '!P21</f>
        <v>0</v>
      </c>
      <c r="Q180" s="263">
        <f>'Охотск '!Q21</f>
        <v>580.78839000000005</v>
      </c>
      <c r="R180" s="263">
        <f>'Охотск '!R21</f>
        <v>42.109899999999996</v>
      </c>
      <c r="S180" s="263">
        <f>'Охотск '!S21</f>
        <v>-538.67849000000001</v>
      </c>
      <c r="T180" s="263">
        <f>'Охотск '!T21</f>
        <v>0</v>
      </c>
      <c r="U180" s="263">
        <f>'Охотск '!U21</f>
        <v>42.109899999999996</v>
      </c>
      <c r="V180" s="263">
        <f>'Охотск '!V21</f>
        <v>7.2504720695260438</v>
      </c>
      <c r="W180" s="68"/>
      <c r="Y180" s="592"/>
    </row>
    <row r="181" spans="1:198" ht="30" x14ac:dyDescent="0.25">
      <c r="A181" s="75" t="s">
        <v>43</v>
      </c>
      <c r="B181" s="33">
        <f>'Охотск '!B22</f>
        <v>1200</v>
      </c>
      <c r="C181" s="33">
        <f>'Охотск '!C22</f>
        <v>100</v>
      </c>
      <c r="D181" s="33">
        <f>'Охотск '!D22</f>
        <v>9</v>
      </c>
      <c r="E181" s="100">
        <f>'Охотск '!E22</f>
        <v>9</v>
      </c>
      <c r="F181" s="264">
        <f>'Охотск '!F22</f>
        <v>5360.2920000000004</v>
      </c>
      <c r="G181" s="264">
        <f>'Охотск '!G22</f>
        <v>0</v>
      </c>
      <c r="H181" s="264">
        <f>'Охотск '!H22</f>
        <v>0</v>
      </c>
      <c r="I181" s="264">
        <f>'Охотск '!I22</f>
        <v>0</v>
      </c>
      <c r="J181" s="264">
        <f>'Охотск '!J22</f>
        <v>0</v>
      </c>
      <c r="K181" s="264">
        <f>'Охотск '!K22</f>
        <v>0</v>
      </c>
      <c r="L181" s="264">
        <f>'Охотск '!L22</f>
        <v>0</v>
      </c>
      <c r="M181" s="264">
        <f>'Охотск '!M22</f>
        <v>0</v>
      </c>
      <c r="N181" s="264">
        <f>'Охотск '!N22</f>
        <v>0</v>
      </c>
      <c r="O181" s="264">
        <f>'Охотск '!O22</f>
        <v>0</v>
      </c>
      <c r="P181" s="264">
        <f>'Охотск '!P22</f>
        <v>0</v>
      </c>
      <c r="Q181" s="264">
        <f>'Охотск '!Q22</f>
        <v>446.69100000000003</v>
      </c>
      <c r="R181" s="264">
        <f>'Охотск '!R22</f>
        <v>38.652709999999999</v>
      </c>
      <c r="S181" s="264">
        <f>'Охотск '!S22</f>
        <v>-408.03829000000002</v>
      </c>
      <c r="T181" s="264">
        <f>'Охотск '!T22</f>
        <v>0</v>
      </c>
      <c r="U181" s="264">
        <f>'Охотск '!U22</f>
        <v>38.652709999999999</v>
      </c>
      <c r="V181" s="264">
        <f>'Охотск '!V22</f>
        <v>8.6531203897101108</v>
      </c>
      <c r="W181" s="68"/>
      <c r="Y181" s="592"/>
    </row>
    <row r="182" spans="1:198" ht="30" x14ac:dyDescent="0.25">
      <c r="A182" s="75" t="s">
        <v>44</v>
      </c>
      <c r="B182" s="33">
        <f>'Охотск '!B23</f>
        <v>360</v>
      </c>
      <c r="C182" s="33">
        <f>'Охотск '!C23</f>
        <v>30</v>
      </c>
      <c r="D182" s="33">
        <f>'Охотск '!D23</f>
        <v>1</v>
      </c>
      <c r="E182" s="100">
        <f>'Охотск '!E23</f>
        <v>3.3333333333333335</v>
      </c>
      <c r="F182" s="264">
        <f>'Охотск '!F23</f>
        <v>984.08879999999988</v>
      </c>
      <c r="G182" s="264">
        <f>'Охотск '!G23</f>
        <v>0</v>
      </c>
      <c r="H182" s="264">
        <f>'Охотск '!H23</f>
        <v>0</v>
      </c>
      <c r="I182" s="264">
        <f>'Охотск '!I23</f>
        <v>0</v>
      </c>
      <c r="J182" s="264">
        <f>'Охотск '!J23</f>
        <v>0</v>
      </c>
      <c r="K182" s="264">
        <f>'Охотск '!K23</f>
        <v>0</v>
      </c>
      <c r="L182" s="264">
        <f>'Охотск '!L23</f>
        <v>0</v>
      </c>
      <c r="M182" s="264">
        <f>'Охотск '!M23</f>
        <v>0</v>
      </c>
      <c r="N182" s="264">
        <f>'Охотск '!N23</f>
        <v>0</v>
      </c>
      <c r="O182" s="264">
        <f>'Охотск '!O23</f>
        <v>0</v>
      </c>
      <c r="P182" s="264">
        <f>'Охотск '!P23</f>
        <v>0</v>
      </c>
      <c r="Q182" s="264">
        <f>'Охотск '!Q23</f>
        <v>82.00739999999999</v>
      </c>
      <c r="R182" s="264">
        <f>'Охотск '!R23</f>
        <v>3.4571900000000002</v>
      </c>
      <c r="S182" s="264">
        <f>'Охотск '!S23</f>
        <v>-78.550209999999993</v>
      </c>
      <c r="T182" s="264">
        <f>'Охотск '!T23</f>
        <v>0</v>
      </c>
      <c r="U182" s="264">
        <f>'Охотск '!U23</f>
        <v>3.4571900000000002</v>
      </c>
      <c r="V182" s="264">
        <f>'Охотск '!V23</f>
        <v>4.2157049241897688</v>
      </c>
      <c r="W182" s="68"/>
      <c r="Y182" s="592"/>
    </row>
    <row r="183" spans="1:198" ht="30" x14ac:dyDescent="0.25">
      <c r="A183" s="75" t="s">
        <v>64</v>
      </c>
      <c r="B183" s="33">
        <f>'Охотск '!B24</f>
        <v>11</v>
      </c>
      <c r="C183" s="33">
        <f>'Охотск '!C24</f>
        <v>1</v>
      </c>
      <c r="D183" s="33">
        <f>'Охотск '!D24</f>
        <v>0</v>
      </c>
      <c r="E183" s="100">
        <f>'Охотск '!E24</f>
        <v>0</v>
      </c>
      <c r="F183" s="264">
        <f>'Охотск '!F24</f>
        <v>129.73356000000001</v>
      </c>
      <c r="G183" s="264">
        <f>'Охотск '!G24</f>
        <v>0</v>
      </c>
      <c r="H183" s="264">
        <f>'Охотск '!H24</f>
        <v>0</v>
      </c>
      <c r="I183" s="264">
        <f>'Охотск '!I24</f>
        <v>0</v>
      </c>
      <c r="J183" s="264">
        <f>'Охотск '!J24</f>
        <v>0</v>
      </c>
      <c r="K183" s="264">
        <f>'Охотск '!K24</f>
        <v>0</v>
      </c>
      <c r="L183" s="264">
        <f>'Охотск '!L24</f>
        <v>0</v>
      </c>
      <c r="M183" s="264">
        <f>'Охотск '!M24</f>
        <v>0</v>
      </c>
      <c r="N183" s="264">
        <f>'Охотск '!N24</f>
        <v>0</v>
      </c>
      <c r="O183" s="264">
        <f>'Охотск '!O24</f>
        <v>0</v>
      </c>
      <c r="P183" s="264">
        <f>'Охотск '!P24</f>
        <v>0</v>
      </c>
      <c r="Q183" s="264">
        <f>'Охотск '!Q24</f>
        <v>10.81113</v>
      </c>
      <c r="R183" s="264">
        <f>'Охотск '!R24</f>
        <v>0</v>
      </c>
      <c r="S183" s="264">
        <f>'Охотск '!S24</f>
        <v>-10.81113</v>
      </c>
      <c r="T183" s="264">
        <f>'Охотск '!T24</f>
        <v>0</v>
      </c>
      <c r="U183" s="264">
        <f>'Охотск '!U24</f>
        <v>0</v>
      </c>
      <c r="V183" s="264">
        <f>'Охотск '!V24</f>
        <v>0</v>
      </c>
      <c r="W183" s="68"/>
      <c r="Y183" s="592"/>
    </row>
    <row r="184" spans="1:198" ht="30" x14ac:dyDescent="0.25">
      <c r="A184" s="75" t="s">
        <v>65</v>
      </c>
      <c r="B184" s="33">
        <f>'Охотск '!B25</f>
        <v>42</v>
      </c>
      <c r="C184" s="33">
        <f>'Охотск '!C25</f>
        <v>4</v>
      </c>
      <c r="D184" s="33">
        <f>'Охотск '!D25</f>
        <v>0</v>
      </c>
      <c r="E184" s="100">
        <f>'Охотск '!E25</f>
        <v>0</v>
      </c>
      <c r="F184" s="264">
        <f>'Охотск '!F25</f>
        <v>495.34631999999993</v>
      </c>
      <c r="G184" s="264">
        <f>'Охотск '!G25</f>
        <v>0</v>
      </c>
      <c r="H184" s="264">
        <f>'Охотск '!H25</f>
        <v>0</v>
      </c>
      <c r="I184" s="264">
        <f>'Охотск '!I25</f>
        <v>0</v>
      </c>
      <c r="J184" s="264">
        <f>'Охотск '!J25</f>
        <v>0</v>
      </c>
      <c r="K184" s="264">
        <f>'Охотск '!K25</f>
        <v>0</v>
      </c>
      <c r="L184" s="264">
        <f>'Охотск '!L25</f>
        <v>0</v>
      </c>
      <c r="M184" s="264">
        <f>'Охотск '!M25</f>
        <v>0</v>
      </c>
      <c r="N184" s="264">
        <f>'Охотск '!N25</f>
        <v>0</v>
      </c>
      <c r="O184" s="264">
        <f>'Охотск '!O25</f>
        <v>0</v>
      </c>
      <c r="P184" s="264">
        <f>'Охотск '!P25</f>
        <v>0</v>
      </c>
      <c r="Q184" s="264">
        <f>'Охотск '!Q25</f>
        <v>41.278859999999995</v>
      </c>
      <c r="R184" s="264">
        <f>'Охотск '!R25</f>
        <v>0</v>
      </c>
      <c r="S184" s="264">
        <f>'Охотск '!S25</f>
        <v>-41.278859999999995</v>
      </c>
      <c r="T184" s="264">
        <f>'Охотск '!T25</f>
        <v>0</v>
      </c>
      <c r="U184" s="264">
        <f>'Охотск '!U25</f>
        <v>0</v>
      </c>
      <c r="V184" s="264">
        <f>'Охотск '!V25</f>
        <v>0</v>
      </c>
      <c r="W184" s="68"/>
      <c r="Y184" s="592"/>
    </row>
    <row r="185" spans="1:198" ht="30" x14ac:dyDescent="0.25">
      <c r="A185" s="207" t="s">
        <v>66</v>
      </c>
      <c r="B185" s="205">
        <f>'Охотск '!B26</f>
        <v>1802</v>
      </c>
      <c r="C185" s="205">
        <f>'Охотск '!C26</f>
        <v>150</v>
      </c>
      <c r="D185" s="205">
        <f>'Охотск '!D26</f>
        <v>2</v>
      </c>
      <c r="E185" s="206">
        <f>'Охотск '!E26</f>
        <v>1.3333333333333335</v>
      </c>
      <c r="F185" s="263">
        <f>'Охотск '!F26</f>
        <v>7959.8388600000008</v>
      </c>
      <c r="G185" s="263">
        <f>'Охотск '!G26</f>
        <v>0</v>
      </c>
      <c r="H185" s="263">
        <f>'Охотск '!H26</f>
        <v>0</v>
      </c>
      <c r="I185" s="263">
        <f>'Охотск '!I26</f>
        <v>0</v>
      </c>
      <c r="J185" s="263">
        <f>'Охотск '!J26</f>
        <v>0</v>
      </c>
      <c r="K185" s="263">
        <f>'Охотск '!K26</f>
        <v>0</v>
      </c>
      <c r="L185" s="263">
        <f>'Охотск '!L26</f>
        <v>0</v>
      </c>
      <c r="M185" s="263">
        <f>'Охотск '!M26</f>
        <v>0</v>
      </c>
      <c r="N185" s="263">
        <f>'Охотск '!N26</f>
        <v>0</v>
      </c>
      <c r="O185" s="263">
        <f>'Охотск '!O26</f>
        <v>0</v>
      </c>
      <c r="P185" s="263">
        <f>'Охотск '!P26</f>
        <v>0</v>
      </c>
      <c r="Q185" s="263">
        <f>'Охотск '!Q26</f>
        <v>663.31990500000006</v>
      </c>
      <c r="R185" s="263">
        <f>'Охотск '!R26</f>
        <v>4.3852699999999993</v>
      </c>
      <c r="S185" s="263">
        <f>'Охотск '!S26</f>
        <v>-658.93463500000007</v>
      </c>
      <c r="T185" s="263">
        <f>'Охотск '!T26</f>
        <v>0</v>
      </c>
      <c r="U185" s="263">
        <f>'Охотск '!U26</f>
        <v>4.3852699999999993</v>
      </c>
      <c r="V185" s="263">
        <f>'Охотск '!V26</f>
        <v>0.66110936321140534</v>
      </c>
      <c r="W185" s="68"/>
      <c r="Y185" s="592"/>
    </row>
    <row r="186" spans="1:198" ht="30" x14ac:dyDescent="0.25">
      <c r="A186" s="75" t="s">
        <v>62</v>
      </c>
      <c r="B186" s="33">
        <f>'Охотск '!B27</f>
        <v>400</v>
      </c>
      <c r="C186" s="33">
        <f>'Охотск '!C27</f>
        <v>33</v>
      </c>
      <c r="D186" s="33">
        <f>'Охотск '!D27</f>
        <v>2</v>
      </c>
      <c r="E186" s="100">
        <f>'Охотск '!E27</f>
        <v>6.0606060606060606</v>
      </c>
      <c r="F186" s="264">
        <f>'Охотск '!F27</f>
        <v>896.60799999999995</v>
      </c>
      <c r="G186" s="264">
        <f>'Охотск '!G27</f>
        <v>0</v>
      </c>
      <c r="H186" s="264">
        <f>'Охотск '!H27</f>
        <v>0</v>
      </c>
      <c r="I186" s="264">
        <f>'Охотск '!I27</f>
        <v>0</v>
      </c>
      <c r="J186" s="264">
        <f>'Охотск '!J27</f>
        <v>0</v>
      </c>
      <c r="K186" s="264">
        <f>'Охотск '!K27</f>
        <v>0</v>
      </c>
      <c r="L186" s="264">
        <f>'Охотск '!L27</f>
        <v>0</v>
      </c>
      <c r="M186" s="264">
        <f>'Охотск '!M27</f>
        <v>0</v>
      </c>
      <c r="N186" s="264">
        <f>'Охотск '!N27</f>
        <v>0</v>
      </c>
      <c r="O186" s="264">
        <f>'Охотск '!O27</f>
        <v>0</v>
      </c>
      <c r="P186" s="264">
        <f>'Охотск '!P27</f>
        <v>0</v>
      </c>
      <c r="Q186" s="264">
        <f>'Охотск '!Q27</f>
        <v>74.717333333333329</v>
      </c>
      <c r="R186" s="264">
        <f>'Охотск '!R27</f>
        <v>4.3852699999999993</v>
      </c>
      <c r="S186" s="264">
        <f>'Охотск '!S27</f>
        <v>-70.332063333333323</v>
      </c>
      <c r="T186" s="264">
        <f>'Охотск '!T27</f>
        <v>0</v>
      </c>
      <c r="U186" s="264">
        <f>'Охотск '!U27</f>
        <v>4.3852699999999993</v>
      </c>
      <c r="V186" s="264">
        <f>'Охотск '!V27</f>
        <v>5.8691468289375059</v>
      </c>
      <c r="W186" s="68"/>
      <c r="Y186" s="592"/>
    </row>
    <row r="187" spans="1:198" ht="45" x14ac:dyDescent="0.25">
      <c r="A187" s="75" t="s">
        <v>92</v>
      </c>
      <c r="B187" s="33">
        <f>'Охотск '!B28</f>
        <v>0</v>
      </c>
      <c r="C187" s="33">
        <f>'Охотск '!C28</f>
        <v>0</v>
      </c>
      <c r="D187" s="33">
        <f>'Охотск '!D28</f>
        <v>0</v>
      </c>
      <c r="E187" s="100">
        <f>'Охотск '!E28</f>
        <v>0</v>
      </c>
      <c r="F187" s="264">
        <f>'Охотск '!F28</f>
        <v>0</v>
      </c>
      <c r="G187" s="264">
        <f>'Охотск '!G28</f>
        <v>0</v>
      </c>
      <c r="H187" s="264">
        <f>'Охотск '!H28</f>
        <v>0</v>
      </c>
      <c r="I187" s="264">
        <f>'Охотск '!I28</f>
        <v>0</v>
      </c>
      <c r="J187" s="264">
        <f>'Охотск '!J28</f>
        <v>0</v>
      </c>
      <c r="K187" s="264">
        <f>'Охотск '!K28</f>
        <v>0</v>
      </c>
      <c r="L187" s="264">
        <f>'Охотск '!L28</f>
        <v>0</v>
      </c>
      <c r="M187" s="264">
        <f>'Охотск '!M28</f>
        <v>0</v>
      </c>
      <c r="N187" s="264">
        <f>'Охотск '!N28</f>
        <v>0</v>
      </c>
      <c r="O187" s="264">
        <f>'Охотск '!O28</f>
        <v>0</v>
      </c>
      <c r="P187" s="264">
        <f>'Охотск '!P28</f>
        <v>0</v>
      </c>
      <c r="Q187" s="264">
        <f>'Охотск '!Q28</f>
        <v>0</v>
      </c>
      <c r="R187" s="264">
        <f>'Охотск '!R28</f>
        <v>0</v>
      </c>
      <c r="S187" s="264">
        <f>'Охотск '!S28</f>
        <v>0</v>
      </c>
      <c r="T187" s="264">
        <f>'Охотск '!T28</f>
        <v>0</v>
      </c>
      <c r="U187" s="264">
        <f>'Охотск '!U28</f>
        <v>0</v>
      </c>
      <c r="V187" s="264">
        <f>'Охотск '!V28</f>
        <v>0</v>
      </c>
      <c r="W187" s="68"/>
      <c r="Y187" s="592"/>
    </row>
    <row r="188" spans="1:198" ht="60" x14ac:dyDescent="0.25">
      <c r="A188" s="75" t="s">
        <v>45</v>
      </c>
      <c r="B188" s="33">
        <f>'Охотск '!B29</f>
        <v>1311</v>
      </c>
      <c r="C188" s="33">
        <f>'Охотск '!C29</f>
        <v>109</v>
      </c>
      <c r="D188" s="33">
        <f>'Охотск '!D29</f>
        <v>0</v>
      </c>
      <c r="E188" s="100">
        <f>'Охотск '!E29</f>
        <v>0</v>
      </c>
      <c r="F188" s="264">
        <f>'Охотск '!F29</f>
        <v>6884.7689400000008</v>
      </c>
      <c r="G188" s="264">
        <f>'Охотск '!G29</f>
        <v>0</v>
      </c>
      <c r="H188" s="264">
        <f>'Охотск '!H29</f>
        <v>0</v>
      </c>
      <c r="I188" s="264">
        <f>'Охотск '!I29</f>
        <v>0</v>
      </c>
      <c r="J188" s="264">
        <f>'Охотск '!J29</f>
        <v>0</v>
      </c>
      <c r="K188" s="264">
        <f>'Охотск '!K29</f>
        <v>0</v>
      </c>
      <c r="L188" s="264">
        <f>'Охотск '!L29</f>
        <v>0</v>
      </c>
      <c r="M188" s="264">
        <f>'Охотск '!M29</f>
        <v>0</v>
      </c>
      <c r="N188" s="264">
        <f>'Охотск '!N29</f>
        <v>0</v>
      </c>
      <c r="O188" s="264">
        <f>'Охотск '!O29</f>
        <v>0</v>
      </c>
      <c r="P188" s="264">
        <f>'Охотск '!P29</f>
        <v>0</v>
      </c>
      <c r="Q188" s="264">
        <f>'Охотск '!Q29</f>
        <v>573.73074500000007</v>
      </c>
      <c r="R188" s="264">
        <f>'Охотск '!R29</f>
        <v>0</v>
      </c>
      <c r="S188" s="264">
        <f>'Охотск '!S29</f>
        <v>-573.73074500000007</v>
      </c>
      <c r="T188" s="264">
        <f>'Охотск '!T29</f>
        <v>0</v>
      </c>
      <c r="U188" s="264">
        <f>'Охотск '!U29</f>
        <v>0</v>
      </c>
      <c r="V188" s="264">
        <f>'Охотск '!V29</f>
        <v>0</v>
      </c>
      <c r="W188" s="68"/>
      <c r="Y188" s="592"/>
    </row>
    <row r="189" spans="1:198" ht="45" x14ac:dyDescent="0.25">
      <c r="A189" s="75" t="s">
        <v>63</v>
      </c>
      <c r="B189" s="33">
        <f>'Охотск '!B30</f>
        <v>91</v>
      </c>
      <c r="C189" s="33">
        <f>'Охотск '!C30</f>
        <v>8</v>
      </c>
      <c r="D189" s="33">
        <f>'Охотск '!D30</f>
        <v>0</v>
      </c>
      <c r="E189" s="100">
        <f>'Охотск '!E30</f>
        <v>0</v>
      </c>
      <c r="F189" s="264">
        <f>'Охотск '!F30</f>
        <v>178.46191999999999</v>
      </c>
      <c r="G189" s="264">
        <f>'Охотск '!G30</f>
        <v>0</v>
      </c>
      <c r="H189" s="264">
        <f>'Охотск '!H30</f>
        <v>0</v>
      </c>
      <c r="I189" s="264">
        <f>'Охотск '!I30</f>
        <v>0</v>
      </c>
      <c r="J189" s="264">
        <f>'Охотск '!J30</f>
        <v>0</v>
      </c>
      <c r="K189" s="264">
        <f>'Охотск '!K30</f>
        <v>0</v>
      </c>
      <c r="L189" s="264">
        <f>'Охотск '!L30</f>
        <v>0</v>
      </c>
      <c r="M189" s="264">
        <f>'Охотск '!M30</f>
        <v>0</v>
      </c>
      <c r="N189" s="264">
        <f>'Охотск '!N30</f>
        <v>0</v>
      </c>
      <c r="O189" s="264">
        <f>'Охотск '!O30</f>
        <v>0</v>
      </c>
      <c r="P189" s="264">
        <f>'Охотск '!P30</f>
        <v>0</v>
      </c>
      <c r="Q189" s="264">
        <f>'Охотск '!Q30</f>
        <v>14.871826666666665</v>
      </c>
      <c r="R189" s="264">
        <f>'Охотск '!R30</f>
        <v>0</v>
      </c>
      <c r="S189" s="264">
        <f>'Охотск '!S30</f>
        <v>-14.871826666666665</v>
      </c>
      <c r="T189" s="264">
        <f>'Охотск '!T30</f>
        <v>0</v>
      </c>
      <c r="U189" s="264">
        <f>'Охотск '!U30</f>
        <v>0</v>
      </c>
      <c r="V189" s="264">
        <f>'Охотск '!V30</f>
        <v>0</v>
      </c>
      <c r="W189" s="68"/>
      <c r="Y189" s="592"/>
    </row>
    <row r="190" spans="1:198" ht="15.75" thickBot="1" x14ac:dyDescent="0.3">
      <c r="A190" s="74" t="s">
        <v>4</v>
      </c>
      <c r="B190" s="33">
        <f>'Охотск '!B31</f>
        <v>0</v>
      </c>
      <c r="C190" s="33">
        <f>'Охотск '!C31</f>
        <v>0</v>
      </c>
      <c r="D190" s="33">
        <f>'Охотск '!D31</f>
        <v>0</v>
      </c>
      <c r="E190" s="100">
        <f>'Охотск '!E31</f>
        <v>0</v>
      </c>
      <c r="F190" s="264">
        <f>'Охотск '!F31</f>
        <v>14929.29954</v>
      </c>
      <c r="G190" s="264" t="e">
        <f>'Охотск '!G31</f>
        <v>#REF!</v>
      </c>
      <c r="H190" s="264" t="e">
        <f>'Охотск '!H31</f>
        <v>#REF!</v>
      </c>
      <c r="I190" s="264" t="e">
        <f>'Охотск '!I31</f>
        <v>#REF!</v>
      </c>
      <c r="J190" s="264" t="e">
        <f>'Охотск '!J31</f>
        <v>#REF!</v>
      </c>
      <c r="K190" s="264" t="e">
        <f>'Охотск '!K31</f>
        <v>#REF!</v>
      </c>
      <c r="L190" s="264" t="e">
        <f>'Охотск '!L31</f>
        <v>#REF!</v>
      </c>
      <c r="M190" s="264" t="e">
        <f>'Охотск '!M31</f>
        <v>#REF!</v>
      </c>
      <c r="N190" s="264" t="e">
        <f>'Охотск '!N31</f>
        <v>#REF!</v>
      </c>
      <c r="O190" s="264" t="e">
        <f>'Охотск '!O31</f>
        <v>#REF!</v>
      </c>
      <c r="P190" s="264" t="e">
        <f>'Охотск '!P31</f>
        <v>#REF!</v>
      </c>
      <c r="Q190" s="264">
        <f>'Охотск '!Q31</f>
        <v>1244.108295</v>
      </c>
      <c r="R190" s="264">
        <f>'Охотск '!R31</f>
        <v>46.495169999999995</v>
      </c>
      <c r="S190" s="264">
        <f>'Охотск '!S31</f>
        <v>-1197.6131250000001</v>
      </c>
      <c r="T190" s="264">
        <f>'Охотск '!T31</f>
        <v>0</v>
      </c>
      <c r="U190" s="264">
        <f>'Охотск '!U31</f>
        <v>46.495169999999995</v>
      </c>
      <c r="V190" s="264">
        <f>'Охотск '!V31</f>
        <v>3.7372285183582021</v>
      </c>
      <c r="W190" s="68"/>
      <c r="Y190" s="592"/>
    </row>
    <row r="191" spans="1:198" ht="15" customHeight="1" x14ac:dyDescent="0.25">
      <c r="A191" s="64" t="s">
        <v>28</v>
      </c>
      <c r="B191" s="65"/>
      <c r="C191" s="65"/>
      <c r="D191" s="65"/>
      <c r="E191" s="103"/>
      <c r="F191" s="262"/>
      <c r="G191" s="262"/>
      <c r="H191" s="262"/>
      <c r="I191" s="262"/>
      <c r="J191" s="262"/>
      <c r="K191" s="262"/>
      <c r="L191" s="262"/>
      <c r="M191" s="262"/>
      <c r="N191" s="262"/>
      <c r="O191" s="262"/>
      <c r="P191" s="262"/>
      <c r="Q191" s="262"/>
      <c r="R191" s="262"/>
      <c r="S191" s="262"/>
      <c r="T191" s="262"/>
      <c r="U191" s="262"/>
      <c r="V191" s="262"/>
      <c r="W191" s="68"/>
      <c r="Y191" s="592"/>
    </row>
    <row r="192" spans="1:198" s="109" customFormat="1" ht="30" x14ac:dyDescent="0.25">
      <c r="A192" s="207" t="s">
        <v>74</v>
      </c>
      <c r="B192" s="220">
        <f>'2 уровень'!C304</f>
        <v>4140</v>
      </c>
      <c r="C192" s="220">
        <f>'2 уровень'!D304</f>
        <v>346</v>
      </c>
      <c r="D192" s="220">
        <f>'2 уровень'!E304</f>
        <v>227</v>
      </c>
      <c r="E192" s="221">
        <f>'2 уровень'!F304</f>
        <v>65.606936416184965</v>
      </c>
      <c r="F192" s="263">
        <f>'2 уровень'!G304</f>
        <v>13932.42079</v>
      </c>
      <c r="G192" s="263">
        <f>'2 уровень'!H304</f>
        <v>0</v>
      </c>
      <c r="H192" s="263">
        <f>'2 уровень'!I304</f>
        <v>0</v>
      </c>
      <c r="I192" s="263">
        <f>'2 уровень'!J304</f>
        <v>0</v>
      </c>
      <c r="J192" s="263">
        <f>'2 уровень'!K304</f>
        <v>0</v>
      </c>
      <c r="K192" s="263">
        <f>'2 уровень'!L304</f>
        <v>0</v>
      </c>
      <c r="L192" s="263">
        <f>'2 уровень'!M304</f>
        <v>0</v>
      </c>
      <c r="M192" s="263">
        <f>'2 уровень'!N304</f>
        <v>0</v>
      </c>
      <c r="N192" s="263">
        <f>'2 уровень'!O304</f>
        <v>0</v>
      </c>
      <c r="O192" s="263">
        <f>'2 уровень'!P304</f>
        <v>0</v>
      </c>
      <c r="P192" s="263">
        <f>'2 уровень'!Q304</f>
        <v>0</v>
      </c>
      <c r="Q192" s="263">
        <f>'2 уровень'!R304</f>
        <v>1161.0350658333332</v>
      </c>
      <c r="R192" s="263">
        <f>'2 уровень'!S304</f>
        <v>659.61213999999995</v>
      </c>
      <c r="S192" s="263">
        <f>'2 уровень'!T304</f>
        <v>-501.42292583333335</v>
      </c>
      <c r="T192" s="263">
        <f>'2 уровень'!U304</f>
        <v>-9.2336000000000009</v>
      </c>
      <c r="U192" s="263">
        <f>'2 уровень'!V304</f>
        <v>650.37854000000004</v>
      </c>
      <c r="V192" s="263">
        <f>'2 уровень'!W304</f>
        <v>56.812421899295792</v>
      </c>
      <c r="W192" s="141"/>
      <c r="X192" s="244"/>
      <c r="Y192" s="592"/>
      <c r="Z192" s="140"/>
      <c r="AA192" s="140"/>
      <c r="AB192" s="140"/>
      <c r="AC192" s="140"/>
      <c r="AD192" s="140"/>
      <c r="AE192" s="140"/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  <c r="AV192" s="140"/>
      <c r="AW192" s="140"/>
      <c r="AX192" s="140"/>
      <c r="AY192" s="140"/>
      <c r="AZ192" s="140"/>
      <c r="BA192" s="140"/>
      <c r="BB192" s="140"/>
      <c r="BC192" s="140"/>
      <c r="BD192" s="140"/>
      <c r="BE192" s="140"/>
      <c r="BF192" s="140"/>
      <c r="BG192" s="140"/>
      <c r="BH192" s="140"/>
      <c r="BI192" s="140"/>
      <c r="BJ192" s="140"/>
      <c r="BK192" s="140"/>
      <c r="BL192" s="140"/>
      <c r="BM192" s="140"/>
      <c r="BN192" s="140"/>
      <c r="BO192" s="140"/>
      <c r="BP192" s="140"/>
      <c r="BQ192" s="140"/>
      <c r="BR192" s="140"/>
      <c r="BS192" s="140"/>
      <c r="BT192" s="140"/>
      <c r="BU192" s="140"/>
      <c r="BV192" s="140"/>
      <c r="BW192" s="140"/>
      <c r="BX192" s="140"/>
      <c r="BY192" s="140"/>
      <c r="BZ192" s="140"/>
      <c r="CA192" s="140"/>
      <c r="CB192" s="140"/>
      <c r="CC192" s="140"/>
      <c r="CD192" s="140"/>
      <c r="CE192" s="140"/>
      <c r="CF192" s="140"/>
      <c r="CG192" s="140"/>
      <c r="CH192" s="140"/>
      <c r="CI192" s="140"/>
      <c r="CJ192" s="140"/>
      <c r="CK192" s="140"/>
      <c r="CL192" s="140"/>
      <c r="CM192" s="140"/>
      <c r="CN192" s="140"/>
      <c r="CO192" s="140"/>
      <c r="CP192" s="140"/>
      <c r="CQ192" s="140"/>
      <c r="CR192" s="140"/>
      <c r="CS192" s="140"/>
      <c r="CT192" s="140"/>
      <c r="CU192" s="140"/>
      <c r="CV192" s="140"/>
      <c r="CW192" s="140"/>
      <c r="CX192" s="140"/>
      <c r="CY192" s="140"/>
      <c r="CZ192" s="140"/>
      <c r="DA192" s="140"/>
      <c r="DB192" s="140"/>
      <c r="DC192" s="140"/>
      <c r="DD192" s="140"/>
      <c r="DE192" s="140"/>
      <c r="DF192" s="140"/>
      <c r="DG192" s="140"/>
      <c r="DH192" s="140"/>
      <c r="DI192" s="140"/>
      <c r="DJ192" s="140"/>
      <c r="DK192" s="140"/>
      <c r="DL192" s="140"/>
      <c r="DM192" s="140"/>
      <c r="DN192" s="140"/>
      <c r="DO192" s="140"/>
      <c r="DP192" s="140"/>
      <c r="DQ192" s="140"/>
      <c r="DR192" s="140"/>
      <c r="DS192" s="140"/>
      <c r="DT192" s="140"/>
      <c r="DU192" s="140"/>
      <c r="DV192" s="140"/>
      <c r="DW192" s="140"/>
      <c r="DX192" s="140"/>
      <c r="DY192" s="140"/>
      <c r="DZ192" s="140"/>
      <c r="EA192" s="140"/>
      <c r="EB192" s="140"/>
      <c r="EC192" s="140"/>
      <c r="ED192" s="140"/>
      <c r="EE192" s="140"/>
      <c r="EF192" s="140"/>
      <c r="EG192" s="140"/>
      <c r="EH192" s="140"/>
      <c r="EI192" s="140"/>
      <c r="EJ192" s="140"/>
      <c r="EK192" s="140"/>
      <c r="EL192" s="140"/>
      <c r="EM192" s="140"/>
      <c r="EN192" s="140"/>
      <c r="EO192" s="140"/>
      <c r="EP192" s="140"/>
      <c r="EQ192" s="140"/>
      <c r="ER192" s="140"/>
      <c r="ES192" s="140"/>
      <c r="ET192" s="140"/>
      <c r="EU192" s="140"/>
      <c r="EV192" s="140"/>
      <c r="EW192" s="140"/>
      <c r="EX192" s="140"/>
      <c r="EY192" s="140"/>
      <c r="EZ192" s="140"/>
      <c r="FA192" s="140"/>
      <c r="FB192" s="140"/>
      <c r="FC192" s="140"/>
      <c r="FD192" s="140"/>
      <c r="FE192" s="140"/>
      <c r="FF192" s="140"/>
      <c r="FG192" s="140"/>
      <c r="FH192" s="140"/>
      <c r="FI192" s="140"/>
      <c r="FJ192" s="140"/>
      <c r="FK192" s="140"/>
      <c r="FL192" s="140"/>
      <c r="FM192" s="140"/>
      <c r="FN192" s="140"/>
      <c r="FO192" s="140"/>
      <c r="FP192" s="140"/>
      <c r="FQ192" s="140"/>
      <c r="FR192" s="140"/>
      <c r="FS192" s="140"/>
      <c r="FT192" s="140"/>
      <c r="FU192" s="140"/>
      <c r="FV192" s="140"/>
      <c r="FW192" s="140"/>
      <c r="FX192" s="140"/>
      <c r="FY192" s="140"/>
      <c r="FZ192" s="140"/>
      <c r="GA192" s="140"/>
      <c r="GB192" s="140"/>
      <c r="GC192" s="140"/>
      <c r="GD192" s="140"/>
      <c r="GE192" s="140"/>
      <c r="GF192" s="140"/>
      <c r="GG192" s="140"/>
      <c r="GH192" s="140"/>
      <c r="GI192" s="140"/>
      <c r="GJ192" s="140"/>
      <c r="GK192" s="140"/>
      <c r="GL192" s="140"/>
      <c r="GM192" s="140"/>
      <c r="GN192" s="140"/>
      <c r="GO192" s="140"/>
      <c r="GP192" s="140"/>
    </row>
    <row r="193" spans="1:198" s="109" customFormat="1" ht="30" x14ac:dyDescent="0.25">
      <c r="A193" s="75" t="s">
        <v>43</v>
      </c>
      <c r="B193" s="156">
        <f>'2 уровень'!C305</f>
        <v>2987</v>
      </c>
      <c r="C193" s="156">
        <f>'2 уровень'!D305</f>
        <v>249</v>
      </c>
      <c r="D193" s="237">
        <f>'2 уровень'!E305</f>
        <v>152</v>
      </c>
      <c r="E193" s="157">
        <f>'2 уровень'!F305</f>
        <v>61.044176706827315</v>
      </c>
      <c r="F193" s="265">
        <f>'2 уровень'!G305</f>
        <v>10245.41</v>
      </c>
      <c r="G193" s="265">
        <f>'2 уровень'!H305</f>
        <v>0</v>
      </c>
      <c r="H193" s="265">
        <f>'2 уровень'!I305</f>
        <v>0</v>
      </c>
      <c r="I193" s="265">
        <f>'2 уровень'!J305</f>
        <v>0</v>
      </c>
      <c r="J193" s="265">
        <f>'2 уровень'!K305</f>
        <v>0</v>
      </c>
      <c r="K193" s="265">
        <f>'2 уровень'!L305</f>
        <v>0</v>
      </c>
      <c r="L193" s="265">
        <f>'2 уровень'!M305</f>
        <v>0</v>
      </c>
      <c r="M193" s="265">
        <f>'2 уровень'!N305</f>
        <v>0</v>
      </c>
      <c r="N193" s="265">
        <f>'2 уровень'!O305</f>
        <v>0</v>
      </c>
      <c r="O193" s="265">
        <f>'2 уровень'!P305</f>
        <v>0</v>
      </c>
      <c r="P193" s="265">
        <f>'2 уровень'!Q305</f>
        <v>0</v>
      </c>
      <c r="Q193" s="265">
        <f>'2 уровень'!R305</f>
        <v>853.78416666666669</v>
      </c>
      <c r="R193" s="264">
        <f>'2 уровень'!S305</f>
        <v>516.81896999999992</v>
      </c>
      <c r="S193" s="264">
        <f>'2 уровень'!T305</f>
        <v>-336.96519666666677</v>
      </c>
      <c r="T193" s="264">
        <f>'2 уровень'!U305</f>
        <v>-5.1375000000000002</v>
      </c>
      <c r="U193" s="264">
        <f>'2 уровень'!V305</f>
        <v>511.68146999999993</v>
      </c>
      <c r="V193" s="265">
        <f>'2 уровень'!W305</f>
        <v>60.532742369509847</v>
      </c>
      <c r="W193" s="141"/>
      <c r="X193" s="244"/>
      <c r="Y193" s="592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  <c r="AV193" s="140"/>
      <c r="AW193" s="140"/>
      <c r="AX193" s="140"/>
      <c r="AY193" s="140"/>
      <c r="AZ193" s="140"/>
      <c r="BA193" s="140"/>
      <c r="BB193" s="140"/>
      <c r="BC193" s="140"/>
      <c r="BD193" s="140"/>
      <c r="BE193" s="140"/>
      <c r="BF193" s="140"/>
      <c r="BG193" s="140"/>
      <c r="BH193" s="140"/>
      <c r="BI193" s="140"/>
      <c r="BJ193" s="140"/>
      <c r="BK193" s="140"/>
      <c r="BL193" s="140"/>
      <c r="BM193" s="140"/>
      <c r="BN193" s="140"/>
      <c r="BO193" s="140"/>
      <c r="BP193" s="140"/>
      <c r="BQ193" s="140"/>
      <c r="BR193" s="140"/>
      <c r="BS193" s="140"/>
      <c r="BT193" s="140"/>
      <c r="BU193" s="140"/>
      <c r="BV193" s="140"/>
      <c r="BW193" s="140"/>
      <c r="BX193" s="140"/>
      <c r="BY193" s="140"/>
      <c r="BZ193" s="140"/>
      <c r="CA193" s="140"/>
      <c r="CB193" s="140"/>
      <c r="CC193" s="140"/>
      <c r="CD193" s="140"/>
      <c r="CE193" s="140"/>
      <c r="CF193" s="140"/>
      <c r="CG193" s="140"/>
      <c r="CH193" s="140"/>
      <c r="CI193" s="140"/>
      <c r="CJ193" s="140"/>
      <c r="CK193" s="140"/>
      <c r="CL193" s="140"/>
      <c r="CM193" s="140"/>
      <c r="CN193" s="140"/>
      <c r="CO193" s="140"/>
      <c r="CP193" s="140"/>
      <c r="CQ193" s="140"/>
      <c r="CR193" s="140"/>
      <c r="CS193" s="140"/>
      <c r="CT193" s="140"/>
      <c r="CU193" s="140"/>
      <c r="CV193" s="140"/>
      <c r="CW193" s="140"/>
      <c r="CX193" s="140"/>
      <c r="CY193" s="140"/>
      <c r="CZ193" s="140"/>
      <c r="DA193" s="140"/>
      <c r="DB193" s="140"/>
      <c r="DC193" s="140"/>
      <c r="DD193" s="140"/>
      <c r="DE193" s="140"/>
      <c r="DF193" s="140"/>
      <c r="DG193" s="140"/>
      <c r="DH193" s="140"/>
      <c r="DI193" s="140"/>
      <c r="DJ193" s="140"/>
      <c r="DK193" s="140"/>
      <c r="DL193" s="140"/>
      <c r="DM193" s="140"/>
      <c r="DN193" s="140"/>
      <c r="DO193" s="140"/>
      <c r="DP193" s="140"/>
      <c r="DQ193" s="140"/>
      <c r="DR193" s="140"/>
      <c r="DS193" s="140"/>
      <c r="DT193" s="140"/>
      <c r="DU193" s="140"/>
      <c r="DV193" s="140"/>
      <c r="DW193" s="140"/>
      <c r="DX193" s="140"/>
      <c r="DY193" s="140"/>
      <c r="DZ193" s="140"/>
      <c r="EA193" s="140"/>
      <c r="EB193" s="140"/>
      <c r="EC193" s="140"/>
      <c r="ED193" s="140"/>
      <c r="EE193" s="140"/>
      <c r="EF193" s="140"/>
      <c r="EG193" s="140"/>
      <c r="EH193" s="140"/>
      <c r="EI193" s="140"/>
      <c r="EJ193" s="140"/>
      <c r="EK193" s="140"/>
      <c r="EL193" s="140"/>
      <c r="EM193" s="140"/>
      <c r="EN193" s="140"/>
      <c r="EO193" s="140"/>
      <c r="EP193" s="140"/>
      <c r="EQ193" s="140"/>
      <c r="ER193" s="140"/>
      <c r="ES193" s="140"/>
      <c r="ET193" s="140"/>
      <c r="EU193" s="140"/>
      <c r="EV193" s="140"/>
      <c r="EW193" s="140"/>
      <c r="EX193" s="140"/>
      <c r="EY193" s="140"/>
      <c r="EZ193" s="140"/>
      <c r="FA193" s="140"/>
      <c r="FB193" s="140"/>
      <c r="FC193" s="140"/>
      <c r="FD193" s="140"/>
      <c r="FE193" s="140"/>
      <c r="FF193" s="140"/>
      <c r="FG193" s="140"/>
      <c r="FH193" s="140"/>
      <c r="FI193" s="140"/>
      <c r="FJ193" s="140"/>
      <c r="FK193" s="140"/>
      <c r="FL193" s="140"/>
      <c r="FM193" s="140"/>
      <c r="FN193" s="140"/>
      <c r="FO193" s="140"/>
      <c r="FP193" s="140"/>
      <c r="FQ193" s="140"/>
      <c r="FR193" s="140"/>
      <c r="FS193" s="140"/>
      <c r="FT193" s="140"/>
      <c r="FU193" s="140"/>
      <c r="FV193" s="140"/>
      <c r="FW193" s="140"/>
      <c r="FX193" s="140"/>
      <c r="FY193" s="140"/>
      <c r="FZ193" s="140"/>
      <c r="GA193" s="140"/>
      <c r="GB193" s="140"/>
      <c r="GC193" s="140"/>
      <c r="GD193" s="140"/>
      <c r="GE193" s="140"/>
      <c r="GF193" s="140"/>
      <c r="GG193" s="140"/>
      <c r="GH193" s="140"/>
      <c r="GI193" s="140"/>
      <c r="GJ193" s="140"/>
      <c r="GK193" s="140"/>
      <c r="GL193" s="140"/>
      <c r="GM193" s="140"/>
      <c r="GN193" s="140"/>
      <c r="GO193" s="140"/>
      <c r="GP193" s="140"/>
    </row>
    <row r="194" spans="1:198" s="109" customFormat="1" ht="30" x14ac:dyDescent="0.25">
      <c r="A194" s="75" t="s">
        <v>44</v>
      </c>
      <c r="B194" s="156">
        <f>'2 уровень'!C306</f>
        <v>896</v>
      </c>
      <c r="C194" s="156">
        <f>'2 уровень'!D306</f>
        <v>75</v>
      </c>
      <c r="D194" s="237">
        <f>'2 уровень'!E306</f>
        <v>75</v>
      </c>
      <c r="E194" s="157">
        <f>'2 уровень'!F306</f>
        <v>100</v>
      </c>
      <c r="F194" s="265">
        <f>'2 уровень'!G306</f>
        <v>1705.6255999999998</v>
      </c>
      <c r="G194" s="265">
        <f>'2 уровень'!H306</f>
        <v>0</v>
      </c>
      <c r="H194" s="265">
        <f>'2 уровень'!I306</f>
        <v>0</v>
      </c>
      <c r="I194" s="265">
        <f>'2 уровень'!J306</f>
        <v>0</v>
      </c>
      <c r="J194" s="265">
        <f>'2 уровень'!K306</f>
        <v>0</v>
      </c>
      <c r="K194" s="265">
        <f>'2 уровень'!L306</f>
        <v>0</v>
      </c>
      <c r="L194" s="265">
        <f>'2 уровень'!M306</f>
        <v>0</v>
      </c>
      <c r="M194" s="265">
        <f>'2 уровень'!N306</f>
        <v>0</v>
      </c>
      <c r="N194" s="265">
        <f>'2 уровень'!O306</f>
        <v>0</v>
      </c>
      <c r="O194" s="265">
        <f>'2 уровень'!P306</f>
        <v>0</v>
      </c>
      <c r="P194" s="265">
        <f>'2 уровень'!Q306</f>
        <v>0</v>
      </c>
      <c r="Q194" s="265">
        <f>'2 уровень'!R306</f>
        <v>142.13546666666664</v>
      </c>
      <c r="R194" s="264">
        <f>'2 уровень'!S306</f>
        <v>142.79317000000006</v>
      </c>
      <c r="S194" s="264">
        <f>'2 уровень'!T306</f>
        <v>0.65770333333341569</v>
      </c>
      <c r="T194" s="264">
        <f>'2 уровень'!U306</f>
        <v>-2.7836800000000004</v>
      </c>
      <c r="U194" s="264">
        <f>'2 уровень'!V306</f>
        <v>140.00949000000006</v>
      </c>
      <c r="V194" s="265">
        <f>'2 уровень'!W306</f>
        <v>100.46272992150219</v>
      </c>
      <c r="W194" s="141"/>
      <c r="X194" s="244"/>
      <c r="Y194" s="592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  <c r="AV194" s="140"/>
      <c r="AW194" s="140"/>
      <c r="AX194" s="140"/>
      <c r="AY194" s="140"/>
      <c r="AZ194" s="140"/>
      <c r="BA194" s="140"/>
      <c r="BB194" s="140"/>
      <c r="BC194" s="140"/>
      <c r="BD194" s="140"/>
      <c r="BE194" s="140"/>
      <c r="BF194" s="140"/>
      <c r="BG194" s="140"/>
      <c r="BH194" s="140"/>
      <c r="BI194" s="140"/>
      <c r="BJ194" s="140"/>
      <c r="BK194" s="140"/>
      <c r="BL194" s="140"/>
      <c r="BM194" s="140"/>
      <c r="BN194" s="140"/>
      <c r="BO194" s="140"/>
      <c r="BP194" s="140"/>
      <c r="BQ194" s="140"/>
      <c r="BR194" s="140"/>
      <c r="BS194" s="140"/>
      <c r="BT194" s="140"/>
      <c r="BU194" s="140"/>
      <c r="BV194" s="140"/>
      <c r="BW194" s="140"/>
      <c r="BX194" s="140"/>
      <c r="BY194" s="140"/>
      <c r="BZ194" s="140"/>
      <c r="CA194" s="140"/>
      <c r="CB194" s="140"/>
      <c r="CC194" s="140"/>
      <c r="CD194" s="140"/>
      <c r="CE194" s="140"/>
      <c r="CF194" s="140"/>
      <c r="CG194" s="140"/>
      <c r="CH194" s="140"/>
      <c r="CI194" s="140"/>
      <c r="CJ194" s="140"/>
      <c r="CK194" s="140"/>
      <c r="CL194" s="140"/>
      <c r="CM194" s="140"/>
      <c r="CN194" s="140"/>
      <c r="CO194" s="140"/>
      <c r="CP194" s="140"/>
      <c r="CQ194" s="140"/>
      <c r="CR194" s="140"/>
      <c r="CS194" s="140"/>
      <c r="CT194" s="140"/>
      <c r="CU194" s="140"/>
      <c r="CV194" s="140"/>
      <c r="CW194" s="140"/>
      <c r="CX194" s="140"/>
      <c r="CY194" s="140"/>
      <c r="CZ194" s="140"/>
      <c r="DA194" s="140"/>
      <c r="DB194" s="140"/>
      <c r="DC194" s="140"/>
      <c r="DD194" s="140"/>
      <c r="DE194" s="140"/>
      <c r="DF194" s="140"/>
      <c r="DG194" s="140"/>
      <c r="DH194" s="140"/>
      <c r="DI194" s="140"/>
      <c r="DJ194" s="140"/>
      <c r="DK194" s="140"/>
      <c r="DL194" s="140"/>
      <c r="DM194" s="140"/>
      <c r="DN194" s="140"/>
      <c r="DO194" s="140"/>
      <c r="DP194" s="140"/>
      <c r="DQ194" s="140"/>
      <c r="DR194" s="140"/>
      <c r="DS194" s="140"/>
      <c r="DT194" s="140"/>
      <c r="DU194" s="140"/>
      <c r="DV194" s="140"/>
      <c r="DW194" s="140"/>
      <c r="DX194" s="140"/>
      <c r="DY194" s="140"/>
      <c r="DZ194" s="140"/>
      <c r="EA194" s="140"/>
      <c r="EB194" s="140"/>
      <c r="EC194" s="140"/>
      <c r="ED194" s="140"/>
      <c r="EE194" s="140"/>
      <c r="EF194" s="140"/>
      <c r="EG194" s="140"/>
      <c r="EH194" s="140"/>
      <c r="EI194" s="140"/>
      <c r="EJ194" s="140"/>
      <c r="EK194" s="140"/>
      <c r="EL194" s="140"/>
      <c r="EM194" s="140"/>
      <c r="EN194" s="140"/>
      <c r="EO194" s="140"/>
      <c r="EP194" s="140"/>
      <c r="EQ194" s="140"/>
      <c r="ER194" s="140"/>
      <c r="ES194" s="140"/>
      <c r="ET194" s="140"/>
      <c r="EU194" s="140"/>
      <c r="EV194" s="140"/>
      <c r="EW194" s="140"/>
      <c r="EX194" s="140"/>
      <c r="EY194" s="140"/>
      <c r="EZ194" s="140"/>
      <c r="FA194" s="140"/>
      <c r="FB194" s="140"/>
      <c r="FC194" s="140"/>
      <c r="FD194" s="140"/>
      <c r="FE194" s="140"/>
      <c r="FF194" s="140"/>
      <c r="FG194" s="140"/>
      <c r="FH194" s="140"/>
      <c r="FI194" s="140"/>
      <c r="FJ194" s="140"/>
      <c r="FK194" s="140"/>
      <c r="FL194" s="140"/>
      <c r="FM194" s="140"/>
      <c r="FN194" s="140"/>
      <c r="FO194" s="140"/>
      <c r="FP194" s="140"/>
      <c r="FQ194" s="140"/>
      <c r="FR194" s="140"/>
      <c r="FS194" s="140"/>
      <c r="FT194" s="140"/>
      <c r="FU194" s="140"/>
      <c r="FV194" s="140"/>
      <c r="FW194" s="140"/>
      <c r="FX194" s="140"/>
      <c r="FY194" s="140"/>
      <c r="FZ194" s="140"/>
      <c r="GA194" s="140"/>
      <c r="GB194" s="140"/>
      <c r="GC194" s="140"/>
      <c r="GD194" s="140"/>
      <c r="GE194" s="140"/>
      <c r="GF194" s="140"/>
      <c r="GG194" s="140"/>
      <c r="GH194" s="140"/>
      <c r="GI194" s="140"/>
      <c r="GJ194" s="140"/>
      <c r="GK194" s="140"/>
      <c r="GL194" s="140"/>
      <c r="GM194" s="140"/>
      <c r="GN194" s="140"/>
      <c r="GO194" s="140"/>
      <c r="GP194" s="140"/>
    </row>
    <row r="195" spans="1:198" s="109" customFormat="1" ht="30" x14ac:dyDescent="0.25">
      <c r="A195" s="75" t="s">
        <v>64</v>
      </c>
      <c r="B195" s="156">
        <f>'2 уровень'!C307</f>
        <v>21</v>
      </c>
      <c r="C195" s="156">
        <f>'2 уровень'!D307</f>
        <v>2</v>
      </c>
      <c r="D195" s="237">
        <f>'2 уровень'!E307</f>
        <v>0</v>
      </c>
      <c r="E195" s="157">
        <f>'2 уровень'!F307</f>
        <v>0</v>
      </c>
      <c r="F195" s="265">
        <f>'2 уровень'!G307</f>
        <v>161.90307000000001</v>
      </c>
      <c r="G195" s="265">
        <f>'2 уровень'!H307</f>
        <v>0</v>
      </c>
      <c r="H195" s="265">
        <f>'2 уровень'!I307</f>
        <v>0</v>
      </c>
      <c r="I195" s="265">
        <f>'2 уровень'!J307</f>
        <v>0</v>
      </c>
      <c r="J195" s="265">
        <f>'2 уровень'!K307</f>
        <v>0</v>
      </c>
      <c r="K195" s="265">
        <f>'2 уровень'!L307</f>
        <v>0</v>
      </c>
      <c r="L195" s="265">
        <f>'2 уровень'!M307</f>
        <v>0</v>
      </c>
      <c r="M195" s="265">
        <f>'2 уровень'!N307</f>
        <v>0</v>
      </c>
      <c r="N195" s="265">
        <f>'2 уровень'!O307</f>
        <v>0</v>
      </c>
      <c r="O195" s="265">
        <f>'2 уровень'!P307</f>
        <v>0</v>
      </c>
      <c r="P195" s="265">
        <f>'2 уровень'!Q307</f>
        <v>0</v>
      </c>
      <c r="Q195" s="265">
        <f>'2 уровень'!R307</f>
        <v>13.491922500000001</v>
      </c>
      <c r="R195" s="264">
        <f>'2 уровень'!S307</f>
        <v>0</v>
      </c>
      <c r="S195" s="264">
        <f>'2 уровень'!T307</f>
        <v>-13.491922500000001</v>
      </c>
      <c r="T195" s="264">
        <f>'2 уровень'!U307</f>
        <v>0</v>
      </c>
      <c r="U195" s="264">
        <f>'2 уровень'!V307</f>
        <v>0</v>
      </c>
      <c r="V195" s="265">
        <f>'2 уровень'!W307</f>
        <v>0</v>
      </c>
      <c r="W195" s="141"/>
      <c r="X195" s="244"/>
      <c r="Y195" s="592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  <c r="AV195" s="140"/>
      <c r="AW195" s="140"/>
      <c r="AX195" s="140"/>
      <c r="AY195" s="140"/>
      <c r="AZ195" s="140"/>
      <c r="BA195" s="140"/>
      <c r="BB195" s="140"/>
      <c r="BC195" s="140"/>
      <c r="BD195" s="140"/>
      <c r="BE195" s="140"/>
      <c r="BF195" s="140"/>
      <c r="BG195" s="140"/>
      <c r="BH195" s="140"/>
      <c r="BI195" s="140"/>
      <c r="BJ195" s="140"/>
      <c r="BK195" s="140"/>
      <c r="BL195" s="140"/>
      <c r="BM195" s="140"/>
      <c r="BN195" s="140"/>
      <c r="BO195" s="140"/>
      <c r="BP195" s="140"/>
      <c r="BQ195" s="140"/>
      <c r="BR195" s="140"/>
      <c r="BS195" s="140"/>
      <c r="BT195" s="140"/>
      <c r="BU195" s="140"/>
      <c r="BV195" s="140"/>
      <c r="BW195" s="140"/>
      <c r="BX195" s="140"/>
      <c r="BY195" s="140"/>
      <c r="BZ195" s="140"/>
      <c r="CA195" s="140"/>
      <c r="CB195" s="140"/>
      <c r="CC195" s="140"/>
      <c r="CD195" s="140"/>
      <c r="CE195" s="140"/>
      <c r="CF195" s="140"/>
      <c r="CG195" s="140"/>
      <c r="CH195" s="140"/>
      <c r="CI195" s="140"/>
      <c r="CJ195" s="140"/>
      <c r="CK195" s="140"/>
      <c r="CL195" s="140"/>
      <c r="CM195" s="140"/>
      <c r="CN195" s="140"/>
      <c r="CO195" s="140"/>
      <c r="CP195" s="140"/>
      <c r="CQ195" s="140"/>
      <c r="CR195" s="140"/>
      <c r="CS195" s="140"/>
      <c r="CT195" s="140"/>
      <c r="CU195" s="140"/>
      <c r="CV195" s="140"/>
      <c r="CW195" s="140"/>
      <c r="CX195" s="140"/>
      <c r="CY195" s="140"/>
      <c r="CZ195" s="140"/>
      <c r="DA195" s="140"/>
      <c r="DB195" s="140"/>
      <c r="DC195" s="140"/>
      <c r="DD195" s="140"/>
      <c r="DE195" s="140"/>
      <c r="DF195" s="140"/>
      <c r="DG195" s="140"/>
      <c r="DH195" s="140"/>
      <c r="DI195" s="140"/>
      <c r="DJ195" s="140"/>
      <c r="DK195" s="140"/>
      <c r="DL195" s="140"/>
      <c r="DM195" s="140"/>
      <c r="DN195" s="140"/>
      <c r="DO195" s="140"/>
      <c r="DP195" s="140"/>
      <c r="DQ195" s="140"/>
      <c r="DR195" s="140"/>
      <c r="DS195" s="140"/>
      <c r="DT195" s="140"/>
      <c r="DU195" s="140"/>
      <c r="DV195" s="140"/>
      <c r="DW195" s="140"/>
      <c r="DX195" s="140"/>
      <c r="DY195" s="140"/>
      <c r="DZ195" s="140"/>
      <c r="EA195" s="140"/>
      <c r="EB195" s="140"/>
      <c r="EC195" s="140"/>
      <c r="ED195" s="140"/>
      <c r="EE195" s="140"/>
      <c r="EF195" s="140"/>
      <c r="EG195" s="140"/>
      <c r="EH195" s="140"/>
      <c r="EI195" s="140"/>
      <c r="EJ195" s="140"/>
      <c r="EK195" s="140"/>
      <c r="EL195" s="140"/>
      <c r="EM195" s="140"/>
      <c r="EN195" s="140"/>
      <c r="EO195" s="140"/>
      <c r="EP195" s="140"/>
      <c r="EQ195" s="140"/>
      <c r="ER195" s="140"/>
      <c r="ES195" s="140"/>
      <c r="ET195" s="140"/>
      <c r="EU195" s="140"/>
      <c r="EV195" s="140"/>
      <c r="EW195" s="140"/>
      <c r="EX195" s="140"/>
      <c r="EY195" s="140"/>
      <c r="EZ195" s="140"/>
      <c r="FA195" s="140"/>
      <c r="FB195" s="140"/>
      <c r="FC195" s="140"/>
      <c r="FD195" s="140"/>
      <c r="FE195" s="140"/>
      <c r="FF195" s="140"/>
      <c r="FG195" s="140"/>
      <c r="FH195" s="140"/>
      <c r="FI195" s="140"/>
      <c r="FJ195" s="140"/>
      <c r="FK195" s="140"/>
      <c r="FL195" s="140"/>
      <c r="FM195" s="140"/>
      <c r="FN195" s="140"/>
      <c r="FO195" s="140"/>
      <c r="FP195" s="140"/>
      <c r="FQ195" s="140"/>
      <c r="FR195" s="140"/>
      <c r="FS195" s="140"/>
      <c r="FT195" s="140"/>
      <c r="FU195" s="140"/>
      <c r="FV195" s="140"/>
      <c r="FW195" s="140"/>
      <c r="FX195" s="140"/>
      <c r="FY195" s="140"/>
      <c r="FZ195" s="140"/>
      <c r="GA195" s="140"/>
      <c r="GB195" s="140"/>
      <c r="GC195" s="140"/>
      <c r="GD195" s="140"/>
      <c r="GE195" s="140"/>
      <c r="GF195" s="140"/>
      <c r="GG195" s="140"/>
      <c r="GH195" s="140"/>
      <c r="GI195" s="140"/>
      <c r="GJ195" s="140"/>
      <c r="GK195" s="140"/>
      <c r="GL195" s="140"/>
      <c r="GM195" s="140"/>
      <c r="GN195" s="140"/>
      <c r="GO195" s="140"/>
      <c r="GP195" s="140"/>
    </row>
    <row r="196" spans="1:198" s="109" customFormat="1" ht="30" x14ac:dyDescent="0.25">
      <c r="A196" s="75" t="s">
        <v>65</v>
      </c>
      <c r="B196" s="156">
        <f>'2 уровень'!C308</f>
        <v>236</v>
      </c>
      <c r="C196" s="156">
        <f>'2 уровень'!D308</f>
        <v>20</v>
      </c>
      <c r="D196" s="237">
        <f>'2 уровень'!E308</f>
        <v>0</v>
      </c>
      <c r="E196" s="157">
        <f>'2 уровень'!F308</f>
        <v>0</v>
      </c>
      <c r="F196" s="265">
        <f>'2 уровень'!G308</f>
        <v>1819.4821200000001</v>
      </c>
      <c r="G196" s="265">
        <f>'2 уровень'!H308</f>
        <v>0</v>
      </c>
      <c r="H196" s="265">
        <f>'2 уровень'!I308</f>
        <v>0</v>
      </c>
      <c r="I196" s="265">
        <f>'2 уровень'!J308</f>
        <v>0</v>
      </c>
      <c r="J196" s="265">
        <f>'2 уровень'!K308</f>
        <v>0</v>
      </c>
      <c r="K196" s="265">
        <f>'2 уровень'!L308</f>
        <v>0</v>
      </c>
      <c r="L196" s="265">
        <f>'2 уровень'!M308</f>
        <v>0</v>
      </c>
      <c r="M196" s="265">
        <f>'2 уровень'!N308</f>
        <v>0</v>
      </c>
      <c r="N196" s="265">
        <f>'2 уровень'!O308</f>
        <v>0</v>
      </c>
      <c r="O196" s="265">
        <f>'2 уровень'!P308</f>
        <v>0</v>
      </c>
      <c r="P196" s="265">
        <f>'2 уровень'!Q308</f>
        <v>0</v>
      </c>
      <c r="Q196" s="265">
        <f>'2 уровень'!R308</f>
        <v>151.62351000000001</v>
      </c>
      <c r="R196" s="264">
        <f>'2 уровень'!S308</f>
        <v>0</v>
      </c>
      <c r="S196" s="264">
        <f>'2 уровень'!T308</f>
        <v>-151.62351000000001</v>
      </c>
      <c r="T196" s="264">
        <f>'2 уровень'!U308</f>
        <v>-1.3124200000000001</v>
      </c>
      <c r="U196" s="264">
        <f>'2 уровень'!V308</f>
        <v>-1.3124200000000001</v>
      </c>
      <c r="V196" s="265">
        <f>'2 уровень'!W308</f>
        <v>0</v>
      </c>
      <c r="W196" s="141"/>
      <c r="X196" s="244"/>
      <c r="Y196" s="592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  <c r="AV196" s="140"/>
      <c r="AW196" s="140"/>
      <c r="AX196" s="140"/>
      <c r="AY196" s="140"/>
      <c r="AZ196" s="140"/>
      <c r="BA196" s="140"/>
      <c r="BB196" s="140"/>
      <c r="BC196" s="140"/>
      <c r="BD196" s="140"/>
      <c r="BE196" s="140"/>
      <c r="BF196" s="140"/>
      <c r="BG196" s="140"/>
      <c r="BH196" s="140"/>
      <c r="BI196" s="140"/>
      <c r="BJ196" s="140"/>
      <c r="BK196" s="140"/>
      <c r="BL196" s="140"/>
      <c r="BM196" s="140"/>
      <c r="BN196" s="140"/>
      <c r="BO196" s="140"/>
      <c r="BP196" s="140"/>
      <c r="BQ196" s="140"/>
      <c r="BR196" s="140"/>
      <c r="BS196" s="140"/>
      <c r="BT196" s="140"/>
      <c r="BU196" s="140"/>
      <c r="BV196" s="140"/>
      <c r="BW196" s="140"/>
      <c r="BX196" s="140"/>
      <c r="BY196" s="140"/>
      <c r="BZ196" s="140"/>
      <c r="CA196" s="140"/>
      <c r="CB196" s="140"/>
      <c r="CC196" s="140"/>
      <c r="CD196" s="140"/>
      <c r="CE196" s="140"/>
      <c r="CF196" s="140"/>
      <c r="CG196" s="140"/>
      <c r="CH196" s="140"/>
      <c r="CI196" s="140"/>
      <c r="CJ196" s="140"/>
      <c r="CK196" s="140"/>
      <c r="CL196" s="140"/>
      <c r="CM196" s="140"/>
      <c r="CN196" s="140"/>
      <c r="CO196" s="140"/>
      <c r="CP196" s="140"/>
      <c r="CQ196" s="140"/>
      <c r="CR196" s="140"/>
      <c r="CS196" s="140"/>
      <c r="CT196" s="140"/>
      <c r="CU196" s="140"/>
      <c r="CV196" s="140"/>
      <c r="CW196" s="140"/>
      <c r="CX196" s="140"/>
      <c r="CY196" s="140"/>
      <c r="CZ196" s="140"/>
      <c r="DA196" s="140"/>
      <c r="DB196" s="140"/>
      <c r="DC196" s="140"/>
      <c r="DD196" s="140"/>
      <c r="DE196" s="140"/>
      <c r="DF196" s="140"/>
      <c r="DG196" s="140"/>
      <c r="DH196" s="140"/>
      <c r="DI196" s="140"/>
      <c r="DJ196" s="140"/>
      <c r="DK196" s="140"/>
      <c r="DL196" s="140"/>
      <c r="DM196" s="140"/>
      <c r="DN196" s="140"/>
      <c r="DO196" s="140"/>
      <c r="DP196" s="140"/>
      <c r="DQ196" s="140"/>
      <c r="DR196" s="140"/>
      <c r="DS196" s="140"/>
      <c r="DT196" s="140"/>
      <c r="DU196" s="140"/>
      <c r="DV196" s="140"/>
      <c r="DW196" s="140"/>
      <c r="DX196" s="140"/>
      <c r="DY196" s="140"/>
      <c r="DZ196" s="140"/>
      <c r="EA196" s="140"/>
      <c r="EB196" s="140"/>
      <c r="EC196" s="140"/>
      <c r="ED196" s="140"/>
      <c r="EE196" s="140"/>
      <c r="EF196" s="140"/>
      <c r="EG196" s="140"/>
      <c r="EH196" s="140"/>
      <c r="EI196" s="140"/>
      <c r="EJ196" s="140"/>
      <c r="EK196" s="140"/>
      <c r="EL196" s="140"/>
      <c r="EM196" s="140"/>
      <c r="EN196" s="140"/>
      <c r="EO196" s="140"/>
      <c r="EP196" s="140"/>
      <c r="EQ196" s="140"/>
      <c r="ER196" s="140"/>
      <c r="ES196" s="140"/>
      <c r="ET196" s="140"/>
      <c r="EU196" s="140"/>
      <c r="EV196" s="140"/>
      <c r="EW196" s="140"/>
      <c r="EX196" s="140"/>
      <c r="EY196" s="140"/>
      <c r="EZ196" s="140"/>
      <c r="FA196" s="140"/>
      <c r="FB196" s="140"/>
      <c r="FC196" s="140"/>
      <c r="FD196" s="140"/>
      <c r="FE196" s="140"/>
      <c r="FF196" s="140"/>
      <c r="FG196" s="140"/>
      <c r="FH196" s="140"/>
      <c r="FI196" s="140"/>
      <c r="FJ196" s="140"/>
      <c r="FK196" s="140"/>
      <c r="FL196" s="140"/>
      <c r="FM196" s="140"/>
      <c r="FN196" s="140"/>
      <c r="FO196" s="140"/>
      <c r="FP196" s="140"/>
      <c r="FQ196" s="140"/>
      <c r="FR196" s="140"/>
      <c r="FS196" s="140"/>
      <c r="FT196" s="140"/>
      <c r="FU196" s="140"/>
      <c r="FV196" s="140"/>
      <c r="FW196" s="140"/>
      <c r="FX196" s="140"/>
      <c r="FY196" s="140"/>
      <c r="FZ196" s="140"/>
      <c r="GA196" s="140"/>
      <c r="GB196" s="140"/>
      <c r="GC196" s="140"/>
      <c r="GD196" s="140"/>
      <c r="GE196" s="140"/>
      <c r="GF196" s="140"/>
      <c r="GG196" s="140"/>
      <c r="GH196" s="140"/>
      <c r="GI196" s="140"/>
      <c r="GJ196" s="140"/>
      <c r="GK196" s="140"/>
      <c r="GL196" s="140"/>
      <c r="GM196" s="140"/>
      <c r="GN196" s="140"/>
      <c r="GO196" s="140"/>
      <c r="GP196" s="140"/>
    </row>
    <row r="197" spans="1:198" s="109" customFormat="1" ht="30" x14ac:dyDescent="0.25">
      <c r="A197" s="207" t="s">
        <v>66</v>
      </c>
      <c r="B197" s="220">
        <f>'2 уровень'!C309</f>
        <v>6270</v>
      </c>
      <c r="C197" s="220">
        <f>'2 уровень'!D309</f>
        <v>523</v>
      </c>
      <c r="D197" s="220">
        <f>'2 уровень'!E309</f>
        <v>257</v>
      </c>
      <c r="E197" s="221">
        <f>'2 уровень'!F309</f>
        <v>49.139579349904402</v>
      </c>
      <c r="F197" s="263">
        <f>'2 уровень'!G309</f>
        <v>15001.4426</v>
      </c>
      <c r="G197" s="263">
        <f>'2 уровень'!H309</f>
        <v>0</v>
      </c>
      <c r="H197" s="263">
        <f>'2 уровень'!I309</f>
        <v>0</v>
      </c>
      <c r="I197" s="263">
        <f>'2 уровень'!J309</f>
        <v>0</v>
      </c>
      <c r="J197" s="263">
        <f>'2 уровень'!K309</f>
        <v>0</v>
      </c>
      <c r="K197" s="263">
        <f>'2 уровень'!L309</f>
        <v>0</v>
      </c>
      <c r="L197" s="263">
        <f>'2 уровень'!M309</f>
        <v>0</v>
      </c>
      <c r="M197" s="263">
        <f>'2 уровень'!N309</f>
        <v>0</v>
      </c>
      <c r="N197" s="263">
        <f>'2 уровень'!O309</f>
        <v>0</v>
      </c>
      <c r="O197" s="263">
        <f>'2 уровень'!P309</f>
        <v>0</v>
      </c>
      <c r="P197" s="263">
        <f>'2 уровень'!Q309</f>
        <v>0</v>
      </c>
      <c r="Q197" s="263">
        <f>'2 уровень'!R309</f>
        <v>1250.1202166666667</v>
      </c>
      <c r="R197" s="263">
        <f>'2 уровень'!S309</f>
        <v>532.77218000000005</v>
      </c>
      <c r="S197" s="263">
        <f>'2 уровень'!T309</f>
        <v>-717.34803666666676</v>
      </c>
      <c r="T197" s="263">
        <f>'2 уровень'!U309</f>
        <v>0</v>
      </c>
      <c r="U197" s="263">
        <f>'2 уровень'!V309</f>
        <v>532.77218000000005</v>
      </c>
      <c r="V197" s="263">
        <f>'2 уровень'!W309</f>
        <v>42.617675716067474</v>
      </c>
      <c r="W197" s="141"/>
      <c r="X197" s="244"/>
      <c r="Y197" s="592"/>
      <c r="Z197" s="140"/>
      <c r="AA197" s="140"/>
      <c r="AB197" s="140"/>
      <c r="AC197" s="140"/>
      <c r="AD197" s="140"/>
      <c r="AE197" s="140"/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  <c r="AV197" s="140"/>
      <c r="AW197" s="140"/>
      <c r="AX197" s="140"/>
      <c r="AY197" s="140"/>
      <c r="AZ197" s="140"/>
      <c r="BA197" s="140"/>
      <c r="BB197" s="140"/>
      <c r="BC197" s="140"/>
      <c r="BD197" s="140"/>
      <c r="BE197" s="140"/>
      <c r="BF197" s="140"/>
      <c r="BG197" s="140"/>
      <c r="BH197" s="140"/>
      <c r="BI197" s="140"/>
      <c r="BJ197" s="140"/>
      <c r="BK197" s="140"/>
      <c r="BL197" s="140"/>
      <c r="BM197" s="140"/>
      <c r="BN197" s="140"/>
      <c r="BO197" s="140"/>
      <c r="BP197" s="140"/>
      <c r="BQ197" s="140"/>
      <c r="BR197" s="140"/>
      <c r="BS197" s="140"/>
      <c r="BT197" s="140"/>
      <c r="BU197" s="140"/>
      <c r="BV197" s="140"/>
      <c r="BW197" s="140"/>
      <c r="BX197" s="140"/>
      <c r="BY197" s="140"/>
      <c r="BZ197" s="140"/>
      <c r="CA197" s="140"/>
      <c r="CB197" s="140"/>
      <c r="CC197" s="140"/>
      <c r="CD197" s="140"/>
      <c r="CE197" s="140"/>
      <c r="CF197" s="140"/>
      <c r="CG197" s="140"/>
      <c r="CH197" s="140"/>
      <c r="CI197" s="140"/>
      <c r="CJ197" s="140"/>
      <c r="CK197" s="140"/>
      <c r="CL197" s="140"/>
      <c r="CM197" s="140"/>
      <c r="CN197" s="140"/>
      <c r="CO197" s="140"/>
      <c r="CP197" s="140"/>
      <c r="CQ197" s="140"/>
      <c r="CR197" s="140"/>
      <c r="CS197" s="140"/>
      <c r="CT197" s="140"/>
      <c r="CU197" s="140"/>
      <c r="CV197" s="140"/>
      <c r="CW197" s="140"/>
      <c r="CX197" s="140"/>
      <c r="CY197" s="140"/>
      <c r="CZ197" s="140"/>
      <c r="DA197" s="140"/>
      <c r="DB197" s="140"/>
      <c r="DC197" s="140"/>
      <c r="DD197" s="140"/>
      <c r="DE197" s="140"/>
      <c r="DF197" s="140"/>
      <c r="DG197" s="140"/>
      <c r="DH197" s="140"/>
      <c r="DI197" s="140"/>
      <c r="DJ197" s="140"/>
      <c r="DK197" s="140"/>
      <c r="DL197" s="140"/>
      <c r="DM197" s="140"/>
      <c r="DN197" s="140"/>
      <c r="DO197" s="140"/>
      <c r="DP197" s="140"/>
      <c r="DQ197" s="140"/>
      <c r="DR197" s="140"/>
      <c r="DS197" s="140"/>
      <c r="DT197" s="140"/>
      <c r="DU197" s="140"/>
      <c r="DV197" s="140"/>
      <c r="DW197" s="140"/>
      <c r="DX197" s="140"/>
      <c r="DY197" s="140"/>
      <c r="DZ197" s="140"/>
      <c r="EA197" s="140"/>
      <c r="EB197" s="140"/>
      <c r="EC197" s="140"/>
      <c r="ED197" s="140"/>
      <c r="EE197" s="140"/>
      <c r="EF197" s="140"/>
      <c r="EG197" s="140"/>
      <c r="EH197" s="140"/>
      <c r="EI197" s="140"/>
      <c r="EJ197" s="140"/>
      <c r="EK197" s="140"/>
      <c r="EL197" s="140"/>
      <c r="EM197" s="140"/>
      <c r="EN197" s="140"/>
      <c r="EO197" s="140"/>
      <c r="EP197" s="140"/>
      <c r="EQ197" s="140"/>
      <c r="ER197" s="140"/>
      <c r="ES197" s="140"/>
      <c r="ET197" s="140"/>
      <c r="EU197" s="140"/>
      <c r="EV197" s="140"/>
      <c r="EW197" s="140"/>
      <c r="EX197" s="140"/>
      <c r="EY197" s="140"/>
      <c r="EZ197" s="140"/>
      <c r="FA197" s="140"/>
      <c r="FB197" s="140"/>
      <c r="FC197" s="140"/>
      <c r="FD197" s="140"/>
      <c r="FE197" s="140"/>
      <c r="FF197" s="140"/>
      <c r="FG197" s="140"/>
      <c r="FH197" s="140"/>
      <c r="FI197" s="140"/>
      <c r="FJ197" s="140"/>
      <c r="FK197" s="140"/>
      <c r="FL197" s="140"/>
      <c r="FM197" s="140"/>
      <c r="FN197" s="140"/>
      <c r="FO197" s="140"/>
      <c r="FP197" s="140"/>
      <c r="FQ197" s="140"/>
      <c r="FR197" s="140"/>
      <c r="FS197" s="140"/>
      <c r="FT197" s="140"/>
      <c r="FU197" s="140"/>
      <c r="FV197" s="140"/>
      <c r="FW197" s="140"/>
      <c r="FX197" s="140"/>
      <c r="FY197" s="140"/>
      <c r="FZ197" s="140"/>
      <c r="GA197" s="140"/>
      <c r="GB197" s="140"/>
      <c r="GC197" s="140"/>
      <c r="GD197" s="140"/>
      <c r="GE197" s="140"/>
      <c r="GF197" s="140"/>
      <c r="GG197" s="140"/>
      <c r="GH197" s="140"/>
      <c r="GI197" s="140"/>
      <c r="GJ197" s="140"/>
      <c r="GK197" s="140"/>
      <c r="GL197" s="140"/>
      <c r="GM197" s="140"/>
      <c r="GN197" s="140"/>
      <c r="GO197" s="140"/>
      <c r="GP197" s="140"/>
    </row>
    <row r="198" spans="1:198" s="109" customFormat="1" ht="30" x14ac:dyDescent="0.25">
      <c r="A198" s="75" t="s">
        <v>62</v>
      </c>
      <c r="B198" s="156">
        <f>'2 уровень'!C310</f>
        <v>1200</v>
      </c>
      <c r="C198" s="156">
        <f>'2 уровень'!D310</f>
        <v>100</v>
      </c>
      <c r="D198" s="237">
        <f>'2 уровень'!E310</f>
        <v>66</v>
      </c>
      <c r="E198" s="157">
        <f>'2 уровень'!F310</f>
        <v>66</v>
      </c>
      <c r="F198" s="265">
        <f>'2 уровень'!G310</f>
        <v>1696.8</v>
      </c>
      <c r="G198" s="265">
        <f>'2 уровень'!H310</f>
        <v>0</v>
      </c>
      <c r="H198" s="265">
        <f>'2 уровень'!I310</f>
        <v>0</v>
      </c>
      <c r="I198" s="265">
        <f>'2 уровень'!J310</f>
        <v>0</v>
      </c>
      <c r="J198" s="265">
        <f>'2 уровень'!K310</f>
        <v>0</v>
      </c>
      <c r="K198" s="265">
        <f>'2 уровень'!L310</f>
        <v>0</v>
      </c>
      <c r="L198" s="265">
        <f>'2 уровень'!M310</f>
        <v>0</v>
      </c>
      <c r="M198" s="265">
        <f>'2 уровень'!N310</f>
        <v>0</v>
      </c>
      <c r="N198" s="265">
        <f>'2 уровень'!O310</f>
        <v>0</v>
      </c>
      <c r="O198" s="265">
        <f>'2 уровень'!P310</f>
        <v>0</v>
      </c>
      <c r="P198" s="265">
        <f>'2 уровень'!Q310</f>
        <v>0</v>
      </c>
      <c r="Q198" s="265">
        <f>'2 уровень'!R310</f>
        <v>141.4</v>
      </c>
      <c r="R198" s="264">
        <f>'2 уровень'!S310</f>
        <v>91.236460000000022</v>
      </c>
      <c r="S198" s="264">
        <f>'2 уровень'!T310</f>
        <v>-50.163539999999983</v>
      </c>
      <c r="T198" s="264">
        <f>'2 уровень'!U310</f>
        <v>0</v>
      </c>
      <c r="U198" s="264">
        <f>'2 уровень'!V310</f>
        <v>91.236460000000022</v>
      </c>
      <c r="V198" s="265">
        <f>'2 уровень'!W310</f>
        <v>64.523663366336649</v>
      </c>
      <c r="W198" s="141"/>
      <c r="X198" s="244"/>
      <c r="Y198" s="592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  <c r="AV198" s="140"/>
      <c r="AW198" s="140"/>
      <c r="AX198" s="140"/>
      <c r="AY198" s="140"/>
      <c r="AZ198" s="140"/>
      <c r="BA198" s="140"/>
      <c r="BB198" s="140"/>
      <c r="BC198" s="140"/>
      <c r="BD198" s="140"/>
      <c r="BE198" s="140"/>
      <c r="BF198" s="140"/>
      <c r="BG198" s="140"/>
      <c r="BH198" s="140"/>
      <c r="BI198" s="140"/>
      <c r="BJ198" s="140"/>
      <c r="BK198" s="140"/>
      <c r="BL198" s="140"/>
      <c r="BM198" s="140"/>
      <c r="BN198" s="140"/>
      <c r="BO198" s="140"/>
      <c r="BP198" s="140"/>
      <c r="BQ198" s="140"/>
      <c r="BR198" s="140"/>
      <c r="BS198" s="140"/>
      <c r="BT198" s="140"/>
      <c r="BU198" s="140"/>
      <c r="BV198" s="140"/>
      <c r="BW198" s="140"/>
      <c r="BX198" s="140"/>
      <c r="BY198" s="140"/>
      <c r="BZ198" s="140"/>
      <c r="CA198" s="140"/>
      <c r="CB198" s="140"/>
      <c r="CC198" s="140"/>
      <c r="CD198" s="140"/>
      <c r="CE198" s="140"/>
      <c r="CF198" s="140"/>
      <c r="CG198" s="140"/>
      <c r="CH198" s="140"/>
      <c r="CI198" s="140"/>
      <c r="CJ198" s="140"/>
      <c r="CK198" s="140"/>
      <c r="CL198" s="140"/>
      <c r="CM198" s="140"/>
      <c r="CN198" s="140"/>
      <c r="CO198" s="140"/>
      <c r="CP198" s="140"/>
      <c r="CQ198" s="140"/>
      <c r="CR198" s="140"/>
      <c r="CS198" s="140"/>
      <c r="CT198" s="140"/>
      <c r="CU198" s="140"/>
      <c r="CV198" s="140"/>
      <c r="CW198" s="140"/>
      <c r="CX198" s="140"/>
      <c r="CY198" s="140"/>
      <c r="CZ198" s="140"/>
      <c r="DA198" s="140"/>
      <c r="DB198" s="140"/>
      <c r="DC198" s="140"/>
      <c r="DD198" s="140"/>
      <c r="DE198" s="140"/>
      <c r="DF198" s="140"/>
      <c r="DG198" s="140"/>
      <c r="DH198" s="140"/>
      <c r="DI198" s="140"/>
      <c r="DJ198" s="140"/>
      <c r="DK198" s="140"/>
      <c r="DL198" s="140"/>
      <c r="DM198" s="140"/>
      <c r="DN198" s="140"/>
      <c r="DO198" s="140"/>
      <c r="DP198" s="140"/>
      <c r="DQ198" s="140"/>
      <c r="DR198" s="140"/>
      <c r="DS198" s="140"/>
      <c r="DT198" s="140"/>
      <c r="DU198" s="140"/>
      <c r="DV198" s="140"/>
      <c r="DW198" s="140"/>
      <c r="DX198" s="140"/>
      <c r="DY198" s="140"/>
      <c r="DZ198" s="140"/>
      <c r="EA198" s="140"/>
      <c r="EB198" s="140"/>
      <c r="EC198" s="140"/>
      <c r="ED198" s="140"/>
      <c r="EE198" s="140"/>
      <c r="EF198" s="140"/>
      <c r="EG198" s="140"/>
      <c r="EH198" s="140"/>
      <c r="EI198" s="140"/>
      <c r="EJ198" s="140"/>
      <c r="EK198" s="140"/>
      <c r="EL198" s="140"/>
      <c r="EM198" s="140"/>
      <c r="EN198" s="140"/>
      <c r="EO198" s="140"/>
      <c r="EP198" s="140"/>
      <c r="EQ198" s="140"/>
      <c r="ER198" s="140"/>
      <c r="ES198" s="140"/>
      <c r="ET198" s="140"/>
      <c r="EU198" s="140"/>
      <c r="EV198" s="140"/>
      <c r="EW198" s="140"/>
      <c r="EX198" s="140"/>
      <c r="EY198" s="140"/>
      <c r="EZ198" s="140"/>
      <c r="FA198" s="140"/>
      <c r="FB198" s="140"/>
      <c r="FC198" s="140"/>
      <c r="FD198" s="140"/>
      <c r="FE198" s="140"/>
      <c r="FF198" s="140"/>
      <c r="FG198" s="140"/>
      <c r="FH198" s="140"/>
      <c r="FI198" s="140"/>
      <c r="FJ198" s="140"/>
      <c r="FK198" s="140"/>
      <c r="FL198" s="140"/>
      <c r="FM198" s="140"/>
      <c r="FN198" s="140"/>
      <c r="FO198" s="140"/>
      <c r="FP198" s="140"/>
      <c r="FQ198" s="140"/>
      <c r="FR198" s="140"/>
      <c r="FS198" s="140"/>
      <c r="FT198" s="140"/>
      <c r="FU198" s="140"/>
      <c r="FV198" s="140"/>
      <c r="FW198" s="140"/>
      <c r="FX198" s="140"/>
      <c r="FY198" s="140"/>
      <c r="FZ198" s="140"/>
      <c r="GA198" s="140"/>
      <c r="GB198" s="140"/>
      <c r="GC198" s="140"/>
      <c r="GD198" s="140"/>
      <c r="GE198" s="140"/>
      <c r="GF198" s="140"/>
      <c r="GG198" s="140"/>
      <c r="GH198" s="140"/>
      <c r="GI198" s="140"/>
      <c r="GJ198" s="140"/>
      <c r="GK198" s="140"/>
      <c r="GL198" s="140"/>
      <c r="GM198" s="140"/>
      <c r="GN198" s="140"/>
      <c r="GO198" s="140"/>
      <c r="GP198" s="140"/>
    </row>
    <row r="199" spans="1:198" s="109" customFormat="1" ht="45" x14ac:dyDescent="0.25">
      <c r="A199" s="75" t="s">
        <v>92</v>
      </c>
      <c r="B199" s="156">
        <f>'2 уровень'!C311</f>
        <v>0</v>
      </c>
      <c r="C199" s="156">
        <f>'2 уровень'!D311</f>
        <v>0</v>
      </c>
      <c r="D199" s="237">
        <f>'2 уровень'!E311</f>
        <v>0</v>
      </c>
      <c r="E199" s="157">
        <f>'2 уровень'!F311</f>
        <v>0</v>
      </c>
      <c r="F199" s="265">
        <f>'2 уровень'!G311</f>
        <v>0</v>
      </c>
      <c r="G199" s="265">
        <f>'2 уровень'!H311</f>
        <v>0</v>
      </c>
      <c r="H199" s="265">
        <f>'2 уровень'!I311</f>
        <v>0</v>
      </c>
      <c r="I199" s="265">
        <f>'2 уровень'!J311</f>
        <v>0</v>
      </c>
      <c r="J199" s="265">
        <f>'2 уровень'!K311</f>
        <v>0</v>
      </c>
      <c r="K199" s="265">
        <f>'2 уровень'!L311</f>
        <v>0</v>
      </c>
      <c r="L199" s="265">
        <f>'2 уровень'!M311</f>
        <v>0</v>
      </c>
      <c r="M199" s="265">
        <f>'2 уровень'!N311</f>
        <v>0</v>
      </c>
      <c r="N199" s="265">
        <f>'2 уровень'!O311</f>
        <v>0</v>
      </c>
      <c r="O199" s="265">
        <f>'2 уровень'!P311</f>
        <v>0</v>
      </c>
      <c r="P199" s="265">
        <f>'2 уровень'!Q311</f>
        <v>0</v>
      </c>
      <c r="Q199" s="265">
        <f>'2 уровень'!R311</f>
        <v>0</v>
      </c>
      <c r="R199" s="264">
        <f>'2 уровень'!S311</f>
        <v>0</v>
      </c>
      <c r="S199" s="264">
        <f>'2 уровень'!T311</f>
        <v>0</v>
      </c>
      <c r="T199" s="264">
        <f>'2 уровень'!U311</f>
        <v>0</v>
      </c>
      <c r="U199" s="264">
        <f>'2 уровень'!V311</f>
        <v>0</v>
      </c>
      <c r="V199" s="265">
        <f>'2 уровень'!W311</f>
        <v>0</v>
      </c>
      <c r="W199" s="141"/>
      <c r="X199" s="244"/>
      <c r="Y199" s="592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  <c r="AV199" s="140"/>
      <c r="AW199" s="140"/>
      <c r="AX199" s="140"/>
      <c r="AY199" s="140"/>
      <c r="AZ199" s="140"/>
      <c r="BA199" s="140"/>
      <c r="BB199" s="140"/>
      <c r="BC199" s="140"/>
      <c r="BD199" s="140"/>
      <c r="BE199" s="140"/>
      <c r="BF199" s="140"/>
      <c r="BG199" s="140"/>
      <c r="BH199" s="140"/>
      <c r="BI199" s="140"/>
      <c r="BJ199" s="140"/>
      <c r="BK199" s="140"/>
      <c r="BL199" s="140"/>
      <c r="BM199" s="140"/>
      <c r="BN199" s="140"/>
      <c r="BO199" s="140"/>
      <c r="BP199" s="140"/>
      <c r="BQ199" s="140"/>
      <c r="BR199" s="140"/>
      <c r="BS199" s="140"/>
      <c r="BT199" s="140"/>
      <c r="BU199" s="140"/>
      <c r="BV199" s="140"/>
      <c r="BW199" s="140"/>
      <c r="BX199" s="140"/>
      <c r="BY199" s="140"/>
      <c r="BZ199" s="140"/>
      <c r="CA199" s="140"/>
      <c r="CB199" s="140"/>
      <c r="CC199" s="140"/>
      <c r="CD199" s="140"/>
      <c r="CE199" s="140"/>
      <c r="CF199" s="140"/>
      <c r="CG199" s="140"/>
      <c r="CH199" s="140"/>
      <c r="CI199" s="140"/>
      <c r="CJ199" s="140"/>
      <c r="CK199" s="140"/>
      <c r="CL199" s="140"/>
      <c r="CM199" s="140"/>
      <c r="CN199" s="140"/>
      <c r="CO199" s="140"/>
      <c r="CP199" s="140"/>
      <c r="CQ199" s="140"/>
      <c r="CR199" s="140"/>
      <c r="CS199" s="140"/>
      <c r="CT199" s="140"/>
      <c r="CU199" s="140"/>
      <c r="CV199" s="140"/>
      <c r="CW199" s="140"/>
      <c r="CX199" s="140"/>
      <c r="CY199" s="140"/>
      <c r="CZ199" s="140"/>
      <c r="DA199" s="140"/>
      <c r="DB199" s="140"/>
      <c r="DC199" s="140"/>
      <c r="DD199" s="140"/>
      <c r="DE199" s="140"/>
      <c r="DF199" s="140"/>
      <c r="DG199" s="140"/>
      <c r="DH199" s="140"/>
      <c r="DI199" s="140"/>
      <c r="DJ199" s="140"/>
      <c r="DK199" s="140"/>
      <c r="DL199" s="140"/>
      <c r="DM199" s="140"/>
      <c r="DN199" s="140"/>
      <c r="DO199" s="140"/>
      <c r="DP199" s="140"/>
      <c r="DQ199" s="140"/>
      <c r="DR199" s="140"/>
      <c r="DS199" s="140"/>
      <c r="DT199" s="140"/>
      <c r="DU199" s="140"/>
      <c r="DV199" s="140"/>
      <c r="DW199" s="140"/>
      <c r="DX199" s="140"/>
      <c r="DY199" s="140"/>
      <c r="DZ199" s="140"/>
      <c r="EA199" s="140"/>
      <c r="EB199" s="140"/>
      <c r="EC199" s="140"/>
      <c r="ED199" s="140"/>
      <c r="EE199" s="140"/>
      <c r="EF199" s="140"/>
      <c r="EG199" s="140"/>
      <c r="EH199" s="140"/>
      <c r="EI199" s="140"/>
      <c r="EJ199" s="140"/>
      <c r="EK199" s="140"/>
      <c r="EL199" s="140"/>
      <c r="EM199" s="140"/>
      <c r="EN199" s="140"/>
      <c r="EO199" s="140"/>
      <c r="EP199" s="140"/>
      <c r="EQ199" s="140"/>
      <c r="ER199" s="140"/>
      <c r="ES199" s="140"/>
      <c r="ET199" s="140"/>
      <c r="EU199" s="140"/>
      <c r="EV199" s="140"/>
      <c r="EW199" s="140"/>
      <c r="EX199" s="140"/>
      <c r="EY199" s="140"/>
      <c r="EZ199" s="140"/>
      <c r="FA199" s="140"/>
      <c r="FB199" s="140"/>
      <c r="FC199" s="140"/>
      <c r="FD199" s="140"/>
      <c r="FE199" s="140"/>
      <c r="FF199" s="140"/>
      <c r="FG199" s="140"/>
      <c r="FH199" s="140"/>
      <c r="FI199" s="140"/>
      <c r="FJ199" s="140"/>
      <c r="FK199" s="140"/>
      <c r="FL199" s="140"/>
      <c r="FM199" s="140"/>
      <c r="FN199" s="140"/>
      <c r="FO199" s="140"/>
      <c r="FP199" s="140"/>
      <c r="FQ199" s="140"/>
      <c r="FR199" s="140"/>
      <c r="FS199" s="140"/>
      <c r="FT199" s="140"/>
      <c r="FU199" s="140"/>
      <c r="FV199" s="140"/>
      <c r="FW199" s="140"/>
      <c r="FX199" s="140"/>
      <c r="FY199" s="140"/>
      <c r="FZ199" s="140"/>
      <c r="GA199" s="140"/>
      <c r="GB199" s="140"/>
      <c r="GC199" s="140"/>
      <c r="GD199" s="140"/>
      <c r="GE199" s="140"/>
      <c r="GF199" s="140"/>
      <c r="GG199" s="140"/>
      <c r="GH199" s="140"/>
      <c r="GI199" s="140"/>
      <c r="GJ199" s="140"/>
      <c r="GK199" s="140"/>
      <c r="GL199" s="140"/>
      <c r="GM199" s="140"/>
      <c r="GN199" s="140"/>
      <c r="GO199" s="140"/>
      <c r="GP199" s="140"/>
    </row>
    <row r="200" spans="1:198" s="109" customFormat="1" ht="60" x14ac:dyDescent="0.25">
      <c r="A200" s="75" t="s">
        <v>45</v>
      </c>
      <c r="B200" s="156">
        <f>'2 уровень'!C312</f>
        <v>3200</v>
      </c>
      <c r="C200" s="156">
        <f>'2 уровень'!D312</f>
        <v>267</v>
      </c>
      <c r="D200" s="237">
        <f>'2 уровень'!E312</f>
        <v>104</v>
      </c>
      <c r="E200" s="157">
        <f>'2 уровень'!F312</f>
        <v>38.951310861423224</v>
      </c>
      <c r="F200" s="265">
        <f>'2 уровень'!G312</f>
        <v>10415.904</v>
      </c>
      <c r="G200" s="265">
        <f>'2 уровень'!H312</f>
        <v>0</v>
      </c>
      <c r="H200" s="265">
        <f>'2 уровень'!I312</f>
        <v>0</v>
      </c>
      <c r="I200" s="265">
        <f>'2 уровень'!J312</f>
        <v>0</v>
      </c>
      <c r="J200" s="265">
        <f>'2 уровень'!K312</f>
        <v>0</v>
      </c>
      <c r="K200" s="265">
        <f>'2 уровень'!L312</f>
        <v>0</v>
      </c>
      <c r="L200" s="265">
        <f>'2 уровень'!M312</f>
        <v>0</v>
      </c>
      <c r="M200" s="265">
        <f>'2 уровень'!N312</f>
        <v>0</v>
      </c>
      <c r="N200" s="265">
        <f>'2 уровень'!O312</f>
        <v>0</v>
      </c>
      <c r="O200" s="265">
        <f>'2 уровень'!P312</f>
        <v>0</v>
      </c>
      <c r="P200" s="265">
        <f>'2 уровень'!Q312</f>
        <v>0</v>
      </c>
      <c r="Q200" s="265">
        <f>'2 уровень'!R312</f>
        <v>867.99200000000008</v>
      </c>
      <c r="R200" s="264">
        <f>'2 уровень'!S312</f>
        <v>327.13245000000006</v>
      </c>
      <c r="S200" s="264">
        <f>'2 уровень'!T312</f>
        <v>-540.85955000000001</v>
      </c>
      <c r="T200" s="264">
        <f>'2 уровень'!U312</f>
        <v>0</v>
      </c>
      <c r="U200" s="264">
        <f>'2 уровень'!V312</f>
        <v>327.13245000000006</v>
      </c>
      <c r="V200" s="265">
        <f>'2 уровень'!W312</f>
        <v>37.688417635185587</v>
      </c>
      <c r="W200" s="141"/>
      <c r="X200" s="244"/>
      <c r="Y200" s="592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  <c r="AV200" s="140"/>
      <c r="AW200" s="140"/>
      <c r="AX200" s="140"/>
      <c r="AY200" s="140"/>
      <c r="AZ200" s="140"/>
      <c r="BA200" s="140"/>
      <c r="BB200" s="140"/>
      <c r="BC200" s="140"/>
      <c r="BD200" s="140"/>
      <c r="BE200" s="140"/>
      <c r="BF200" s="140"/>
      <c r="BG200" s="140"/>
      <c r="BH200" s="140"/>
      <c r="BI200" s="140"/>
      <c r="BJ200" s="140"/>
      <c r="BK200" s="140"/>
      <c r="BL200" s="140"/>
      <c r="BM200" s="140"/>
      <c r="BN200" s="140"/>
      <c r="BO200" s="140"/>
      <c r="BP200" s="140"/>
      <c r="BQ200" s="140"/>
      <c r="BR200" s="140"/>
      <c r="BS200" s="140"/>
      <c r="BT200" s="140"/>
      <c r="BU200" s="140"/>
      <c r="BV200" s="140"/>
      <c r="BW200" s="140"/>
      <c r="BX200" s="140"/>
      <c r="BY200" s="140"/>
      <c r="BZ200" s="140"/>
      <c r="CA200" s="140"/>
      <c r="CB200" s="140"/>
      <c r="CC200" s="140"/>
      <c r="CD200" s="140"/>
      <c r="CE200" s="140"/>
      <c r="CF200" s="140"/>
      <c r="CG200" s="140"/>
      <c r="CH200" s="140"/>
      <c r="CI200" s="140"/>
      <c r="CJ200" s="140"/>
      <c r="CK200" s="140"/>
      <c r="CL200" s="140"/>
      <c r="CM200" s="140"/>
      <c r="CN200" s="140"/>
      <c r="CO200" s="140"/>
      <c r="CP200" s="140"/>
      <c r="CQ200" s="140"/>
      <c r="CR200" s="140"/>
      <c r="CS200" s="140"/>
      <c r="CT200" s="140"/>
      <c r="CU200" s="140"/>
      <c r="CV200" s="140"/>
      <c r="CW200" s="140"/>
      <c r="CX200" s="140"/>
      <c r="CY200" s="140"/>
      <c r="CZ200" s="140"/>
      <c r="DA200" s="140"/>
      <c r="DB200" s="140"/>
      <c r="DC200" s="140"/>
      <c r="DD200" s="140"/>
      <c r="DE200" s="140"/>
      <c r="DF200" s="140"/>
      <c r="DG200" s="140"/>
      <c r="DH200" s="140"/>
      <c r="DI200" s="140"/>
      <c r="DJ200" s="140"/>
      <c r="DK200" s="140"/>
      <c r="DL200" s="140"/>
      <c r="DM200" s="140"/>
      <c r="DN200" s="140"/>
      <c r="DO200" s="140"/>
      <c r="DP200" s="140"/>
      <c r="DQ200" s="140"/>
      <c r="DR200" s="140"/>
      <c r="DS200" s="140"/>
      <c r="DT200" s="140"/>
      <c r="DU200" s="140"/>
      <c r="DV200" s="140"/>
      <c r="DW200" s="140"/>
      <c r="DX200" s="140"/>
      <c r="DY200" s="140"/>
      <c r="DZ200" s="140"/>
      <c r="EA200" s="140"/>
      <c r="EB200" s="140"/>
      <c r="EC200" s="140"/>
      <c r="ED200" s="140"/>
      <c r="EE200" s="140"/>
      <c r="EF200" s="140"/>
      <c r="EG200" s="140"/>
      <c r="EH200" s="140"/>
      <c r="EI200" s="140"/>
      <c r="EJ200" s="140"/>
      <c r="EK200" s="140"/>
      <c r="EL200" s="140"/>
      <c r="EM200" s="140"/>
      <c r="EN200" s="140"/>
      <c r="EO200" s="140"/>
      <c r="EP200" s="140"/>
      <c r="EQ200" s="140"/>
      <c r="ER200" s="140"/>
      <c r="ES200" s="140"/>
      <c r="ET200" s="140"/>
      <c r="EU200" s="140"/>
      <c r="EV200" s="140"/>
      <c r="EW200" s="140"/>
      <c r="EX200" s="140"/>
      <c r="EY200" s="140"/>
      <c r="EZ200" s="140"/>
      <c r="FA200" s="140"/>
      <c r="FB200" s="140"/>
      <c r="FC200" s="140"/>
      <c r="FD200" s="140"/>
      <c r="FE200" s="140"/>
      <c r="FF200" s="140"/>
      <c r="FG200" s="140"/>
      <c r="FH200" s="140"/>
      <c r="FI200" s="140"/>
      <c r="FJ200" s="140"/>
      <c r="FK200" s="140"/>
      <c r="FL200" s="140"/>
      <c r="FM200" s="140"/>
      <c r="FN200" s="140"/>
      <c r="FO200" s="140"/>
      <c r="FP200" s="140"/>
      <c r="FQ200" s="140"/>
      <c r="FR200" s="140"/>
      <c r="FS200" s="140"/>
      <c r="FT200" s="140"/>
      <c r="FU200" s="140"/>
      <c r="FV200" s="140"/>
      <c r="FW200" s="140"/>
      <c r="FX200" s="140"/>
      <c r="FY200" s="140"/>
      <c r="FZ200" s="140"/>
      <c r="GA200" s="140"/>
      <c r="GB200" s="140"/>
      <c r="GC200" s="140"/>
      <c r="GD200" s="140"/>
      <c r="GE200" s="140"/>
      <c r="GF200" s="140"/>
      <c r="GG200" s="140"/>
      <c r="GH200" s="140"/>
      <c r="GI200" s="140"/>
      <c r="GJ200" s="140"/>
      <c r="GK200" s="140"/>
      <c r="GL200" s="140"/>
      <c r="GM200" s="140"/>
      <c r="GN200" s="140"/>
      <c r="GO200" s="140"/>
      <c r="GP200" s="140"/>
    </row>
    <row r="201" spans="1:198" s="109" customFormat="1" ht="45" x14ac:dyDescent="0.25">
      <c r="A201" s="75" t="s">
        <v>63</v>
      </c>
      <c r="B201" s="156">
        <f>'2 уровень'!C313</f>
        <v>1870</v>
      </c>
      <c r="C201" s="156">
        <f>'2 уровень'!D313</f>
        <v>156</v>
      </c>
      <c r="D201" s="237">
        <f>'2 уровень'!E313</f>
        <v>87</v>
      </c>
      <c r="E201" s="157">
        <f>'2 уровень'!F313</f>
        <v>55.769230769230774</v>
      </c>
      <c r="F201" s="265">
        <f>'2 уровень'!G313</f>
        <v>2888.7386000000001</v>
      </c>
      <c r="G201" s="265">
        <f>'2 уровень'!H313</f>
        <v>0</v>
      </c>
      <c r="H201" s="265">
        <f>'2 уровень'!I313</f>
        <v>0</v>
      </c>
      <c r="I201" s="265">
        <f>'2 уровень'!J313</f>
        <v>0</v>
      </c>
      <c r="J201" s="265">
        <f>'2 уровень'!K313</f>
        <v>0</v>
      </c>
      <c r="K201" s="265">
        <f>'2 уровень'!L313</f>
        <v>0</v>
      </c>
      <c r="L201" s="265">
        <f>'2 уровень'!M313</f>
        <v>0</v>
      </c>
      <c r="M201" s="265">
        <f>'2 уровень'!N313</f>
        <v>0</v>
      </c>
      <c r="N201" s="265">
        <f>'2 уровень'!O313</f>
        <v>0</v>
      </c>
      <c r="O201" s="265">
        <f>'2 уровень'!P313</f>
        <v>0</v>
      </c>
      <c r="P201" s="265">
        <f>'2 уровень'!Q313</f>
        <v>0</v>
      </c>
      <c r="Q201" s="265">
        <f>'2 уровень'!R313</f>
        <v>240.72821666666667</v>
      </c>
      <c r="R201" s="264">
        <f>'2 уровень'!S313</f>
        <v>114.40326999999999</v>
      </c>
      <c r="S201" s="264">
        <f>'2 уровень'!T313</f>
        <v>-126.32494666666668</v>
      </c>
      <c r="T201" s="264">
        <f>'2 уровень'!U313</f>
        <v>0</v>
      </c>
      <c r="U201" s="264">
        <f>'2 уровень'!V313</f>
        <v>114.40326999999999</v>
      </c>
      <c r="V201" s="265">
        <f>'2 уровень'!W313</f>
        <v>47.523830643589555</v>
      </c>
      <c r="W201" s="141"/>
      <c r="X201" s="244"/>
      <c r="Y201" s="592"/>
      <c r="Z201" s="140"/>
      <c r="AA201" s="140"/>
      <c r="AB201" s="140"/>
      <c r="AC201" s="140"/>
      <c r="AD201" s="140"/>
      <c r="AE201" s="140"/>
      <c r="AF201" s="140"/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  <c r="AV201" s="140"/>
      <c r="AW201" s="140"/>
      <c r="AX201" s="140"/>
      <c r="AY201" s="140"/>
      <c r="AZ201" s="140"/>
      <c r="BA201" s="140"/>
      <c r="BB201" s="140"/>
      <c r="BC201" s="140"/>
      <c r="BD201" s="140"/>
      <c r="BE201" s="140"/>
      <c r="BF201" s="140"/>
      <c r="BG201" s="140"/>
      <c r="BH201" s="140"/>
      <c r="BI201" s="140"/>
      <c r="BJ201" s="140"/>
      <c r="BK201" s="140"/>
      <c r="BL201" s="140"/>
      <c r="BM201" s="140"/>
      <c r="BN201" s="140"/>
      <c r="BO201" s="140"/>
      <c r="BP201" s="140"/>
      <c r="BQ201" s="140"/>
      <c r="BR201" s="140"/>
      <c r="BS201" s="140"/>
      <c r="BT201" s="140"/>
      <c r="BU201" s="140"/>
      <c r="BV201" s="140"/>
      <c r="BW201" s="140"/>
      <c r="BX201" s="140"/>
      <c r="BY201" s="140"/>
      <c r="BZ201" s="140"/>
      <c r="CA201" s="140"/>
      <c r="CB201" s="140"/>
      <c r="CC201" s="140"/>
      <c r="CD201" s="140"/>
      <c r="CE201" s="140"/>
      <c r="CF201" s="140"/>
      <c r="CG201" s="140"/>
      <c r="CH201" s="140"/>
      <c r="CI201" s="140"/>
      <c r="CJ201" s="140"/>
      <c r="CK201" s="140"/>
      <c r="CL201" s="140"/>
      <c r="CM201" s="140"/>
      <c r="CN201" s="140"/>
      <c r="CO201" s="140"/>
      <c r="CP201" s="140"/>
      <c r="CQ201" s="140"/>
      <c r="CR201" s="140"/>
      <c r="CS201" s="140"/>
      <c r="CT201" s="140"/>
      <c r="CU201" s="140"/>
      <c r="CV201" s="140"/>
      <c r="CW201" s="140"/>
      <c r="CX201" s="140"/>
      <c r="CY201" s="140"/>
      <c r="CZ201" s="140"/>
      <c r="DA201" s="140"/>
      <c r="DB201" s="140"/>
      <c r="DC201" s="140"/>
      <c r="DD201" s="140"/>
      <c r="DE201" s="140"/>
      <c r="DF201" s="140"/>
      <c r="DG201" s="140"/>
      <c r="DH201" s="140"/>
      <c r="DI201" s="140"/>
      <c r="DJ201" s="140"/>
      <c r="DK201" s="140"/>
      <c r="DL201" s="140"/>
      <c r="DM201" s="140"/>
      <c r="DN201" s="140"/>
      <c r="DO201" s="140"/>
      <c r="DP201" s="140"/>
      <c r="DQ201" s="140"/>
      <c r="DR201" s="140"/>
      <c r="DS201" s="140"/>
      <c r="DT201" s="140"/>
      <c r="DU201" s="140"/>
      <c r="DV201" s="140"/>
      <c r="DW201" s="140"/>
      <c r="DX201" s="140"/>
      <c r="DY201" s="140"/>
      <c r="DZ201" s="140"/>
      <c r="EA201" s="140"/>
      <c r="EB201" s="140"/>
      <c r="EC201" s="140"/>
      <c r="ED201" s="140"/>
      <c r="EE201" s="140"/>
      <c r="EF201" s="140"/>
      <c r="EG201" s="140"/>
      <c r="EH201" s="140"/>
      <c r="EI201" s="140"/>
      <c r="EJ201" s="140"/>
      <c r="EK201" s="140"/>
      <c r="EL201" s="140"/>
      <c r="EM201" s="140"/>
      <c r="EN201" s="140"/>
      <c r="EO201" s="140"/>
      <c r="EP201" s="140"/>
      <c r="EQ201" s="140"/>
      <c r="ER201" s="140"/>
      <c r="ES201" s="140"/>
      <c r="ET201" s="140"/>
      <c r="EU201" s="140"/>
      <c r="EV201" s="140"/>
      <c r="EW201" s="140"/>
      <c r="EX201" s="140"/>
      <c r="EY201" s="140"/>
      <c r="EZ201" s="140"/>
      <c r="FA201" s="140"/>
      <c r="FB201" s="140"/>
      <c r="FC201" s="140"/>
      <c r="FD201" s="140"/>
      <c r="FE201" s="140"/>
      <c r="FF201" s="140"/>
      <c r="FG201" s="140"/>
      <c r="FH201" s="140"/>
      <c r="FI201" s="140"/>
      <c r="FJ201" s="140"/>
      <c r="FK201" s="140"/>
      <c r="FL201" s="140"/>
      <c r="FM201" s="140"/>
      <c r="FN201" s="140"/>
      <c r="FO201" s="140"/>
      <c r="FP201" s="140"/>
      <c r="FQ201" s="140"/>
      <c r="FR201" s="140"/>
      <c r="FS201" s="140"/>
      <c r="FT201" s="140"/>
      <c r="FU201" s="140"/>
      <c r="FV201" s="140"/>
      <c r="FW201" s="140"/>
      <c r="FX201" s="140"/>
      <c r="FY201" s="140"/>
      <c r="FZ201" s="140"/>
      <c r="GA201" s="140"/>
      <c r="GB201" s="140"/>
      <c r="GC201" s="140"/>
      <c r="GD201" s="140"/>
      <c r="GE201" s="140"/>
      <c r="GF201" s="140"/>
      <c r="GG201" s="140"/>
      <c r="GH201" s="140"/>
      <c r="GI201" s="140"/>
      <c r="GJ201" s="140"/>
      <c r="GK201" s="140"/>
      <c r="GL201" s="140"/>
      <c r="GM201" s="140"/>
      <c r="GN201" s="140"/>
      <c r="GO201" s="140"/>
      <c r="GP201" s="140"/>
    </row>
    <row r="202" spans="1:198" s="109" customFormat="1" ht="15.75" thickBot="1" x14ac:dyDescent="0.3">
      <c r="A202" s="74" t="s">
        <v>4</v>
      </c>
      <c r="B202" s="156">
        <f>'2 уровень'!C314</f>
        <v>0</v>
      </c>
      <c r="C202" s="156">
        <f>'2 уровень'!D314</f>
        <v>0</v>
      </c>
      <c r="D202" s="237">
        <f>'2 уровень'!E314</f>
        <v>0</v>
      </c>
      <c r="E202" s="157">
        <f>'2 уровень'!F314</f>
        <v>0</v>
      </c>
      <c r="F202" s="265">
        <f>'2 уровень'!G314</f>
        <v>28933.863389999999</v>
      </c>
      <c r="G202" s="265" t="e">
        <f>'2 уровень'!H314</f>
        <v>#REF!</v>
      </c>
      <c r="H202" s="265" t="e">
        <f>'2 уровень'!I314</f>
        <v>#REF!</v>
      </c>
      <c r="I202" s="265" t="e">
        <f>'2 уровень'!J314</f>
        <v>#REF!</v>
      </c>
      <c r="J202" s="265" t="e">
        <f>'2 уровень'!K314</f>
        <v>#REF!</v>
      </c>
      <c r="K202" s="265" t="e">
        <f>'2 уровень'!L314</f>
        <v>#REF!</v>
      </c>
      <c r="L202" s="265" t="e">
        <f>'2 уровень'!M314</f>
        <v>#REF!</v>
      </c>
      <c r="M202" s="265" t="e">
        <f>'2 уровень'!N314</f>
        <v>#REF!</v>
      </c>
      <c r="N202" s="265" t="e">
        <f>'2 уровень'!O314</f>
        <v>#REF!</v>
      </c>
      <c r="O202" s="265" t="e">
        <f>'2 уровень'!P314</f>
        <v>#REF!</v>
      </c>
      <c r="P202" s="265" t="e">
        <f>'2 уровень'!Q314</f>
        <v>#REF!</v>
      </c>
      <c r="Q202" s="265">
        <f>'2 уровень'!R314</f>
        <v>2411.1552824999999</v>
      </c>
      <c r="R202" s="264">
        <f>'2 уровень'!S314</f>
        <v>1192.3843200000001</v>
      </c>
      <c r="S202" s="264">
        <f>'2 уровень'!T314</f>
        <v>-1218.7709625000002</v>
      </c>
      <c r="T202" s="264">
        <f>'2 уровень'!U314</f>
        <v>-9.2336000000000009</v>
      </c>
      <c r="U202" s="264">
        <f>'2 уровень'!V314</f>
        <v>1183.1507200000001</v>
      </c>
      <c r="V202" s="265">
        <f>'2 уровень'!W314</f>
        <v>49.452821585330646</v>
      </c>
      <c r="W202" s="141"/>
      <c r="X202" s="244"/>
      <c r="Y202" s="592"/>
      <c r="Z202" s="140"/>
      <c r="AA202" s="140"/>
      <c r="AB202" s="140"/>
      <c r="AC202" s="140"/>
      <c r="AD202" s="140"/>
      <c r="AE202" s="140"/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  <c r="AV202" s="140"/>
      <c r="AW202" s="140"/>
      <c r="AX202" s="140"/>
      <c r="AY202" s="140"/>
      <c r="AZ202" s="140"/>
      <c r="BA202" s="140"/>
      <c r="BB202" s="140"/>
      <c r="BC202" s="140"/>
      <c r="BD202" s="140"/>
      <c r="BE202" s="140"/>
      <c r="BF202" s="140"/>
      <c r="BG202" s="140"/>
      <c r="BH202" s="140"/>
      <c r="BI202" s="140"/>
      <c r="BJ202" s="140"/>
      <c r="BK202" s="140"/>
      <c r="BL202" s="140"/>
      <c r="BM202" s="140"/>
      <c r="BN202" s="140"/>
      <c r="BO202" s="140"/>
      <c r="BP202" s="140"/>
      <c r="BQ202" s="140"/>
      <c r="BR202" s="140"/>
      <c r="BS202" s="140"/>
      <c r="BT202" s="140"/>
      <c r="BU202" s="140"/>
      <c r="BV202" s="140"/>
      <c r="BW202" s="140"/>
      <c r="BX202" s="140"/>
      <c r="BY202" s="140"/>
      <c r="BZ202" s="140"/>
      <c r="CA202" s="140"/>
      <c r="CB202" s="140"/>
      <c r="CC202" s="140"/>
      <c r="CD202" s="140"/>
      <c r="CE202" s="140"/>
      <c r="CF202" s="140"/>
      <c r="CG202" s="140"/>
      <c r="CH202" s="140"/>
      <c r="CI202" s="140"/>
      <c r="CJ202" s="140"/>
      <c r="CK202" s="140"/>
      <c r="CL202" s="140"/>
      <c r="CM202" s="140"/>
      <c r="CN202" s="140"/>
      <c r="CO202" s="140"/>
      <c r="CP202" s="140"/>
      <c r="CQ202" s="140"/>
      <c r="CR202" s="140"/>
      <c r="CS202" s="140"/>
      <c r="CT202" s="140"/>
      <c r="CU202" s="140"/>
      <c r="CV202" s="140"/>
      <c r="CW202" s="140"/>
      <c r="CX202" s="140"/>
      <c r="CY202" s="140"/>
      <c r="CZ202" s="140"/>
      <c r="DA202" s="140"/>
      <c r="DB202" s="140"/>
      <c r="DC202" s="140"/>
      <c r="DD202" s="140"/>
      <c r="DE202" s="140"/>
      <c r="DF202" s="140"/>
      <c r="DG202" s="140"/>
      <c r="DH202" s="140"/>
      <c r="DI202" s="140"/>
      <c r="DJ202" s="140"/>
      <c r="DK202" s="140"/>
      <c r="DL202" s="140"/>
      <c r="DM202" s="140"/>
      <c r="DN202" s="140"/>
      <c r="DO202" s="140"/>
      <c r="DP202" s="140"/>
      <c r="DQ202" s="140"/>
      <c r="DR202" s="140"/>
      <c r="DS202" s="140"/>
      <c r="DT202" s="140"/>
      <c r="DU202" s="140"/>
      <c r="DV202" s="140"/>
      <c r="DW202" s="140"/>
      <c r="DX202" s="140"/>
      <c r="DY202" s="140"/>
      <c r="DZ202" s="140"/>
      <c r="EA202" s="140"/>
      <c r="EB202" s="140"/>
      <c r="EC202" s="140"/>
      <c r="ED202" s="140"/>
      <c r="EE202" s="140"/>
      <c r="EF202" s="140"/>
      <c r="EG202" s="140"/>
      <c r="EH202" s="140"/>
      <c r="EI202" s="140"/>
      <c r="EJ202" s="140"/>
      <c r="EK202" s="140"/>
      <c r="EL202" s="140"/>
      <c r="EM202" s="140"/>
      <c r="EN202" s="140"/>
      <c r="EO202" s="140"/>
      <c r="EP202" s="140"/>
      <c r="EQ202" s="140"/>
      <c r="ER202" s="140"/>
      <c r="ES202" s="140"/>
      <c r="ET202" s="140"/>
      <c r="EU202" s="140"/>
      <c r="EV202" s="140"/>
      <c r="EW202" s="140"/>
      <c r="EX202" s="140"/>
      <c r="EY202" s="140"/>
      <c r="EZ202" s="140"/>
      <c r="FA202" s="140"/>
      <c r="FB202" s="140"/>
      <c r="FC202" s="140"/>
      <c r="FD202" s="140"/>
      <c r="FE202" s="140"/>
      <c r="FF202" s="140"/>
      <c r="FG202" s="140"/>
      <c r="FH202" s="140"/>
      <c r="FI202" s="140"/>
      <c r="FJ202" s="140"/>
      <c r="FK202" s="140"/>
      <c r="FL202" s="140"/>
      <c r="FM202" s="140"/>
      <c r="FN202" s="140"/>
      <c r="FO202" s="140"/>
      <c r="FP202" s="140"/>
      <c r="FQ202" s="140"/>
      <c r="FR202" s="140"/>
      <c r="FS202" s="140"/>
      <c r="FT202" s="140"/>
      <c r="FU202" s="140"/>
      <c r="FV202" s="140"/>
      <c r="FW202" s="140"/>
      <c r="FX202" s="140"/>
      <c r="FY202" s="140"/>
      <c r="FZ202" s="140"/>
      <c r="GA202" s="140"/>
      <c r="GB202" s="140"/>
      <c r="GC202" s="140"/>
      <c r="GD202" s="140"/>
      <c r="GE202" s="140"/>
      <c r="GF202" s="140"/>
      <c r="GG202" s="140"/>
      <c r="GH202" s="140"/>
      <c r="GI202" s="140"/>
      <c r="GJ202" s="140"/>
      <c r="GK202" s="140"/>
      <c r="GL202" s="140"/>
      <c r="GM202" s="140"/>
      <c r="GN202" s="140"/>
      <c r="GO202" s="140"/>
      <c r="GP202" s="140"/>
    </row>
    <row r="203" spans="1:198" ht="15" customHeight="1" x14ac:dyDescent="0.25">
      <c r="A203" s="64" t="s">
        <v>29</v>
      </c>
      <c r="B203" s="65"/>
      <c r="C203" s="65"/>
      <c r="D203" s="65"/>
      <c r="E203" s="103"/>
      <c r="F203" s="262"/>
      <c r="G203" s="262"/>
      <c r="H203" s="262"/>
      <c r="I203" s="262"/>
      <c r="J203" s="262"/>
      <c r="K203" s="262"/>
      <c r="L203" s="262"/>
      <c r="M203" s="262"/>
      <c r="N203" s="262"/>
      <c r="O203" s="262"/>
      <c r="P203" s="262"/>
      <c r="Q203" s="262"/>
      <c r="R203" s="262"/>
      <c r="S203" s="262"/>
      <c r="T203" s="262"/>
      <c r="U203" s="262"/>
      <c r="V203" s="262"/>
      <c r="W203" s="68"/>
      <c r="Y203" s="592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  <c r="BM203" s="31"/>
      <c r="BN203" s="31"/>
      <c r="BO203" s="31"/>
      <c r="BP203" s="31"/>
      <c r="BQ203" s="31"/>
      <c r="BR203" s="31"/>
      <c r="BS203" s="31"/>
      <c r="BT203" s="31"/>
      <c r="BU203" s="31"/>
      <c r="BV203" s="31"/>
      <c r="BW203" s="31"/>
      <c r="BX203" s="31"/>
      <c r="BY203" s="31"/>
      <c r="BZ203" s="31"/>
      <c r="CA203" s="31"/>
      <c r="CB203" s="31"/>
      <c r="CC203" s="31"/>
      <c r="CD203" s="31"/>
      <c r="CE203" s="31"/>
      <c r="CF203" s="31"/>
      <c r="CG203" s="31"/>
      <c r="CH203" s="31"/>
      <c r="CI203" s="31"/>
      <c r="CJ203" s="31"/>
      <c r="CK203" s="31"/>
      <c r="CL203" s="31"/>
      <c r="CM203" s="31"/>
      <c r="CN203" s="31"/>
      <c r="CO203" s="31"/>
      <c r="CP203" s="31"/>
      <c r="CQ203" s="31"/>
      <c r="CR203" s="31"/>
      <c r="CS203" s="31"/>
      <c r="CT203" s="31"/>
      <c r="CU203" s="31"/>
      <c r="CV203" s="31"/>
      <c r="CW203" s="31"/>
      <c r="CX203" s="31"/>
      <c r="CY203" s="31"/>
      <c r="CZ203" s="31"/>
      <c r="DA203" s="31"/>
      <c r="DB203" s="31"/>
      <c r="DC203" s="31"/>
      <c r="DD203" s="31"/>
      <c r="DE203" s="31"/>
      <c r="DF203" s="31"/>
      <c r="DG203" s="31"/>
      <c r="DH203" s="31"/>
      <c r="DI203" s="31"/>
      <c r="DJ203" s="31"/>
      <c r="DK203" s="31"/>
      <c r="DL203" s="31"/>
      <c r="DM203" s="31"/>
      <c r="DN203" s="31"/>
      <c r="DO203" s="31"/>
      <c r="DP203" s="31"/>
      <c r="DQ203" s="31"/>
      <c r="DR203" s="31"/>
      <c r="DS203" s="31"/>
      <c r="DT203" s="31"/>
      <c r="DU203" s="31"/>
      <c r="DV203" s="31"/>
      <c r="DW203" s="31"/>
      <c r="DX203" s="31"/>
      <c r="DY203" s="31"/>
      <c r="DZ203" s="31"/>
      <c r="EA203" s="31"/>
      <c r="EB203" s="31"/>
      <c r="EC203" s="31"/>
      <c r="ED203" s="31"/>
      <c r="EE203" s="31"/>
      <c r="EF203" s="31"/>
      <c r="EG203" s="31"/>
      <c r="EH203" s="31"/>
      <c r="EI203" s="31"/>
      <c r="EJ203" s="31"/>
      <c r="EK203" s="31"/>
      <c r="EL203" s="31"/>
      <c r="EM203" s="31"/>
      <c r="EN203" s="31"/>
      <c r="EO203" s="31"/>
      <c r="EP203" s="31"/>
      <c r="EQ203" s="31"/>
      <c r="ER203" s="31"/>
      <c r="ES203" s="31"/>
      <c r="ET203" s="31"/>
      <c r="EU203" s="31"/>
      <c r="EV203" s="31"/>
      <c r="EW203" s="31"/>
      <c r="EX203" s="31"/>
      <c r="EY203" s="31"/>
      <c r="EZ203" s="31"/>
      <c r="FA203" s="31"/>
      <c r="FB203" s="31"/>
      <c r="FC203" s="31"/>
      <c r="FD203" s="31"/>
      <c r="FE203" s="31"/>
      <c r="FF203" s="31"/>
      <c r="FG203" s="31"/>
      <c r="FH203" s="31"/>
      <c r="FI203" s="31"/>
      <c r="FJ203" s="31"/>
      <c r="FK203" s="31"/>
      <c r="FL203" s="31"/>
      <c r="FM203" s="31"/>
      <c r="FN203" s="31"/>
      <c r="FO203" s="31"/>
      <c r="FP203" s="31"/>
      <c r="FQ203" s="31"/>
      <c r="FR203" s="31"/>
      <c r="FS203" s="31"/>
      <c r="FT203" s="31"/>
      <c r="FU203" s="31"/>
      <c r="FV203" s="31"/>
      <c r="FW203" s="31"/>
      <c r="FX203" s="31"/>
      <c r="FY203" s="31"/>
      <c r="FZ203" s="31"/>
      <c r="GA203" s="31"/>
      <c r="GB203" s="31"/>
      <c r="GC203" s="31"/>
      <c r="GD203" s="31"/>
      <c r="GE203" s="31"/>
      <c r="GF203" s="31"/>
      <c r="GG203" s="31"/>
      <c r="GH203" s="31"/>
      <c r="GI203" s="31"/>
      <c r="GJ203" s="31"/>
      <c r="GK203" s="31"/>
      <c r="GL203" s="31"/>
      <c r="GM203" s="31"/>
      <c r="GN203" s="31"/>
      <c r="GO203" s="31"/>
      <c r="GP203" s="31"/>
    </row>
    <row r="204" spans="1:198" ht="30" x14ac:dyDescent="0.25">
      <c r="A204" s="207" t="s">
        <v>74</v>
      </c>
      <c r="B204" s="205">
        <f>'2 уровень'!C329</f>
        <v>360</v>
      </c>
      <c r="C204" s="205">
        <f>'2 уровень'!D329</f>
        <v>30</v>
      </c>
      <c r="D204" s="205">
        <f>'2 уровень'!E329</f>
        <v>15</v>
      </c>
      <c r="E204" s="206">
        <f>'2 уровень'!F329</f>
        <v>50</v>
      </c>
      <c r="F204" s="263">
        <f>'2 уровень'!G329</f>
        <v>1270.1084499999999</v>
      </c>
      <c r="G204" s="263">
        <f>'2 уровень'!H329</f>
        <v>0</v>
      </c>
      <c r="H204" s="263">
        <f>'2 уровень'!I329</f>
        <v>0</v>
      </c>
      <c r="I204" s="263">
        <f>'2 уровень'!J329</f>
        <v>0</v>
      </c>
      <c r="J204" s="263">
        <f>'2 уровень'!K329</f>
        <v>0</v>
      </c>
      <c r="K204" s="263">
        <f>'2 уровень'!L329</f>
        <v>0</v>
      </c>
      <c r="L204" s="263">
        <f>'2 уровень'!M329</f>
        <v>0</v>
      </c>
      <c r="M204" s="263">
        <f>'2 уровень'!N329</f>
        <v>0</v>
      </c>
      <c r="N204" s="263">
        <f>'2 уровень'!O329</f>
        <v>0</v>
      </c>
      <c r="O204" s="263">
        <f>'2 уровень'!P329</f>
        <v>0</v>
      </c>
      <c r="P204" s="263">
        <f>'2 уровень'!Q329</f>
        <v>0</v>
      </c>
      <c r="Q204" s="263">
        <f>'2 уровень'!R329</f>
        <v>105.84237083333332</v>
      </c>
      <c r="R204" s="263">
        <f>'2 уровень'!S329</f>
        <v>43.263289999999998</v>
      </c>
      <c r="S204" s="263">
        <f>'2 уровень'!T329</f>
        <v>-62.579080833333336</v>
      </c>
      <c r="T204" s="263">
        <f>'2 уровень'!U329</f>
        <v>0</v>
      </c>
      <c r="U204" s="263">
        <f>'2 уровень'!V329</f>
        <v>43.263289999999998</v>
      </c>
      <c r="V204" s="263">
        <f>'2 уровень'!W329</f>
        <v>40.875208727254751</v>
      </c>
      <c r="W204" s="68"/>
      <c r="Y204" s="592"/>
    </row>
    <row r="205" spans="1:198" ht="30" x14ac:dyDescent="0.25">
      <c r="A205" s="75" t="s">
        <v>43</v>
      </c>
      <c r="B205" s="144">
        <f>'2 уровень'!C330</f>
        <v>250</v>
      </c>
      <c r="C205" s="144">
        <f>'2 уровень'!D330</f>
        <v>21</v>
      </c>
      <c r="D205" s="33">
        <f>'2 уровень'!E330</f>
        <v>15</v>
      </c>
      <c r="E205" s="145">
        <f>'2 уровень'!F330</f>
        <v>71.428571428571431</v>
      </c>
      <c r="F205" s="265">
        <f>'2 уровень'!G330</f>
        <v>857.5</v>
      </c>
      <c r="G205" s="265">
        <f>'2 уровень'!H330</f>
        <v>0</v>
      </c>
      <c r="H205" s="265">
        <f>'2 уровень'!I330</f>
        <v>0</v>
      </c>
      <c r="I205" s="265">
        <f>'2 уровень'!J330</f>
        <v>0</v>
      </c>
      <c r="J205" s="265">
        <f>'2 уровень'!K330</f>
        <v>0</v>
      </c>
      <c r="K205" s="265">
        <f>'2 уровень'!L330</f>
        <v>0</v>
      </c>
      <c r="L205" s="265">
        <f>'2 уровень'!M330</f>
        <v>0</v>
      </c>
      <c r="M205" s="265">
        <f>'2 уровень'!N330</f>
        <v>0</v>
      </c>
      <c r="N205" s="265">
        <f>'2 уровень'!O330</f>
        <v>0</v>
      </c>
      <c r="O205" s="265">
        <f>'2 уровень'!P330</f>
        <v>0</v>
      </c>
      <c r="P205" s="265">
        <f>'2 уровень'!Q330</f>
        <v>0</v>
      </c>
      <c r="Q205" s="265">
        <f>'2 уровень'!R330</f>
        <v>71.458333333333329</v>
      </c>
      <c r="R205" s="264">
        <f>'2 уровень'!S330</f>
        <v>43.263289999999998</v>
      </c>
      <c r="S205" s="264">
        <f>'2 уровень'!T330</f>
        <v>-28.195043333333331</v>
      </c>
      <c r="T205" s="264">
        <f>'2 уровень'!U330</f>
        <v>0</v>
      </c>
      <c r="U205" s="264">
        <f>'2 уровень'!V330</f>
        <v>43.263289999999998</v>
      </c>
      <c r="V205" s="265">
        <f>'2 уровень'!W330</f>
        <v>60.543379591836732</v>
      </c>
      <c r="W205" s="68"/>
      <c r="Y205" s="592"/>
    </row>
    <row r="206" spans="1:198" ht="30" x14ac:dyDescent="0.25">
      <c r="A206" s="75" t="s">
        <v>44</v>
      </c>
      <c r="B206" s="144">
        <f>'2 уровень'!C331</f>
        <v>75</v>
      </c>
      <c r="C206" s="144">
        <f>'2 уровень'!D331</f>
        <v>6</v>
      </c>
      <c r="D206" s="33">
        <f>'2 уровень'!E331</f>
        <v>0</v>
      </c>
      <c r="E206" s="145">
        <f>'2 уровень'!F331</f>
        <v>0</v>
      </c>
      <c r="F206" s="265">
        <f>'2 уровень'!G331</f>
        <v>142.77000000000001</v>
      </c>
      <c r="G206" s="265">
        <f>'2 уровень'!H331</f>
        <v>0</v>
      </c>
      <c r="H206" s="265">
        <f>'2 уровень'!I331</f>
        <v>0</v>
      </c>
      <c r="I206" s="265">
        <f>'2 уровень'!J331</f>
        <v>0</v>
      </c>
      <c r="J206" s="265">
        <f>'2 уровень'!K331</f>
        <v>0</v>
      </c>
      <c r="K206" s="265">
        <f>'2 уровень'!L331</f>
        <v>0</v>
      </c>
      <c r="L206" s="265">
        <f>'2 уровень'!M331</f>
        <v>0</v>
      </c>
      <c r="M206" s="265">
        <f>'2 уровень'!N331</f>
        <v>0</v>
      </c>
      <c r="N206" s="265">
        <f>'2 уровень'!O331</f>
        <v>0</v>
      </c>
      <c r="O206" s="265">
        <f>'2 уровень'!P331</f>
        <v>0</v>
      </c>
      <c r="P206" s="265">
        <f>'2 уровень'!Q331</f>
        <v>0</v>
      </c>
      <c r="Q206" s="265">
        <f>'2 уровень'!R331</f>
        <v>11.897500000000001</v>
      </c>
      <c r="R206" s="264">
        <f>'2 уровень'!S331</f>
        <v>0</v>
      </c>
      <c r="S206" s="264">
        <f>'2 уровень'!T331</f>
        <v>-11.897500000000001</v>
      </c>
      <c r="T206" s="264">
        <f>'2 уровень'!U331</f>
        <v>0</v>
      </c>
      <c r="U206" s="264">
        <f>'2 уровень'!V331</f>
        <v>0</v>
      </c>
      <c r="V206" s="265">
        <f>'2 уровень'!W331</f>
        <v>0</v>
      </c>
      <c r="W206" s="68"/>
      <c r="Y206" s="592"/>
    </row>
    <row r="207" spans="1:198" ht="30" x14ac:dyDescent="0.25">
      <c r="A207" s="75" t="s">
        <v>64</v>
      </c>
      <c r="B207" s="144">
        <f>'2 уровень'!C332</f>
        <v>0</v>
      </c>
      <c r="C207" s="144">
        <f>'2 уровень'!D332</f>
        <v>0</v>
      </c>
      <c r="D207" s="33">
        <f>'2 уровень'!E332</f>
        <v>0</v>
      </c>
      <c r="E207" s="145">
        <f>'2 уровень'!F332</f>
        <v>0</v>
      </c>
      <c r="F207" s="265">
        <f>'2 уровень'!G332</f>
        <v>0</v>
      </c>
      <c r="G207" s="265">
        <f>'2 уровень'!H332</f>
        <v>0</v>
      </c>
      <c r="H207" s="265">
        <f>'2 уровень'!I332</f>
        <v>0</v>
      </c>
      <c r="I207" s="265">
        <f>'2 уровень'!J332</f>
        <v>0</v>
      </c>
      <c r="J207" s="265">
        <f>'2 уровень'!K332</f>
        <v>0</v>
      </c>
      <c r="K207" s="265">
        <f>'2 уровень'!L332</f>
        <v>0</v>
      </c>
      <c r="L207" s="265">
        <f>'2 уровень'!M332</f>
        <v>0</v>
      </c>
      <c r="M207" s="265">
        <f>'2 уровень'!N332</f>
        <v>0</v>
      </c>
      <c r="N207" s="265">
        <f>'2 уровень'!O332</f>
        <v>0</v>
      </c>
      <c r="O207" s="265">
        <f>'2 уровень'!P332</f>
        <v>0</v>
      </c>
      <c r="P207" s="265">
        <f>'2 уровень'!Q332</f>
        <v>0</v>
      </c>
      <c r="Q207" s="265">
        <f>'2 уровень'!R332</f>
        <v>0</v>
      </c>
      <c r="R207" s="264">
        <f>'2 уровень'!S332</f>
        <v>0</v>
      </c>
      <c r="S207" s="264">
        <f>'2 уровень'!T332</f>
        <v>0</v>
      </c>
      <c r="T207" s="264">
        <f>'2 уровень'!U332</f>
        <v>0</v>
      </c>
      <c r="U207" s="264">
        <f>'2 уровень'!V332</f>
        <v>0</v>
      </c>
      <c r="V207" s="265">
        <f>'2 уровень'!W332</f>
        <v>0</v>
      </c>
      <c r="W207" s="68"/>
      <c r="Y207" s="592"/>
    </row>
    <row r="208" spans="1:198" ht="30" x14ac:dyDescent="0.25">
      <c r="A208" s="75" t="s">
        <v>65</v>
      </c>
      <c r="B208" s="144">
        <f>'2 уровень'!C333</f>
        <v>35</v>
      </c>
      <c r="C208" s="144">
        <f>'2 уровень'!D333</f>
        <v>3</v>
      </c>
      <c r="D208" s="33">
        <f>'2 уровень'!E333</f>
        <v>0</v>
      </c>
      <c r="E208" s="145">
        <f>'2 уровень'!F333</f>
        <v>0</v>
      </c>
      <c r="F208" s="265">
        <f>'2 уровень'!G333</f>
        <v>269.83845000000002</v>
      </c>
      <c r="G208" s="265">
        <f>'2 уровень'!H333</f>
        <v>0</v>
      </c>
      <c r="H208" s="265">
        <f>'2 уровень'!I333</f>
        <v>0</v>
      </c>
      <c r="I208" s="265">
        <f>'2 уровень'!J333</f>
        <v>0</v>
      </c>
      <c r="J208" s="265">
        <f>'2 уровень'!K333</f>
        <v>0</v>
      </c>
      <c r="K208" s="265">
        <f>'2 уровень'!L333</f>
        <v>0</v>
      </c>
      <c r="L208" s="265">
        <f>'2 уровень'!M333</f>
        <v>0</v>
      </c>
      <c r="M208" s="265">
        <f>'2 уровень'!N333</f>
        <v>0</v>
      </c>
      <c r="N208" s="265">
        <f>'2 уровень'!O333</f>
        <v>0</v>
      </c>
      <c r="O208" s="265">
        <f>'2 уровень'!P333</f>
        <v>0</v>
      </c>
      <c r="P208" s="265">
        <f>'2 уровень'!Q333</f>
        <v>0</v>
      </c>
      <c r="Q208" s="265">
        <f>'2 уровень'!R333</f>
        <v>22.486537500000001</v>
      </c>
      <c r="R208" s="264">
        <f>'2 уровень'!S333</f>
        <v>0</v>
      </c>
      <c r="S208" s="264">
        <f>'2 уровень'!T333</f>
        <v>-22.486537500000001</v>
      </c>
      <c r="T208" s="264">
        <f>'2 уровень'!U333</f>
        <v>0</v>
      </c>
      <c r="U208" s="264">
        <f>'2 уровень'!V333</f>
        <v>0</v>
      </c>
      <c r="V208" s="265">
        <f>'2 уровень'!W333</f>
        <v>0</v>
      </c>
      <c r="W208" s="68"/>
      <c r="Y208" s="592"/>
    </row>
    <row r="209" spans="1:198" ht="30" x14ac:dyDescent="0.25">
      <c r="A209" s="207" t="s">
        <v>66</v>
      </c>
      <c r="B209" s="205">
        <f>'2 уровень'!C334</f>
        <v>665</v>
      </c>
      <c r="C209" s="205">
        <f>'2 уровень'!D334</f>
        <v>55</v>
      </c>
      <c r="D209" s="205">
        <f>'2 уровень'!E334</f>
        <v>2</v>
      </c>
      <c r="E209" s="206">
        <f>'2 уровень'!F334</f>
        <v>3.6363636363636362</v>
      </c>
      <c r="F209" s="263">
        <f>'2 уровень'!G334</f>
        <v>1727.9534499999997</v>
      </c>
      <c r="G209" s="263">
        <f>'2 уровень'!H334</f>
        <v>0</v>
      </c>
      <c r="H209" s="263">
        <f>'2 уровень'!I334</f>
        <v>0</v>
      </c>
      <c r="I209" s="263">
        <f>'2 уровень'!J334</f>
        <v>0</v>
      </c>
      <c r="J209" s="263">
        <f>'2 уровень'!K334</f>
        <v>0</v>
      </c>
      <c r="K209" s="263">
        <f>'2 уровень'!L334</f>
        <v>0</v>
      </c>
      <c r="L209" s="263">
        <f>'2 уровень'!M334</f>
        <v>0</v>
      </c>
      <c r="M209" s="263">
        <f>'2 уровень'!N334</f>
        <v>0</v>
      </c>
      <c r="N209" s="263">
        <f>'2 уровень'!O334</f>
        <v>0</v>
      </c>
      <c r="O209" s="263">
        <f>'2 уровень'!P334</f>
        <v>0</v>
      </c>
      <c r="P209" s="263">
        <f>'2 уровень'!Q334</f>
        <v>0</v>
      </c>
      <c r="Q209" s="263">
        <f>'2 уровень'!R334</f>
        <v>143.99612083333335</v>
      </c>
      <c r="R209" s="263">
        <f>'2 уровень'!S334</f>
        <v>3.6623399999999999</v>
      </c>
      <c r="S209" s="263">
        <f>'2 уровень'!T334</f>
        <v>-140.33378083333335</v>
      </c>
      <c r="T209" s="263">
        <f>'2 уровень'!U334</f>
        <v>0</v>
      </c>
      <c r="U209" s="263">
        <f>'2 уровень'!V334</f>
        <v>3.6623399999999999</v>
      </c>
      <c r="V209" s="263">
        <f>'2 уровень'!W334</f>
        <v>2.543360181375256</v>
      </c>
      <c r="W209" s="68"/>
      <c r="Y209" s="592"/>
    </row>
    <row r="210" spans="1:198" ht="30" x14ac:dyDescent="0.25">
      <c r="A210" s="75" t="s">
        <v>62</v>
      </c>
      <c r="B210" s="144">
        <f>'2 уровень'!C335</f>
        <v>200</v>
      </c>
      <c r="C210" s="144">
        <f>'2 уровень'!D335</f>
        <v>17</v>
      </c>
      <c r="D210" s="33">
        <f>'2 уровень'!E335</f>
        <v>2</v>
      </c>
      <c r="E210" s="145">
        <f>'2 уровень'!F335</f>
        <v>11.76470588235294</v>
      </c>
      <c r="F210" s="265">
        <f>'2 уровень'!G335</f>
        <v>282.8</v>
      </c>
      <c r="G210" s="265">
        <f>'2 уровень'!H335</f>
        <v>0</v>
      </c>
      <c r="H210" s="265">
        <f>'2 уровень'!I335</f>
        <v>0</v>
      </c>
      <c r="I210" s="265">
        <f>'2 уровень'!J335</f>
        <v>0</v>
      </c>
      <c r="J210" s="265">
        <f>'2 уровень'!K335</f>
        <v>0</v>
      </c>
      <c r="K210" s="265">
        <f>'2 уровень'!L335</f>
        <v>0</v>
      </c>
      <c r="L210" s="265">
        <f>'2 уровень'!M335</f>
        <v>0</v>
      </c>
      <c r="M210" s="265">
        <f>'2 уровень'!N335</f>
        <v>0</v>
      </c>
      <c r="N210" s="265">
        <f>'2 уровень'!O335</f>
        <v>0</v>
      </c>
      <c r="O210" s="265">
        <f>'2 уровень'!P335</f>
        <v>0</v>
      </c>
      <c r="P210" s="265">
        <f>'2 уровень'!Q335</f>
        <v>0</v>
      </c>
      <c r="Q210" s="265">
        <f>'2 уровень'!R335</f>
        <v>23.566666666666666</v>
      </c>
      <c r="R210" s="264">
        <f>'2 уровень'!S335</f>
        <v>3.6623399999999999</v>
      </c>
      <c r="S210" s="264">
        <f>'2 уровень'!T335</f>
        <v>-19.904326666666666</v>
      </c>
      <c r="T210" s="264">
        <f>'2 уровень'!U335</f>
        <v>0</v>
      </c>
      <c r="U210" s="264">
        <f>'2 уровень'!V335</f>
        <v>3.6623399999999999</v>
      </c>
      <c r="V210" s="265">
        <f>'2 уровень'!W335</f>
        <v>15.540339462517681</v>
      </c>
      <c r="W210" s="68"/>
      <c r="Y210" s="592"/>
    </row>
    <row r="211" spans="1:198" ht="45" x14ac:dyDescent="0.25">
      <c r="A211" s="75" t="s">
        <v>92</v>
      </c>
      <c r="B211" s="144">
        <f>'2 уровень'!C336</f>
        <v>0</v>
      </c>
      <c r="C211" s="144">
        <f>'2 уровень'!D336</f>
        <v>0</v>
      </c>
      <c r="D211" s="33">
        <f>'2 уровень'!E336</f>
        <v>0</v>
      </c>
      <c r="E211" s="145">
        <f>'2 уровень'!F336</f>
        <v>0</v>
      </c>
      <c r="F211" s="265">
        <f>'2 уровень'!G336</f>
        <v>0</v>
      </c>
      <c r="G211" s="265">
        <f>'2 уровень'!H336</f>
        <v>0</v>
      </c>
      <c r="H211" s="265">
        <f>'2 уровень'!I336</f>
        <v>0</v>
      </c>
      <c r="I211" s="265">
        <f>'2 уровень'!J336</f>
        <v>0</v>
      </c>
      <c r="J211" s="265">
        <f>'2 уровень'!K336</f>
        <v>0</v>
      </c>
      <c r="K211" s="265">
        <f>'2 уровень'!L336</f>
        <v>0</v>
      </c>
      <c r="L211" s="265">
        <f>'2 уровень'!M336</f>
        <v>0</v>
      </c>
      <c r="M211" s="265">
        <f>'2 уровень'!N336</f>
        <v>0</v>
      </c>
      <c r="N211" s="265">
        <f>'2 уровень'!O336</f>
        <v>0</v>
      </c>
      <c r="O211" s="265">
        <f>'2 уровень'!P336</f>
        <v>0</v>
      </c>
      <c r="P211" s="265">
        <f>'2 уровень'!Q336</f>
        <v>0</v>
      </c>
      <c r="Q211" s="265">
        <f>'2 уровень'!R336</f>
        <v>0</v>
      </c>
      <c r="R211" s="264">
        <f>'2 уровень'!S336</f>
        <v>0</v>
      </c>
      <c r="S211" s="264">
        <f>'2 уровень'!T336</f>
        <v>0</v>
      </c>
      <c r="T211" s="264">
        <f>'2 уровень'!U336</f>
        <v>0</v>
      </c>
      <c r="U211" s="264">
        <f>'2 уровень'!V336</f>
        <v>0</v>
      </c>
      <c r="V211" s="265">
        <f>'2 уровень'!W336</f>
        <v>0</v>
      </c>
      <c r="W211" s="68"/>
      <c r="Y211" s="592"/>
    </row>
    <row r="212" spans="1:198" ht="60" x14ac:dyDescent="0.25">
      <c r="A212" s="75" t="s">
        <v>45</v>
      </c>
      <c r="B212" s="144">
        <f>'2 уровень'!C337</f>
        <v>425</v>
      </c>
      <c r="C212" s="144">
        <f>'2 уровень'!D337</f>
        <v>35</v>
      </c>
      <c r="D212" s="33">
        <f>'2 уровень'!E337</f>
        <v>0</v>
      </c>
      <c r="E212" s="145">
        <f>'2 уровень'!F337</f>
        <v>0</v>
      </c>
      <c r="F212" s="265">
        <f>'2 уровень'!G337</f>
        <v>1383.3622499999999</v>
      </c>
      <c r="G212" s="265">
        <f>'2 уровень'!H337</f>
        <v>0</v>
      </c>
      <c r="H212" s="265">
        <f>'2 уровень'!I337</f>
        <v>0</v>
      </c>
      <c r="I212" s="265">
        <f>'2 уровень'!J337</f>
        <v>0</v>
      </c>
      <c r="J212" s="265">
        <f>'2 уровень'!K337</f>
        <v>0</v>
      </c>
      <c r="K212" s="265">
        <f>'2 уровень'!L337</f>
        <v>0</v>
      </c>
      <c r="L212" s="265">
        <f>'2 уровень'!M337</f>
        <v>0</v>
      </c>
      <c r="M212" s="265">
        <f>'2 уровень'!N337</f>
        <v>0</v>
      </c>
      <c r="N212" s="265">
        <f>'2 уровень'!O337</f>
        <v>0</v>
      </c>
      <c r="O212" s="265">
        <f>'2 уровень'!P337</f>
        <v>0</v>
      </c>
      <c r="P212" s="265">
        <f>'2 уровень'!Q337</f>
        <v>0</v>
      </c>
      <c r="Q212" s="265">
        <f>'2 уровень'!R337</f>
        <v>115.2801875</v>
      </c>
      <c r="R212" s="264">
        <f>'2 уровень'!S337</f>
        <v>0</v>
      </c>
      <c r="S212" s="264">
        <f>'2 уровень'!T337</f>
        <v>-115.2801875</v>
      </c>
      <c r="T212" s="264">
        <f>'2 уровень'!U337</f>
        <v>0</v>
      </c>
      <c r="U212" s="264">
        <f>'2 уровень'!V337</f>
        <v>0</v>
      </c>
      <c r="V212" s="265">
        <f>'2 уровень'!W337</f>
        <v>0</v>
      </c>
      <c r="W212" s="68"/>
      <c r="Y212" s="592"/>
    </row>
    <row r="213" spans="1:198" ht="45" x14ac:dyDescent="0.25">
      <c r="A213" s="75" t="s">
        <v>63</v>
      </c>
      <c r="B213" s="144">
        <f>'2 уровень'!C338</f>
        <v>40</v>
      </c>
      <c r="C213" s="144">
        <f>'2 уровень'!D338</f>
        <v>3</v>
      </c>
      <c r="D213" s="33">
        <f>'2 уровень'!E338</f>
        <v>0</v>
      </c>
      <c r="E213" s="145">
        <f>'2 уровень'!F338</f>
        <v>0</v>
      </c>
      <c r="F213" s="265">
        <f>'2 уровень'!G338</f>
        <v>61.791199999999996</v>
      </c>
      <c r="G213" s="265">
        <f>'2 уровень'!H338</f>
        <v>0</v>
      </c>
      <c r="H213" s="265">
        <f>'2 уровень'!I338</f>
        <v>0</v>
      </c>
      <c r="I213" s="265">
        <f>'2 уровень'!J338</f>
        <v>0</v>
      </c>
      <c r="J213" s="265">
        <f>'2 уровень'!K338</f>
        <v>0</v>
      </c>
      <c r="K213" s="265">
        <f>'2 уровень'!L338</f>
        <v>0</v>
      </c>
      <c r="L213" s="265">
        <f>'2 уровень'!M338</f>
        <v>0</v>
      </c>
      <c r="M213" s="265">
        <f>'2 уровень'!N338</f>
        <v>0</v>
      </c>
      <c r="N213" s="265">
        <f>'2 уровень'!O338</f>
        <v>0</v>
      </c>
      <c r="O213" s="265">
        <f>'2 уровень'!P338</f>
        <v>0</v>
      </c>
      <c r="P213" s="265">
        <f>'2 уровень'!Q338</f>
        <v>0</v>
      </c>
      <c r="Q213" s="265">
        <f>'2 уровень'!R338</f>
        <v>5.1492666666666667</v>
      </c>
      <c r="R213" s="264">
        <f>'2 уровень'!S338</f>
        <v>0</v>
      </c>
      <c r="S213" s="264">
        <f>'2 уровень'!T338</f>
        <v>-5.1492666666666667</v>
      </c>
      <c r="T213" s="264">
        <f>'2 уровень'!U338</f>
        <v>0</v>
      </c>
      <c r="U213" s="264">
        <f>'2 уровень'!V338</f>
        <v>0</v>
      </c>
      <c r="V213" s="265">
        <f>'2 уровень'!W338</f>
        <v>0</v>
      </c>
      <c r="W213" s="68"/>
      <c r="Y213" s="592"/>
    </row>
    <row r="214" spans="1:198" ht="15.75" thickBot="1" x14ac:dyDescent="0.3">
      <c r="A214" s="74" t="s">
        <v>4</v>
      </c>
      <c r="B214" s="144">
        <f>'2 уровень'!C339</f>
        <v>0</v>
      </c>
      <c r="C214" s="144">
        <f>'2 уровень'!D339</f>
        <v>0</v>
      </c>
      <c r="D214" s="33">
        <f>'2 уровень'!E339</f>
        <v>0</v>
      </c>
      <c r="E214" s="145">
        <f>'2 уровень'!F339</f>
        <v>0</v>
      </c>
      <c r="F214" s="265">
        <f>'2 уровень'!G339</f>
        <v>2998.0618999999997</v>
      </c>
      <c r="G214" s="265" t="e">
        <f>'2 уровень'!H339</f>
        <v>#REF!</v>
      </c>
      <c r="H214" s="265" t="e">
        <f>'2 уровень'!I339</f>
        <v>#REF!</v>
      </c>
      <c r="I214" s="265" t="e">
        <f>'2 уровень'!J339</f>
        <v>#REF!</v>
      </c>
      <c r="J214" s="265" t="e">
        <f>'2 уровень'!K339</f>
        <v>#REF!</v>
      </c>
      <c r="K214" s="265" t="e">
        <f>'2 уровень'!L339</f>
        <v>#REF!</v>
      </c>
      <c r="L214" s="265" t="e">
        <f>'2 уровень'!M339</f>
        <v>#REF!</v>
      </c>
      <c r="M214" s="265" t="e">
        <f>'2 уровень'!N339</f>
        <v>#REF!</v>
      </c>
      <c r="N214" s="265" t="e">
        <f>'2 уровень'!O339</f>
        <v>#REF!</v>
      </c>
      <c r="O214" s="265" t="e">
        <f>'2 уровень'!P339</f>
        <v>#REF!</v>
      </c>
      <c r="P214" s="265" t="e">
        <f>'2 уровень'!Q339</f>
        <v>#REF!</v>
      </c>
      <c r="Q214" s="265">
        <f>'2 уровень'!R339</f>
        <v>249.83849166666667</v>
      </c>
      <c r="R214" s="264">
        <f>'2 уровень'!S339</f>
        <v>46.925629999999998</v>
      </c>
      <c r="S214" s="264">
        <f>'2 уровень'!T339</f>
        <v>-202.91286166666669</v>
      </c>
      <c r="T214" s="264">
        <f>'2 уровень'!U339</f>
        <v>0</v>
      </c>
      <c r="U214" s="264">
        <f>'2 уровень'!V339</f>
        <v>46.925629999999998</v>
      </c>
      <c r="V214" s="265">
        <f>'2 уровень'!W339</f>
        <v>18.782386047466197</v>
      </c>
      <c r="W214" s="68"/>
      <c r="Y214" s="592"/>
    </row>
    <row r="215" spans="1:198" s="35" customFormat="1" ht="15" customHeight="1" x14ac:dyDescent="0.25">
      <c r="A215" s="66" t="s">
        <v>30</v>
      </c>
      <c r="B215" s="67"/>
      <c r="C215" s="67"/>
      <c r="D215" s="67"/>
      <c r="E215" s="105"/>
      <c r="F215" s="276"/>
      <c r="G215" s="276"/>
      <c r="H215" s="276"/>
      <c r="I215" s="276"/>
      <c r="J215" s="276"/>
      <c r="K215" s="276"/>
      <c r="L215" s="276"/>
      <c r="M215" s="276"/>
      <c r="N215" s="276"/>
      <c r="O215" s="276"/>
      <c r="P215" s="276"/>
      <c r="Q215" s="276"/>
      <c r="R215" s="276"/>
      <c r="S215" s="276"/>
      <c r="T215" s="276"/>
      <c r="U215" s="276"/>
      <c r="V215" s="276"/>
      <c r="W215" s="68"/>
      <c r="X215" s="244"/>
      <c r="Y215" s="592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  <c r="BN215" s="31"/>
      <c r="BO215" s="31"/>
      <c r="BP215" s="31"/>
      <c r="BQ215" s="31"/>
      <c r="BR215" s="31"/>
      <c r="BS215" s="31"/>
      <c r="BT215" s="31"/>
      <c r="BU215" s="31"/>
      <c r="BV215" s="31"/>
      <c r="BW215" s="31"/>
      <c r="BX215" s="31"/>
      <c r="BY215" s="31"/>
      <c r="BZ215" s="31"/>
      <c r="CA215" s="31"/>
      <c r="CB215" s="31"/>
      <c r="CC215" s="31"/>
      <c r="CD215" s="31"/>
      <c r="CE215" s="31"/>
      <c r="CF215" s="31"/>
      <c r="CG215" s="31"/>
      <c r="CH215" s="31"/>
      <c r="CI215" s="31"/>
      <c r="CJ215" s="31"/>
      <c r="CK215" s="31"/>
      <c r="CL215" s="31"/>
      <c r="CM215" s="31"/>
      <c r="CN215" s="31"/>
      <c r="CO215" s="31"/>
      <c r="CP215" s="31"/>
      <c r="CQ215" s="31"/>
      <c r="CR215" s="31"/>
      <c r="CS215" s="31"/>
      <c r="CT215" s="31"/>
      <c r="CU215" s="31"/>
      <c r="CV215" s="31"/>
      <c r="CW215" s="31"/>
      <c r="CX215" s="31"/>
      <c r="CY215" s="31"/>
      <c r="CZ215" s="31"/>
      <c r="DA215" s="31"/>
      <c r="DB215" s="31"/>
      <c r="DC215" s="31"/>
      <c r="DD215" s="31"/>
      <c r="DE215" s="31"/>
      <c r="DF215" s="31"/>
      <c r="DG215" s="31"/>
      <c r="DH215" s="31"/>
      <c r="DI215" s="31"/>
      <c r="DJ215" s="31"/>
      <c r="DK215" s="31"/>
      <c r="DL215" s="31"/>
      <c r="DM215" s="31"/>
      <c r="DN215" s="31"/>
      <c r="DO215" s="31"/>
      <c r="DP215" s="31"/>
      <c r="DQ215" s="31"/>
      <c r="DR215" s="31"/>
      <c r="DS215" s="31"/>
      <c r="DT215" s="31"/>
      <c r="DU215" s="31"/>
      <c r="DV215" s="31"/>
      <c r="DW215" s="31"/>
      <c r="DX215" s="31"/>
      <c r="DY215" s="31"/>
      <c r="DZ215" s="31"/>
      <c r="EA215" s="31"/>
      <c r="EB215" s="31"/>
      <c r="EC215" s="31"/>
      <c r="ED215" s="31"/>
      <c r="EE215" s="31"/>
      <c r="EF215" s="31"/>
      <c r="EG215" s="31"/>
      <c r="EH215" s="31"/>
      <c r="EI215" s="31"/>
      <c r="EJ215" s="31"/>
      <c r="EK215" s="31"/>
      <c r="EL215" s="31"/>
      <c r="EM215" s="31"/>
      <c r="EN215" s="31"/>
      <c r="EO215" s="31"/>
      <c r="EP215" s="31"/>
      <c r="EQ215" s="31"/>
      <c r="ER215" s="31"/>
      <c r="ES215" s="31"/>
      <c r="ET215" s="31"/>
      <c r="EU215" s="31"/>
      <c r="EV215" s="31"/>
      <c r="EW215" s="31"/>
      <c r="EX215" s="31"/>
      <c r="EY215" s="31"/>
      <c r="EZ215" s="31"/>
      <c r="FA215" s="31"/>
      <c r="FB215" s="31"/>
      <c r="FC215" s="31"/>
      <c r="FD215" s="31"/>
      <c r="FE215" s="31"/>
      <c r="FF215" s="31"/>
      <c r="FG215" s="31"/>
      <c r="FH215" s="31"/>
      <c r="FI215" s="31"/>
      <c r="FJ215" s="31"/>
      <c r="FK215" s="31"/>
      <c r="FL215" s="31"/>
      <c r="FM215" s="31"/>
      <c r="FN215" s="31"/>
      <c r="FO215" s="31"/>
      <c r="FP215" s="31"/>
      <c r="FQ215" s="31"/>
      <c r="FR215" s="31"/>
      <c r="FS215" s="31"/>
      <c r="FT215" s="31"/>
      <c r="FU215" s="31"/>
      <c r="FV215" s="31"/>
      <c r="FW215" s="31"/>
      <c r="FX215" s="31"/>
      <c r="FY215" s="31"/>
      <c r="FZ215" s="31"/>
      <c r="GA215" s="31"/>
      <c r="GB215" s="31"/>
      <c r="GC215" s="31"/>
      <c r="GD215" s="31"/>
      <c r="GE215" s="31"/>
      <c r="GF215" s="31"/>
      <c r="GG215" s="31"/>
      <c r="GH215" s="31"/>
      <c r="GI215" s="31"/>
      <c r="GJ215" s="31"/>
      <c r="GK215" s="31"/>
      <c r="GL215" s="31"/>
      <c r="GM215" s="31"/>
      <c r="GN215" s="31"/>
      <c r="GO215" s="31"/>
      <c r="GP215" s="31"/>
    </row>
    <row r="216" spans="1:198" ht="30" x14ac:dyDescent="0.25">
      <c r="A216" s="207" t="s">
        <v>74</v>
      </c>
      <c r="B216" s="205">
        <f>'1 уровень'!D345</f>
        <v>19019</v>
      </c>
      <c r="C216" s="205">
        <f>'1 уровень'!E345</f>
        <v>1586</v>
      </c>
      <c r="D216" s="205">
        <f>'1 уровень'!F345</f>
        <v>1754</v>
      </c>
      <c r="E216" s="206">
        <f>'1 уровень'!G345</f>
        <v>110.59268600252207</v>
      </c>
      <c r="F216" s="263">
        <f>'1 уровень'!H345</f>
        <v>50552.158370000005</v>
      </c>
      <c r="G216" s="263">
        <f>'1 уровень'!I345</f>
        <v>0</v>
      </c>
      <c r="H216" s="263">
        <f>'1 уровень'!J345</f>
        <v>0</v>
      </c>
      <c r="I216" s="263">
        <f>'1 уровень'!K345</f>
        <v>0</v>
      </c>
      <c r="J216" s="263">
        <f>'1 уровень'!L345</f>
        <v>0</v>
      </c>
      <c r="K216" s="263">
        <f>'1 уровень'!M345</f>
        <v>0</v>
      </c>
      <c r="L216" s="263">
        <f>'1 уровень'!N345</f>
        <v>0</v>
      </c>
      <c r="M216" s="263">
        <f>'1 уровень'!O345</f>
        <v>0</v>
      </c>
      <c r="N216" s="263">
        <f>'1 уровень'!P345</f>
        <v>0</v>
      </c>
      <c r="O216" s="263">
        <f>'1 уровень'!Q345</f>
        <v>0</v>
      </c>
      <c r="P216" s="263">
        <f>'1 уровень'!R345</f>
        <v>0</v>
      </c>
      <c r="Q216" s="263">
        <f>'1 уровень'!S345</f>
        <v>4212.6798641666664</v>
      </c>
      <c r="R216" s="263">
        <f>'1 уровень'!T345</f>
        <v>4362.4479200000014</v>
      </c>
      <c r="S216" s="263">
        <f>'1 уровень'!U345</f>
        <v>149.76805583333473</v>
      </c>
      <c r="T216" s="263">
        <f>'1 уровень'!V345</f>
        <v>-61.788509999999995</v>
      </c>
      <c r="U216" s="263">
        <f>'1 уровень'!W345</f>
        <v>4300.6594100000011</v>
      </c>
      <c r="V216" s="263">
        <f>'1 уровень'!X345</f>
        <v>103.55517296975904</v>
      </c>
      <c r="W216" s="68"/>
      <c r="Y216" s="592"/>
    </row>
    <row r="217" spans="1:198" ht="30" x14ac:dyDescent="0.25">
      <c r="A217" s="75" t="s">
        <v>43</v>
      </c>
      <c r="B217" s="33">
        <f>'1 уровень'!D346</f>
        <v>14300</v>
      </c>
      <c r="C217" s="33">
        <f>'1 уровень'!E346</f>
        <v>1192</v>
      </c>
      <c r="D217" s="33">
        <f>'1 уровень'!F346</f>
        <v>1285</v>
      </c>
      <c r="E217" s="100">
        <f>'1 уровень'!G346</f>
        <v>107.80201342281879</v>
      </c>
      <c r="F217" s="264">
        <f>'1 уровень'!H346</f>
        <v>40887.847999999998</v>
      </c>
      <c r="G217" s="264">
        <f>'1 уровень'!I346</f>
        <v>0</v>
      </c>
      <c r="H217" s="264">
        <f>'1 уровень'!J346</f>
        <v>0</v>
      </c>
      <c r="I217" s="264">
        <f>'1 уровень'!K346</f>
        <v>0</v>
      </c>
      <c r="J217" s="264">
        <f>'1 уровень'!L346</f>
        <v>0</v>
      </c>
      <c r="K217" s="264">
        <f>'1 уровень'!M346</f>
        <v>0</v>
      </c>
      <c r="L217" s="264">
        <f>'1 уровень'!N346</f>
        <v>0</v>
      </c>
      <c r="M217" s="264">
        <f>'1 уровень'!O346</f>
        <v>0</v>
      </c>
      <c r="N217" s="264">
        <f>'1 уровень'!P346</f>
        <v>0</v>
      </c>
      <c r="O217" s="264">
        <f>'1 уровень'!Q346</f>
        <v>0</v>
      </c>
      <c r="P217" s="264">
        <f>'1 уровень'!R346</f>
        <v>0</v>
      </c>
      <c r="Q217" s="264">
        <f>'1 уровень'!S346</f>
        <v>3407.3206666666665</v>
      </c>
      <c r="R217" s="264">
        <f>'1 уровень'!T346</f>
        <v>3541.75245</v>
      </c>
      <c r="S217" s="264">
        <f>'1 уровень'!U346</f>
        <v>134.43178333333356</v>
      </c>
      <c r="T217" s="264">
        <f>'1 уровень'!V346</f>
        <v>-46.210589999999996</v>
      </c>
      <c r="U217" s="264">
        <f>'1 уровень'!W346</f>
        <v>3495.5418600000003</v>
      </c>
      <c r="V217" s="264">
        <f>'1 уровень'!X346</f>
        <v>103.94538103350415</v>
      </c>
      <c r="W217" s="68"/>
      <c r="Y217" s="592"/>
    </row>
    <row r="218" spans="1:198" ht="30" x14ac:dyDescent="0.25">
      <c r="A218" s="75" t="s">
        <v>44</v>
      </c>
      <c r="B218" s="33">
        <f>'1 уровень'!D347</f>
        <v>4290</v>
      </c>
      <c r="C218" s="33">
        <f>'1 уровень'!E347</f>
        <v>358</v>
      </c>
      <c r="D218" s="33">
        <f>'1 уровень'!F347</f>
        <v>453</v>
      </c>
      <c r="E218" s="100">
        <f>'1 уровень'!G347</f>
        <v>126.536312849162</v>
      </c>
      <c r="F218" s="264">
        <f>'1 уровень'!H347</f>
        <v>6908.1012000000001</v>
      </c>
      <c r="G218" s="264">
        <f>'1 уровень'!I347</f>
        <v>0</v>
      </c>
      <c r="H218" s="264">
        <f>'1 уровень'!J347</f>
        <v>0</v>
      </c>
      <c r="I218" s="264">
        <f>'1 уровень'!K347</f>
        <v>0</v>
      </c>
      <c r="J218" s="264">
        <f>'1 уровень'!L347</f>
        <v>0</v>
      </c>
      <c r="K218" s="264">
        <f>'1 уровень'!M347</f>
        <v>0</v>
      </c>
      <c r="L218" s="264">
        <f>'1 уровень'!N347</f>
        <v>0</v>
      </c>
      <c r="M218" s="264">
        <f>'1 уровень'!O347</f>
        <v>0</v>
      </c>
      <c r="N218" s="264">
        <f>'1 уровень'!P347</f>
        <v>0</v>
      </c>
      <c r="O218" s="264">
        <f>'1 уровень'!Q347</f>
        <v>0</v>
      </c>
      <c r="P218" s="264">
        <f>'1 уровень'!R347</f>
        <v>0</v>
      </c>
      <c r="Q218" s="264">
        <f>'1 уровень'!S347</f>
        <v>575.67510000000004</v>
      </c>
      <c r="R218" s="264">
        <f>'1 уровень'!T347</f>
        <v>717.89979000000108</v>
      </c>
      <c r="S218" s="264">
        <f>'1 уровень'!U347</f>
        <v>142.22469000000115</v>
      </c>
      <c r="T218" s="264">
        <f>'1 уровень'!V347</f>
        <v>-15.577920000000001</v>
      </c>
      <c r="U218" s="264">
        <f>'1 уровень'!W347</f>
        <v>702.32187000000113</v>
      </c>
      <c r="V218" s="264">
        <f>'1 уровень'!X347</f>
        <v>124.70572202966588</v>
      </c>
      <c r="W218" s="68"/>
      <c r="Y218" s="592"/>
    </row>
    <row r="219" spans="1:198" ht="30" x14ac:dyDescent="0.25">
      <c r="A219" s="75" t="s">
        <v>64</v>
      </c>
      <c r="B219" s="33">
        <f>'1 уровень'!D348</f>
        <v>47</v>
      </c>
      <c r="C219" s="33">
        <f>'1 уровень'!E348</f>
        <v>4</v>
      </c>
      <c r="D219" s="33">
        <f>'1 уровень'!F348</f>
        <v>0</v>
      </c>
      <c r="E219" s="100">
        <f>'1 уровень'!G348</f>
        <v>0</v>
      </c>
      <c r="F219" s="264">
        <f>'1 уровень'!H348</f>
        <v>301.96231</v>
      </c>
      <c r="G219" s="264">
        <f>'1 уровень'!I348</f>
        <v>0</v>
      </c>
      <c r="H219" s="264">
        <f>'1 уровень'!J348</f>
        <v>0</v>
      </c>
      <c r="I219" s="264">
        <f>'1 уровень'!K348</f>
        <v>0</v>
      </c>
      <c r="J219" s="264">
        <f>'1 уровень'!L348</f>
        <v>0</v>
      </c>
      <c r="K219" s="264">
        <f>'1 уровень'!M348</f>
        <v>0</v>
      </c>
      <c r="L219" s="264">
        <f>'1 уровень'!N348</f>
        <v>0</v>
      </c>
      <c r="M219" s="264">
        <f>'1 уровень'!O348</f>
        <v>0</v>
      </c>
      <c r="N219" s="264">
        <f>'1 уровень'!P348</f>
        <v>0</v>
      </c>
      <c r="O219" s="264">
        <f>'1 уровень'!Q348</f>
        <v>0</v>
      </c>
      <c r="P219" s="264">
        <f>'1 уровень'!R348</f>
        <v>0</v>
      </c>
      <c r="Q219" s="264">
        <f>'1 уровень'!S348</f>
        <v>25.163525833333335</v>
      </c>
      <c r="R219" s="264">
        <f>'1 уровень'!T348</f>
        <v>0</v>
      </c>
      <c r="S219" s="264">
        <f>'1 уровень'!U348</f>
        <v>-25.163525833333335</v>
      </c>
      <c r="T219" s="264">
        <f>'1 уровень'!V348</f>
        <v>0</v>
      </c>
      <c r="U219" s="264">
        <f>'1 уровень'!W348</f>
        <v>0</v>
      </c>
      <c r="V219" s="264">
        <f>'1 уровень'!X348</f>
        <v>0</v>
      </c>
      <c r="W219" s="68"/>
      <c r="Y219" s="592"/>
    </row>
    <row r="220" spans="1:198" ht="30" x14ac:dyDescent="0.25">
      <c r="A220" s="75" t="s">
        <v>65</v>
      </c>
      <c r="B220" s="33">
        <f>'1 уровень'!D349</f>
        <v>382</v>
      </c>
      <c r="C220" s="33">
        <f>'1 уровень'!E349</f>
        <v>32</v>
      </c>
      <c r="D220" s="33">
        <f>'1 уровень'!F349</f>
        <v>16</v>
      </c>
      <c r="E220" s="100">
        <f>'1 уровень'!G349</f>
        <v>50</v>
      </c>
      <c r="F220" s="264">
        <f>'1 уровень'!H349</f>
        <v>2454.2468599999997</v>
      </c>
      <c r="G220" s="264">
        <f>'1 уровень'!I349</f>
        <v>0</v>
      </c>
      <c r="H220" s="264">
        <f>'1 уровень'!J349</f>
        <v>0</v>
      </c>
      <c r="I220" s="264">
        <f>'1 уровень'!K349</f>
        <v>0</v>
      </c>
      <c r="J220" s="264">
        <f>'1 уровень'!L349</f>
        <v>0</v>
      </c>
      <c r="K220" s="264">
        <f>'1 уровень'!M349</f>
        <v>0</v>
      </c>
      <c r="L220" s="264">
        <f>'1 уровень'!N349</f>
        <v>0</v>
      </c>
      <c r="M220" s="264">
        <f>'1 уровень'!O349</f>
        <v>0</v>
      </c>
      <c r="N220" s="264">
        <f>'1 уровень'!P349</f>
        <v>0</v>
      </c>
      <c r="O220" s="264">
        <f>'1 уровень'!Q349</f>
        <v>0</v>
      </c>
      <c r="P220" s="264">
        <f>'1 уровень'!R349</f>
        <v>0</v>
      </c>
      <c r="Q220" s="264">
        <f>'1 уровень'!S349</f>
        <v>204.52057166666663</v>
      </c>
      <c r="R220" s="264">
        <f>'1 уровень'!T349</f>
        <v>102.79567999999998</v>
      </c>
      <c r="S220" s="264">
        <f>'1 уровень'!U349</f>
        <v>-101.72489166666665</v>
      </c>
      <c r="T220" s="264">
        <f>'1 уровень'!V349</f>
        <v>0</v>
      </c>
      <c r="U220" s="264">
        <f>'1 уровень'!W349</f>
        <v>102.79567999999998</v>
      </c>
      <c r="V220" s="264">
        <f>'1 уровень'!X349</f>
        <v>50.261780104712038</v>
      </c>
      <c r="W220" s="68"/>
      <c r="Y220" s="592"/>
    </row>
    <row r="221" spans="1:198" ht="30" x14ac:dyDescent="0.25">
      <c r="A221" s="207" t="s">
        <v>66</v>
      </c>
      <c r="B221" s="205">
        <f>'1 уровень'!D350</f>
        <v>30000</v>
      </c>
      <c r="C221" s="205">
        <f>'1 уровень'!E350</f>
        <v>2500</v>
      </c>
      <c r="D221" s="205">
        <f>'1 уровень'!F350</f>
        <v>4205</v>
      </c>
      <c r="E221" s="206">
        <f>'1 уровень'!G350</f>
        <v>168.2</v>
      </c>
      <c r="F221" s="263">
        <f>'1 уровень'!H350</f>
        <v>61027.826000000001</v>
      </c>
      <c r="G221" s="263">
        <f>'1 уровень'!I350</f>
        <v>0</v>
      </c>
      <c r="H221" s="263">
        <f>'1 уровень'!J350</f>
        <v>0</v>
      </c>
      <c r="I221" s="263">
        <f>'1 уровень'!K350</f>
        <v>0</v>
      </c>
      <c r="J221" s="263">
        <f>'1 уровень'!L350</f>
        <v>0</v>
      </c>
      <c r="K221" s="263">
        <f>'1 уровень'!M350</f>
        <v>0</v>
      </c>
      <c r="L221" s="263">
        <f>'1 уровень'!N350</f>
        <v>0</v>
      </c>
      <c r="M221" s="263">
        <f>'1 уровень'!O350</f>
        <v>0</v>
      </c>
      <c r="N221" s="263">
        <f>'1 уровень'!P350</f>
        <v>0</v>
      </c>
      <c r="O221" s="263">
        <f>'1 уровень'!Q350</f>
        <v>0</v>
      </c>
      <c r="P221" s="263">
        <f>'1 уровень'!R350</f>
        <v>0</v>
      </c>
      <c r="Q221" s="263">
        <f>'1 уровень'!S350</f>
        <v>5085.6521666666667</v>
      </c>
      <c r="R221" s="263">
        <f>'1 уровень'!T350</f>
        <v>7371.3102100000024</v>
      </c>
      <c r="S221" s="263">
        <f>'1 уровень'!U350</f>
        <v>2285.6580433333352</v>
      </c>
      <c r="T221" s="263">
        <f>'1 уровень'!V350</f>
        <v>-48.848769999999995</v>
      </c>
      <c r="U221" s="263">
        <f>'1 уровень'!W350</f>
        <v>7322.4614400000019</v>
      </c>
      <c r="V221" s="263">
        <f>'1 уровень'!X350</f>
        <v>144.94326329107648</v>
      </c>
      <c r="W221" s="68"/>
      <c r="Y221" s="592"/>
    </row>
    <row r="222" spans="1:198" ht="30" x14ac:dyDescent="0.25">
      <c r="A222" s="75" t="s">
        <v>62</v>
      </c>
      <c r="B222" s="33">
        <f>'1 уровень'!D351</f>
        <v>5050</v>
      </c>
      <c r="C222" s="33">
        <f>'1 уровень'!E351</f>
        <v>421</v>
      </c>
      <c r="D222" s="33">
        <f>'1 уровень'!F351</f>
        <v>1722</v>
      </c>
      <c r="E222" s="100">
        <f>'1 уровень'!G351</f>
        <v>409.02612826603325</v>
      </c>
      <c r="F222" s="264">
        <f>'1 уровень'!H351</f>
        <v>6110.5</v>
      </c>
      <c r="G222" s="264">
        <f>'1 уровень'!I351</f>
        <v>0</v>
      </c>
      <c r="H222" s="264">
        <f>'1 уровень'!J351</f>
        <v>0</v>
      </c>
      <c r="I222" s="264">
        <f>'1 уровень'!K351</f>
        <v>0</v>
      </c>
      <c r="J222" s="264">
        <f>'1 уровень'!L351</f>
        <v>0</v>
      </c>
      <c r="K222" s="264">
        <f>'1 уровень'!M351</f>
        <v>0</v>
      </c>
      <c r="L222" s="264">
        <f>'1 уровень'!N351</f>
        <v>0</v>
      </c>
      <c r="M222" s="264">
        <f>'1 уровень'!O351</f>
        <v>0</v>
      </c>
      <c r="N222" s="264">
        <f>'1 уровень'!P351</f>
        <v>0</v>
      </c>
      <c r="O222" s="264">
        <f>'1 уровень'!Q351</f>
        <v>0</v>
      </c>
      <c r="P222" s="264">
        <f>'1 уровень'!R351</f>
        <v>0</v>
      </c>
      <c r="Q222" s="264">
        <f>'1 уровень'!S351</f>
        <v>509.20833333333337</v>
      </c>
      <c r="R222" s="264">
        <f>'1 уровень'!T351</f>
        <v>1829.3677700000017</v>
      </c>
      <c r="S222" s="264">
        <f>'1 уровень'!U351</f>
        <v>1320.1594366666682</v>
      </c>
      <c r="T222" s="264">
        <f>'1 уровень'!V351</f>
        <v>0</v>
      </c>
      <c r="U222" s="264">
        <f>'1 уровень'!W351</f>
        <v>1829.3677700000017</v>
      </c>
      <c r="V222" s="264">
        <f>'1 уровень'!X351</f>
        <v>359.25723328696535</v>
      </c>
      <c r="W222" s="68"/>
      <c r="Y222" s="592"/>
    </row>
    <row r="223" spans="1:198" ht="45" x14ac:dyDescent="0.25">
      <c r="A223" s="75" t="s">
        <v>92</v>
      </c>
      <c r="B223" s="33">
        <f>'1 уровень'!D352</f>
        <v>0</v>
      </c>
      <c r="C223" s="33">
        <f>'1 уровень'!E352</f>
        <v>0</v>
      </c>
      <c r="D223" s="33">
        <f>'1 уровень'!F352</f>
        <v>0</v>
      </c>
      <c r="E223" s="100">
        <f>'1 уровень'!G352</f>
        <v>0</v>
      </c>
      <c r="F223" s="264">
        <f>'1 уровень'!H352</f>
        <v>0</v>
      </c>
      <c r="G223" s="264">
        <f>'1 уровень'!I352</f>
        <v>0</v>
      </c>
      <c r="H223" s="264">
        <f>'1 уровень'!J352</f>
        <v>0</v>
      </c>
      <c r="I223" s="264">
        <f>'1 уровень'!K352</f>
        <v>0</v>
      </c>
      <c r="J223" s="264">
        <f>'1 уровень'!L352</f>
        <v>0</v>
      </c>
      <c r="K223" s="264">
        <f>'1 уровень'!M352</f>
        <v>0</v>
      </c>
      <c r="L223" s="264">
        <f>'1 уровень'!N352</f>
        <v>0</v>
      </c>
      <c r="M223" s="264">
        <f>'1 уровень'!O352</f>
        <v>0</v>
      </c>
      <c r="N223" s="264">
        <f>'1 уровень'!P352</f>
        <v>0</v>
      </c>
      <c r="O223" s="264">
        <f>'1 уровень'!Q352</f>
        <v>0</v>
      </c>
      <c r="P223" s="264">
        <f>'1 уровень'!R352</f>
        <v>0</v>
      </c>
      <c r="Q223" s="264">
        <f>'1 уровень'!S352</f>
        <v>0</v>
      </c>
      <c r="R223" s="264">
        <f>'1 уровень'!T352</f>
        <v>0</v>
      </c>
      <c r="S223" s="264">
        <f>'1 уровень'!U352</f>
        <v>0</v>
      </c>
      <c r="T223" s="264">
        <f>'1 уровень'!V352</f>
        <v>0</v>
      </c>
      <c r="U223" s="264">
        <f>'1 уровень'!W352</f>
        <v>0</v>
      </c>
      <c r="V223" s="264">
        <f>'1 уровень'!X352</f>
        <v>0</v>
      </c>
      <c r="W223" s="68"/>
      <c r="Y223" s="592"/>
    </row>
    <row r="224" spans="1:198" ht="60" x14ac:dyDescent="0.25">
      <c r="A224" s="75" t="s">
        <v>45</v>
      </c>
      <c r="B224" s="33">
        <f>'1 уровень'!D353</f>
        <v>16300</v>
      </c>
      <c r="C224" s="33">
        <f>'1 уровень'!E353</f>
        <v>1358</v>
      </c>
      <c r="D224" s="33">
        <f>'1 уровень'!F353</f>
        <v>1705</v>
      </c>
      <c r="E224" s="100">
        <f>'1 уровень'!G353</f>
        <v>125.55228276877762</v>
      </c>
      <c r="F224" s="264">
        <f>'1 уровень'!H353</f>
        <v>43615.582000000002</v>
      </c>
      <c r="G224" s="264">
        <f>'1 уровень'!I353</f>
        <v>0</v>
      </c>
      <c r="H224" s="264">
        <f>'1 уровень'!J353</f>
        <v>0</v>
      </c>
      <c r="I224" s="264">
        <f>'1 уровень'!K353</f>
        <v>0</v>
      </c>
      <c r="J224" s="264">
        <f>'1 уровень'!L353</f>
        <v>0</v>
      </c>
      <c r="K224" s="264">
        <f>'1 уровень'!M353</f>
        <v>0</v>
      </c>
      <c r="L224" s="264">
        <f>'1 уровень'!N353</f>
        <v>0</v>
      </c>
      <c r="M224" s="264">
        <f>'1 уровень'!O353</f>
        <v>0</v>
      </c>
      <c r="N224" s="264">
        <f>'1 уровень'!P353</f>
        <v>0</v>
      </c>
      <c r="O224" s="264">
        <f>'1 уровень'!Q353</f>
        <v>0</v>
      </c>
      <c r="P224" s="264">
        <f>'1 уровень'!R353</f>
        <v>0</v>
      </c>
      <c r="Q224" s="264">
        <f>'1 уровень'!S353</f>
        <v>3634.6318333333338</v>
      </c>
      <c r="R224" s="264">
        <f>'1 уровень'!T353</f>
        <v>4571.1080500000007</v>
      </c>
      <c r="S224" s="264">
        <f>'1 уровень'!U353</f>
        <v>936.47621666666691</v>
      </c>
      <c r="T224" s="264">
        <f>'1 уровень'!V353</f>
        <v>-48.848769999999995</v>
      </c>
      <c r="U224" s="264">
        <f>'1 уровень'!W353</f>
        <v>4522.2592800000002</v>
      </c>
      <c r="V224" s="264">
        <f>'1 уровень'!X353</f>
        <v>125.76536660682413</v>
      </c>
      <c r="W224" s="68"/>
      <c r="Y224" s="592"/>
    </row>
    <row r="225" spans="1:198" ht="45" x14ac:dyDescent="0.25">
      <c r="A225" s="75" t="s">
        <v>63</v>
      </c>
      <c r="B225" s="33">
        <f>'1 уровень'!D354</f>
        <v>8650</v>
      </c>
      <c r="C225" s="33">
        <f>'1 уровень'!E354</f>
        <v>721</v>
      </c>
      <c r="D225" s="33">
        <f>'1 уровень'!F354</f>
        <v>778</v>
      </c>
      <c r="E225" s="100">
        <f>'1 уровень'!G354</f>
        <v>107.90568654646324</v>
      </c>
      <c r="F225" s="264">
        <f>'1 уровень'!H354</f>
        <v>11301.744000000001</v>
      </c>
      <c r="G225" s="264">
        <f>'1 уровень'!I354</f>
        <v>0</v>
      </c>
      <c r="H225" s="264">
        <f>'1 уровень'!J354</f>
        <v>0</v>
      </c>
      <c r="I225" s="264">
        <f>'1 уровень'!K354</f>
        <v>0</v>
      </c>
      <c r="J225" s="264">
        <f>'1 уровень'!L354</f>
        <v>0</v>
      </c>
      <c r="K225" s="264">
        <f>'1 уровень'!M354</f>
        <v>0</v>
      </c>
      <c r="L225" s="264">
        <f>'1 уровень'!N354</f>
        <v>0</v>
      </c>
      <c r="M225" s="264">
        <f>'1 уровень'!O354</f>
        <v>0</v>
      </c>
      <c r="N225" s="264">
        <f>'1 уровень'!P354</f>
        <v>0</v>
      </c>
      <c r="O225" s="264">
        <f>'1 уровень'!Q354</f>
        <v>0</v>
      </c>
      <c r="P225" s="264">
        <f>'1 уровень'!R354</f>
        <v>0</v>
      </c>
      <c r="Q225" s="264">
        <f>'1 уровень'!S354</f>
        <v>941.81200000000001</v>
      </c>
      <c r="R225" s="264">
        <f>'1 уровень'!T354</f>
        <v>970.83438999999998</v>
      </c>
      <c r="S225" s="264">
        <f>'1 уровень'!U354</f>
        <v>29.022390000000044</v>
      </c>
      <c r="T225" s="264">
        <f>'1 уровень'!V354</f>
        <v>0</v>
      </c>
      <c r="U225" s="264">
        <f>'1 уровень'!W354</f>
        <v>970.83438999999998</v>
      </c>
      <c r="V225" s="264">
        <f>'1 уровень'!X354</f>
        <v>103.08154812213053</v>
      </c>
      <c r="W225" s="68"/>
      <c r="Y225" s="592"/>
    </row>
    <row r="226" spans="1:198" ht="15.75" thickBot="1" x14ac:dyDescent="0.3">
      <c r="A226" s="229" t="s">
        <v>59</v>
      </c>
      <c r="B226" s="208">
        <f>'1 уровень'!D355</f>
        <v>0</v>
      </c>
      <c r="C226" s="208">
        <f>'1 уровень'!E355</f>
        <v>0</v>
      </c>
      <c r="D226" s="208">
        <f>'1 уровень'!F355</f>
        <v>0</v>
      </c>
      <c r="E226" s="209">
        <f>'1 уровень'!G355</f>
        <v>0</v>
      </c>
      <c r="F226" s="266">
        <f>'1 уровень'!H355</f>
        <v>111579.98437000001</v>
      </c>
      <c r="G226" s="266" t="e">
        <f>'1 уровень'!I355</f>
        <v>#REF!</v>
      </c>
      <c r="H226" s="266" t="e">
        <f>'1 уровень'!J355</f>
        <v>#REF!</v>
      </c>
      <c r="I226" s="266" t="e">
        <f>'1 уровень'!K355</f>
        <v>#REF!</v>
      </c>
      <c r="J226" s="266" t="e">
        <f>'1 уровень'!L355</f>
        <v>#REF!</v>
      </c>
      <c r="K226" s="266" t="e">
        <f>'1 уровень'!M355</f>
        <v>#REF!</v>
      </c>
      <c r="L226" s="266" t="e">
        <f>'1 уровень'!N355</f>
        <v>#REF!</v>
      </c>
      <c r="M226" s="266" t="e">
        <f>'1 уровень'!O355</f>
        <v>#REF!</v>
      </c>
      <c r="N226" s="266" t="e">
        <f>'1 уровень'!P355</f>
        <v>#REF!</v>
      </c>
      <c r="O226" s="266" t="e">
        <f>'1 уровень'!Q355</f>
        <v>#REF!</v>
      </c>
      <c r="P226" s="266" t="e">
        <f>'1 уровень'!R355</f>
        <v>#REF!</v>
      </c>
      <c r="Q226" s="266">
        <f>'1 уровень'!S355</f>
        <v>9298.3320308333332</v>
      </c>
      <c r="R226" s="266">
        <f>'1 уровень'!T355</f>
        <v>11733.758130000004</v>
      </c>
      <c r="S226" s="266">
        <f>'1 уровень'!U355</f>
        <v>2435.4260991666697</v>
      </c>
      <c r="T226" s="266">
        <f>'1 уровень'!V355</f>
        <v>-110.63727999999999</v>
      </c>
      <c r="U226" s="266">
        <f>'1 уровень'!W355</f>
        <v>11623.120850000003</v>
      </c>
      <c r="V226" s="266">
        <f>'1 уровень'!X355</f>
        <v>126.1920749989437</v>
      </c>
      <c r="W226" s="68"/>
      <c r="Y226" s="592"/>
    </row>
    <row r="227" spans="1:198" s="31" customFormat="1" ht="27.75" customHeight="1" thickBot="1" x14ac:dyDescent="0.3">
      <c r="A227" s="239" t="s">
        <v>31</v>
      </c>
      <c r="B227" s="238"/>
      <c r="C227" s="238"/>
      <c r="D227" s="238"/>
      <c r="E227" s="238"/>
      <c r="F227" s="277">
        <f>SUM(F18,F31,F43,F55,F67,F79,F91,F103,F115,F130,F142,F154,F166,F178,F190,F202,F214,F226)</f>
        <v>1812887.6844800001</v>
      </c>
      <c r="G227" s="277" t="e">
        <f>SUM(G18,G31,G43,G55,G67,G79,G91,G103,G115,G130,G142,G154,G166,G178,G190,G202,G214,G226,#REF!)</f>
        <v>#REF!</v>
      </c>
      <c r="H227" s="277" t="e">
        <f>SUM(H18,H31,H43,H55,H67,H79,H91,H103,H115,H130,H142,H154,H166,H178,H190,H202,H214,H226,#REF!)</f>
        <v>#REF!</v>
      </c>
      <c r="I227" s="277" t="e">
        <f>SUM(I18,I31,I43,I55,I67,I79,I91,I103,I115,I130,I142,I154,I166,I178,I190,I202,I214,I226,#REF!)</f>
        <v>#REF!</v>
      </c>
      <c r="J227" s="277" t="e">
        <f>SUM(J18,J31,J43,J55,J67,J79,J91,J103,J115,J130,J142,J154,J166,J178,J190,J202,J214,J226,#REF!)</f>
        <v>#REF!</v>
      </c>
      <c r="K227" s="277" t="e">
        <f>SUM(K18,K31,K43,K55,K67,K79,K91,K103,K115,K130,K142,K154,K166,K178,K190,K202,K214,K226,#REF!)</f>
        <v>#REF!</v>
      </c>
      <c r="L227" s="277" t="e">
        <f>SUM(L18,L31,L43,L55,L67,L79,L91,L103,L115,L130,L142,L154,L166,L178,L190,L202,L214,L226,#REF!)</f>
        <v>#REF!</v>
      </c>
      <c r="M227" s="277" t="e">
        <f>SUM(M18,M31,M43,M55,M67,M79,M91,M103,M115,M130,M142,M154,M166,M178,M190,M202,M214,M226,#REF!)</f>
        <v>#REF!</v>
      </c>
      <c r="N227" s="277" t="e">
        <f>SUM(N18,N31,N43,N55,N67,N79,N91,N103,N115,N130,N142,N154,N166,N178,N190,N202,N214,N226,#REF!)</f>
        <v>#REF!</v>
      </c>
      <c r="O227" s="277" t="e">
        <f>SUM(O18,O31,O43,O55,O67,O79,O91,O103,O115,O130,O142,O154,O166,O178,O190,O202,O214,O226,#REF!)</f>
        <v>#REF!</v>
      </c>
      <c r="P227" s="277" t="e">
        <f>SUM(P18,P31,P43,P55,P67,P79,P91,P103,P115,P130,P142,P154,P166,P178,P190,P202,P214,P226,#REF!)</f>
        <v>#REF!</v>
      </c>
      <c r="Q227" s="277">
        <f t="shared" ref="Q227:U227" si="0">SUM(Q18,Q31,Q43,Q55,Q67,Q79,Q91,Q103,Q115,Q130,Q142,Q154,Q166,Q178,Q190,Q202,Q214,Q226)</f>
        <v>151073.97370666667</v>
      </c>
      <c r="R227" s="277">
        <f t="shared" si="0"/>
        <v>120030.36371999996</v>
      </c>
      <c r="S227" s="277">
        <f t="shared" si="0"/>
        <v>-30977.52208583336</v>
      </c>
      <c r="T227" s="277">
        <f t="shared" si="0"/>
        <v>-522.96334999999999</v>
      </c>
      <c r="U227" s="277">
        <f t="shared" si="0"/>
        <v>119518.68422000001</v>
      </c>
      <c r="V227" s="277">
        <f>R227/Q227*100</f>
        <v>79.451384493968064</v>
      </c>
      <c r="W227" s="68"/>
      <c r="X227" s="244"/>
      <c r="Y227" s="592"/>
      <c r="Z227" s="30"/>
      <c r="AA227" s="30"/>
      <c r="AB227" s="30"/>
      <c r="AC227" s="30"/>
      <c r="AD227" s="30"/>
      <c r="AE227" s="30"/>
      <c r="AF227" s="30"/>
      <c r="AG227" s="30"/>
      <c r="AH227" s="30"/>
      <c r="AI227" s="30"/>
      <c r="AJ227" s="30"/>
      <c r="AK227" s="30"/>
      <c r="AL227" s="30"/>
      <c r="AM227" s="30"/>
      <c r="AN227" s="30"/>
      <c r="AO227" s="30"/>
      <c r="AP227" s="30"/>
      <c r="AQ227" s="30"/>
      <c r="AR227" s="30"/>
      <c r="AS227" s="30"/>
      <c r="AT227" s="30"/>
      <c r="AU227" s="30"/>
      <c r="AV227" s="30"/>
      <c r="AW227" s="30"/>
      <c r="AX227" s="30"/>
      <c r="AY227" s="30"/>
      <c r="AZ227" s="30"/>
      <c r="BA227" s="30"/>
      <c r="BB227" s="30"/>
      <c r="BC227" s="30"/>
      <c r="BD227" s="30"/>
      <c r="BE227" s="30"/>
      <c r="BF227" s="30"/>
      <c r="BG227" s="30"/>
      <c r="BH227" s="30"/>
      <c r="BI227" s="30"/>
      <c r="BJ227" s="30"/>
      <c r="BK227" s="30"/>
      <c r="BL227" s="30"/>
      <c r="BM227" s="30"/>
      <c r="BN227" s="30"/>
      <c r="BO227" s="30"/>
      <c r="BP227" s="30"/>
      <c r="BQ227" s="30"/>
      <c r="BR227" s="30"/>
      <c r="BS227" s="30"/>
      <c r="BT227" s="30"/>
      <c r="BU227" s="30"/>
      <c r="BV227" s="30"/>
      <c r="BW227" s="30"/>
      <c r="BX227" s="30"/>
      <c r="BY227" s="30"/>
      <c r="BZ227" s="30"/>
      <c r="CA227" s="30"/>
      <c r="CB227" s="30"/>
      <c r="CC227" s="30"/>
      <c r="CD227" s="30"/>
      <c r="CE227" s="30"/>
      <c r="CF227" s="30"/>
      <c r="CG227" s="30"/>
      <c r="CH227" s="30"/>
      <c r="CI227" s="30"/>
      <c r="CJ227" s="30"/>
      <c r="CK227" s="30"/>
      <c r="CL227" s="30"/>
      <c r="CM227" s="30"/>
      <c r="CN227" s="30"/>
      <c r="CO227" s="30"/>
      <c r="CP227" s="30"/>
      <c r="CQ227" s="30"/>
      <c r="CR227" s="30"/>
      <c r="CS227" s="30"/>
      <c r="CT227" s="30"/>
      <c r="CU227" s="30"/>
      <c r="CV227" s="30"/>
      <c r="CW227" s="30"/>
      <c r="CX227" s="30"/>
      <c r="CY227" s="30"/>
      <c r="CZ227" s="30"/>
      <c r="DA227" s="30"/>
      <c r="DB227" s="30"/>
      <c r="DC227" s="30"/>
      <c r="DD227" s="30"/>
      <c r="DE227" s="30"/>
      <c r="DF227" s="30"/>
      <c r="DG227" s="30"/>
      <c r="DH227" s="30"/>
      <c r="DI227" s="30"/>
      <c r="DJ227" s="30"/>
      <c r="DK227" s="30"/>
      <c r="DL227" s="30"/>
      <c r="DM227" s="30"/>
      <c r="DN227" s="30"/>
      <c r="DO227" s="30"/>
      <c r="DP227" s="30"/>
      <c r="DQ227" s="30"/>
      <c r="DR227" s="30"/>
      <c r="DS227" s="30"/>
      <c r="DT227" s="30"/>
      <c r="DU227" s="30"/>
      <c r="DV227" s="30"/>
      <c r="DW227" s="30"/>
      <c r="DX227" s="30"/>
      <c r="DY227" s="30"/>
      <c r="DZ227" s="30"/>
      <c r="EA227" s="30"/>
      <c r="EB227" s="30"/>
      <c r="EC227" s="30"/>
      <c r="ED227" s="30"/>
      <c r="EE227" s="30"/>
      <c r="EF227" s="30"/>
      <c r="EG227" s="30"/>
      <c r="EH227" s="30"/>
      <c r="EI227" s="30"/>
      <c r="EJ227" s="30"/>
      <c r="EK227" s="30"/>
      <c r="EL227" s="30"/>
      <c r="EM227" s="30"/>
      <c r="EN227" s="30"/>
      <c r="EO227" s="30"/>
      <c r="EP227" s="30"/>
      <c r="EQ227" s="30"/>
      <c r="ER227" s="30"/>
      <c r="ES227" s="30"/>
      <c r="ET227" s="30"/>
      <c r="EU227" s="30"/>
      <c r="EV227" s="30"/>
      <c r="EW227" s="30"/>
      <c r="EX227" s="30"/>
      <c r="EY227" s="30"/>
      <c r="EZ227" s="30"/>
      <c r="FA227" s="30"/>
      <c r="FB227" s="30"/>
      <c r="FC227" s="30"/>
      <c r="FD227" s="30"/>
      <c r="FE227" s="30"/>
      <c r="FF227" s="30"/>
      <c r="FG227" s="30"/>
      <c r="FH227" s="30"/>
      <c r="FI227" s="30"/>
      <c r="FJ227" s="30"/>
      <c r="FK227" s="30"/>
      <c r="FL227" s="30"/>
      <c r="FM227" s="30"/>
      <c r="FN227" s="30"/>
      <c r="FO227" s="30"/>
      <c r="FP227" s="30"/>
      <c r="FQ227" s="30"/>
      <c r="FR227" s="30"/>
      <c r="FS227" s="30"/>
      <c r="FT227" s="30"/>
      <c r="FU227" s="30"/>
      <c r="FV227" s="30"/>
      <c r="FW227" s="30"/>
      <c r="FX227" s="30"/>
      <c r="FY227" s="30"/>
      <c r="FZ227" s="30"/>
      <c r="GA227" s="30"/>
      <c r="GB227" s="30"/>
      <c r="GC227" s="30"/>
      <c r="GD227" s="30"/>
      <c r="GE227" s="30"/>
      <c r="GF227" s="30"/>
      <c r="GG227" s="30"/>
      <c r="GH227" s="30"/>
      <c r="GI227" s="30"/>
      <c r="GJ227" s="30"/>
      <c r="GK227" s="30"/>
      <c r="GL227" s="30"/>
      <c r="GM227" s="30"/>
      <c r="GN227" s="30"/>
      <c r="GO227" s="30"/>
      <c r="GP227" s="30"/>
    </row>
    <row r="228" spans="1:198" ht="30" x14ac:dyDescent="0.25">
      <c r="A228" s="641" t="s">
        <v>67</v>
      </c>
      <c r="B228" s="642">
        <f t="shared" ref="B228:D229" si="1">SUM(B216,B204,B192,B180,B168,B156,B144,B132,B117,B105,B93,B81,B69,B57,B45,B33,B21,B8)</f>
        <v>313030</v>
      </c>
      <c r="C228" s="642">
        <f t="shared" si="1"/>
        <v>26095</v>
      </c>
      <c r="D228" s="642">
        <f t="shared" si="1"/>
        <v>19438</v>
      </c>
      <c r="E228" s="642">
        <f>D228/C228*100</f>
        <v>74.489365778884846</v>
      </c>
      <c r="F228" s="278">
        <f t="shared" ref="F228:U228" si="2">SUM(F216,F204,F192,F180,F168,F156,F144,F132,F117,F105,F93,F81,F69,F57,F45,F33,F21,F8)</f>
        <v>879539.78793000011</v>
      </c>
      <c r="G228" s="278">
        <f t="shared" si="2"/>
        <v>0</v>
      </c>
      <c r="H228" s="278">
        <f t="shared" si="2"/>
        <v>0</v>
      </c>
      <c r="I228" s="278">
        <f t="shared" si="2"/>
        <v>0</v>
      </c>
      <c r="J228" s="278">
        <f t="shared" si="2"/>
        <v>0</v>
      </c>
      <c r="K228" s="278">
        <f t="shared" si="2"/>
        <v>0</v>
      </c>
      <c r="L228" s="278">
        <f t="shared" si="2"/>
        <v>0</v>
      </c>
      <c r="M228" s="278">
        <f t="shared" si="2"/>
        <v>0</v>
      </c>
      <c r="N228" s="278">
        <f t="shared" si="2"/>
        <v>0</v>
      </c>
      <c r="O228" s="278">
        <f t="shared" si="2"/>
        <v>0</v>
      </c>
      <c r="P228" s="278">
        <f t="shared" si="2"/>
        <v>0</v>
      </c>
      <c r="Q228" s="278">
        <f t="shared" si="2"/>
        <v>73294.982327500009</v>
      </c>
      <c r="R228" s="278">
        <f t="shared" si="2"/>
        <v>51774.850519999978</v>
      </c>
      <c r="S228" s="278">
        <f t="shared" si="2"/>
        <v>-21520.13180750002</v>
      </c>
      <c r="T228" s="278">
        <f t="shared" si="2"/>
        <v>-386.10615999999999</v>
      </c>
      <c r="U228" s="278">
        <f t="shared" si="2"/>
        <v>51388.744359999982</v>
      </c>
      <c r="V228" s="278">
        <f>R228/Q228*100</f>
        <v>70.639010851598556</v>
      </c>
      <c r="W228" s="244"/>
      <c r="Y228" s="244"/>
      <c r="Z228" s="248"/>
      <c r="AA228" s="248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  <c r="BM228" s="31"/>
      <c r="BN228" s="31"/>
      <c r="BO228" s="31"/>
      <c r="BP228" s="31"/>
      <c r="BQ228" s="31"/>
      <c r="BR228" s="31"/>
      <c r="BS228" s="31"/>
      <c r="BT228" s="31"/>
      <c r="BU228" s="31"/>
      <c r="BV228" s="31"/>
      <c r="BW228" s="31"/>
      <c r="BX228" s="31"/>
      <c r="BY228" s="31"/>
      <c r="BZ228" s="31"/>
      <c r="CA228" s="31"/>
      <c r="CB228" s="31"/>
      <c r="CC228" s="31"/>
      <c r="CD228" s="31"/>
      <c r="CE228" s="31"/>
      <c r="CF228" s="31"/>
      <c r="CG228" s="31"/>
      <c r="CH228" s="31"/>
      <c r="CI228" s="31"/>
      <c r="CJ228" s="31"/>
      <c r="CK228" s="31"/>
      <c r="CL228" s="31"/>
      <c r="CM228" s="31"/>
      <c r="CN228" s="31"/>
      <c r="CO228" s="31"/>
      <c r="CP228" s="31"/>
      <c r="CQ228" s="31"/>
      <c r="CR228" s="31"/>
      <c r="CS228" s="31"/>
      <c r="CT228" s="31"/>
      <c r="CU228" s="31"/>
      <c r="CV228" s="31"/>
      <c r="CW228" s="31"/>
      <c r="CX228" s="31"/>
      <c r="CY228" s="31"/>
      <c r="CZ228" s="31"/>
      <c r="DA228" s="31"/>
      <c r="DB228" s="31"/>
      <c r="DC228" s="31"/>
      <c r="DD228" s="31"/>
      <c r="DE228" s="31"/>
      <c r="DF228" s="31"/>
      <c r="DG228" s="31"/>
      <c r="DH228" s="31"/>
      <c r="DI228" s="31"/>
      <c r="DJ228" s="31"/>
      <c r="DK228" s="31"/>
      <c r="DL228" s="31"/>
      <c r="DM228" s="31"/>
      <c r="DN228" s="31"/>
      <c r="DO228" s="31"/>
      <c r="DP228" s="31"/>
      <c r="DQ228" s="31"/>
      <c r="DR228" s="31"/>
      <c r="DS228" s="31"/>
      <c r="DT228" s="31"/>
      <c r="DU228" s="31"/>
      <c r="DV228" s="31"/>
      <c r="DW228" s="31"/>
      <c r="DX228" s="31"/>
      <c r="DY228" s="31"/>
      <c r="DZ228" s="31"/>
      <c r="EA228" s="31"/>
      <c r="EB228" s="31"/>
      <c r="EC228" s="31"/>
      <c r="ED228" s="31"/>
      <c r="EE228" s="31"/>
      <c r="EF228" s="31"/>
      <c r="EG228" s="31"/>
      <c r="EH228" s="31"/>
      <c r="EI228" s="31"/>
      <c r="EJ228" s="31"/>
      <c r="EK228" s="31"/>
      <c r="EL228" s="31"/>
      <c r="EM228" s="31"/>
      <c r="EN228" s="31"/>
      <c r="EO228" s="31"/>
      <c r="EP228" s="31"/>
      <c r="EQ228" s="31"/>
      <c r="ER228" s="31"/>
      <c r="ES228" s="31"/>
      <c r="ET228" s="31"/>
      <c r="EU228" s="31"/>
      <c r="EV228" s="31"/>
      <c r="EW228" s="31"/>
      <c r="EX228" s="31"/>
      <c r="EY228" s="31"/>
      <c r="EZ228" s="31"/>
      <c r="FA228" s="31"/>
      <c r="FB228" s="31"/>
      <c r="FC228" s="31"/>
      <c r="FD228" s="31"/>
      <c r="FE228" s="31"/>
      <c r="FF228" s="31"/>
      <c r="FG228" s="31"/>
      <c r="FH228" s="31"/>
      <c r="FI228" s="31"/>
      <c r="FJ228" s="31"/>
      <c r="FK228" s="31"/>
      <c r="FL228" s="31"/>
      <c r="FM228" s="31"/>
      <c r="FN228" s="31"/>
      <c r="FO228" s="31"/>
      <c r="FP228" s="31"/>
      <c r="FQ228" s="31"/>
      <c r="FR228" s="31"/>
      <c r="FS228" s="31"/>
      <c r="FT228" s="31"/>
      <c r="FU228" s="31"/>
      <c r="FV228" s="31"/>
      <c r="FW228" s="31"/>
      <c r="FX228" s="31"/>
      <c r="FY228" s="31"/>
      <c r="FZ228" s="31"/>
      <c r="GA228" s="31"/>
      <c r="GB228" s="31"/>
      <c r="GC228" s="31"/>
      <c r="GD228" s="31"/>
      <c r="GE228" s="31"/>
      <c r="GF228" s="31"/>
      <c r="GG228" s="31"/>
      <c r="GH228" s="31"/>
      <c r="GI228" s="31"/>
      <c r="GJ228" s="31"/>
      <c r="GK228" s="31"/>
      <c r="GL228" s="31"/>
      <c r="GM228" s="31"/>
      <c r="GN228" s="31"/>
      <c r="GO228" s="31"/>
      <c r="GP228" s="31"/>
    </row>
    <row r="229" spans="1:198" ht="30" x14ac:dyDescent="0.25">
      <c r="A229" s="16" t="s">
        <v>43</v>
      </c>
      <c r="B229" s="28">
        <f t="shared" si="1"/>
        <v>233950</v>
      </c>
      <c r="C229" s="28">
        <f t="shared" si="1"/>
        <v>19497</v>
      </c>
      <c r="D229" s="71">
        <f t="shared" si="1"/>
        <v>13566</v>
      </c>
      <c r="E229" s="71">
        <f t="shared" ref="E229:E240" si="3">D229/C229*100</f>
        <v>69.579935374673028</v>
      </c>
      <c r="F229" s="279">
        <f t="shared" ref="F229:U229" si="4">SUM(F217,F205,F193,F181,F169,F157,F145,F133,F118,F106,F94,F82,F70,F58,F46,F34,F22,F9)</f>
        <v>704287.35467999987</v>
      </c>
      <c r="G229" s="279">
        <f t="shared" si="4"/>
        <v>0</v>
      </c>
      <c r="H229" s="279">
        <f t="shared" si="4"/>
        <v>0</v>
      </c>
      <c r="I229" s="279">
        <f t="shared" si="4"/>
        <v>0</v>
      </c>
      <c r="J229" s="279">
        <f t="shared" si="4"/>
        <v>0</v>
      </c>
      <c r="K229" s="279">
        <f t="shared" si="4"/>
        <v>0</v>
      </c>
      <c r="L229" s="279">
        <f t="shared" si="4"/>
        <v>0</v>
      </c>
      <c r="M229" s="279">
        <f t="shared" si="4"/>
        <v>0</v>
      </c>
      <c r="N229" s="279">
        <f t="shared" si="4"/>
        <v>0</v>
      </c>
      <c r="O229" s="279">
        <f t="shared" si="4"/>
        <v>0</v>
      </c>
      <c r="P229" s="279">
        <f t="shared" si="4"/>
        <v>0</v>
      </c>
      <c r="Q229" s="279">
        <f t="shared" si="4"/>
        <v>58690.612890000004</v>
      </c>
      <c r="R229" s="280">
        <f t="shared" si="4"/>
        <v>39430.906559999996</v>
      </c>
      <c r="S229" s="280">
        <f t="shared" si="4"/>
        <v>-19259.706330000008</v>
      </c>
      <c r="T229" s="280">
        <f t="shared" si="4"/>
        <v>-278.57344999999998</v>
      </c>
      <c r="U229" s="279">
        <f t="shared" si="4"/>
        <v>39152.333109999992</v>
      </c>
      <c r="V229" s="280">
        <f>R229/Q229*100</f>
        <v>67.184349623171897</v>
      </c>
      <c r="W229" s="244"/>
      <c r="Y229" s="244"/>
      <c r="Z229" s="248"/>
      <c r="AA229" s="248"/>
      <c r="AB229" s="248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  <c r="BM229" s="31"/>
      <c r="BN229" s="31"/>
      <c r="BO229" s="31"/>
      <c r="BP229" s="31"/>
      <c r="BQ229" s="31"/>
      <c r="BR229" s="31"/>
      <c r="BS229" s="31"/>
      <c r="BT229" s="31"/>
      <c r="BU229" s="31"/>
      <c r="BV229" s="31"/>
      <c r="BW229" s="31"/>
      <c r="BX229" s="31"/>
      <c r="BY229" s="31"/>
      <c r="BZ229" s="31"/>
      <c r="CA229" s="31"/>
      <c r="CB229" s="31"/>
      <c r="CC229" s="31"/>
      <c r="CD229" s="31"/>
      <c r="CE229" s="31"/>
      <c r="CF229" s="31"/>
      <c r="CG229" s="31"/>
      <c r="CH229" s="31"/>
      <c r="CI229" s="31"/>
      <c r="CJ229" s="31"/>
      <c r="CK229" s="31"/>
      <c r="CL229" s="31"/>
      <c r="CM229" s="31"/>
      <c r="CN229" s="31"/>
      <c r="CO229" s="31"/>
      <c r="CP229" s="31"/>
      <c r="CQ229" s="31"/>
      <c r="CR229" s="31"/>
      <c r="CS229" s="31"/>
      <c r="CT229" s="31"/>
      <c r="CU229" s="31"/>
      <c r="CV229" s="31"/>
      <c r="CW229" s="31"/>
      <c r="CX229" s="31"/>
      <c r="CY229" s="31"/>
      <c r="CZ229" s="31"/>
      <c r="DA229" s="31"/>
      <c r="DB229" s="31"/>
      <c r="DC229" s="31"/>
      <c r="DD229" s="31"/>
      <c r="DE229" s="31"/>
      <c r="DF229" s="31"/>
      <c r="DG229" s="31"/>
      <c r="DH229" s="31"/>
      <c r="DI229" s="31"/>
      <c r="DJ229" s="31"/>
      <c r="DK229" s="31"/>
      <c r="DL229" s="31"/>
      <c r="DM229" s="31"/>
      <c r="DN229" s="31"/>
      <c r="DO229" s="31"/>
      <c r="DP229" s="31"/>
      <c r="DQ229" s="31"/>
      <c r="DR229" s="31"/>
      <c r="DS229" s="31"/>
      <c r="DT229" s="31"/>
      <c r="DU229" s="31"/>
      <c r="DV229" s="31"/>
      <c r="DW229" s="31"/>
      <c r="DX229" s="31"/>
      <c r="DY229" s="31"/>
      <c r="DZ229" s="31"/>
      <c r="EA229" s="31"/>
      <c r="EB229" s="31"/>
      <c r="EC229" s="31"/>
      <c r="ED229" s="31"/>
      <c r="EE229" s="31"/>
      <c r="EF229" s="31"/>
      <c r="EG229" s="31"/>
      <c r="EH229" s="31"/>
      <c r="EI229" s="31"/>
      <c r="EJ229" s="31"/>
      <c r="EK229" s="31"/>
      <c r="EL229" s="31"/>
      <c r="EM229" s="31"/>
      <c r="EN229" s="31"/>
      <c r="EO229" s="31"/>
      <c r="EP229" s="31"/>
      <c r="EQ229" s="31"/>
      <c r="ER229" s="31"/>
      <c r="ES229" s="31"/>
      <c r="ET229" s="31"/>
      <c r="EU229" s="31"/>
      <c r="EV229" s="31"/>
      <c r="EW229" s="31"/>
      <c r="EX229" s="31"/>
      <c r="EY229" s="31"/>
      <c r="EZ229" s="31"/>
      <c r="FA229" s="31"/>
      <c r="FB229" s="31"/>
      <c r="FC229" s="31"/>
      <c r="FD229" s="31"/>
      <c r="FE229" s="31"/>
      <c r="FF229" s="31"/>
      <c r="FG229" s="31"/>
      <c r="FH229" s="31"/>
      <c r="FI229" s="31"/>
      <c r="FJ229" s="31"/>
      <c r="FK229" s="31"/>
      <c r="FL229" s="31"/>
      <c r="FM229" s="31"/>
      <c r="FN229" s="31"/>
      <c r="FO229" s="31"/>
      <c r="FP229" s="31"/>
      <c r="FQ229" s="31"/>
      <c r="FR229" s="31"/>
      <c r="FS229" s="31"/>
      <c r="FT229" s="31"/>
      <c r="FU229" s="31"/>
      <c r="FV229" s="31"/>
      <c r="FW229" s="31"/>
      <c r="FX229" s="31"/>
      <c r="FY229" s="31"/>
      <c r="FZ229" s="31"/>
      <c r="GA229" s="31"/>
      <c r="GB229" s="31"/>
      <c r="GC229" s="31"/>
      <c r="GD229" s="31"/>
      <c r="GE229" s="31"/>
      <c r="GF229" s="31"/>
      <c r="GG229" s="31"/>
      <c r="GH229" s="31"/>
      <c r="GI229" s="31"/>
      <c r="GJ229" s="31"/>
      <c r="GK229" s="31"/>
      <c r="GL229" s="31"/>
      <c r="GM229" s="31"/>
      <c r="GN229" s="31"/>
      <c r="GO229" s="31"/>
      <c r="GP229" s="31"/>
    </row>
    <row r="230" spans="1:198" ht="45" x14ac:dyDescent="0.25">
      <c r="A230" s="16" t="s">
        <v>91</v>
      </c>
      <c r="B230" s="28">
        <f t="shared" ref="B230:V230" si="5">B119</f>
        <v>2000</v>
      </c>
      <c r="C230" s="28">
        <f t="shared" si="5"/>
        <v>167</v>
      </c>
      <c r="D230" s="28">
        <f t="shared" si="5"/>
        <v>60</v>
      </c>
      <c r="E230" s="28">
        <f t="shared" si="5"/>
        <v>35.928143712574851</v>
      </c>
      <c r="F230" s="280">
        <f t="shared" si="5"/>
        <v>7475.74</v>
      </c>
      <c r="G230" s="280">
        <f t="shared" si="5"/>
        <v>0</v>
      </c>
      <c r="H230" s="280">
        <f t="shared" si="5"/>
        <v>0</v>
      </c>
      <c r="I230" s="280">
        <f t="shared" si="5"/>
        <v>0</v>
      </c>
      <c r="J230" s="280">
        <f t="shared" si="5"/>
        <v>0</v>
      </c>
      <c r="K230" s="280">
        <f t="shared" si="5"/>
        <v>0</v>
      </c>
      <c r="L230" s="280">
        <f t="shared" si="5"/>
        <v>0</v>
      </c>
      <c r="M230" s="280">
        <f t="shared" si="5"/>
        <v>0</v>
      </c>
      <c r="N230" s="280">
        <f t="shared" si="5"/>
        <v>0</v>
      </c>
      <c r="O230" s="280">
        <f t="shared" si="5"/>
        <v>0</v>
      </c>
      <c r="P230" s="280">
        <f t="shared" si="5"/>
        <v>0</v>
      </c>
      <c r="Q230" s="280">
        <f t="shared" si="5"/>
        <v>622.97833333333335</v>
      </c>
      <c r="R230" s="280">
        <f t="shared" si="5"/>
        <v>219.67148999999998</v>
      </c>
      <c r="S230" s="279">
        <f t="shared" si="5"/>
        <v>-403.3068433333334</v>
      </c>
      <c r="T230" s="279">
        <f t="shared" si="5"/>
        <v>0</v>
      </c>
      <c r="U230" s="279">
        <f t="shared" si="5"/>
        <v>219.67148999999998</v>
      </c>
      <c r="V230" s="280">
        <f t="shared" si="5"/>
        <v>35.261497590873944</v>
      </c>
      <c r="W230" s="244"/>
      <c r="Y230" s="244"/>
      <c r="Z230" s="248"/>
      <c r="AA230" s="248"/>
      <c r="AB230" s="248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  <c r="BM230" s="31"/>
      <c r="BN230" s="31"/>
      <c r="BO230" s="31"/>
      <c r="BP230" s="31"/>
      <c r="BQ230" s="31"/>
      <c r="BR230" s="31"/>
      <c r="BS230" s="31"/>
      <c r="BT230" s="31"/>
      <c r="BU230" s="31"/>
      <c r="BV230" s="31"/>
      <c r="BW230" s="31"/>
      <c r="BX230" s="31"/>
      <c r="BY230" s="31"/>
      <c r="BZ230" s="31"/>
      <c r="CA230" s="31"/>
      <c r="CB230" s="31"/>
      <c r="CC230" s="31"/>
      <c r="CD230" s="31"/>
      <c r="CE230" s="31"/>
      <c r="CF230" s="31"/>
      <c r="CG230" s="31"/>
      <c r="CH230" s="31"/>
      <c r="CI230" s="31"/>
      <c r="CJ230" s="31"/>
      <c r="CK230" s="31"/>
      <c r="CL230" s="31"/>
      <c r="CM230" s="31"/>
      <c r="CN230" s="31"/>
      <c r="CO230" s="31"/>
      <c r="CP230" s="31"/>
      <c r="CQ230" s="31"/>
      <c r="CR230" s="31"/>
      <c r="CS230" s="31"/>
      <c r="CT230" s="31"/>
      <c r="CU230" s="31"/>
      <c r="CV230" s="31"/>
      <c r="CW230" s="31"/>
      <c r="CX230" s="31"/>
      <c r="CY230" s="31"/>
      <c r="CZ230" s="31"/>
      <c r="DA230" s="31"/>
      <c r="DB230" s="31"/>
      <c r="DC230" s="31"/>
      <c r="DD230" s="31"/>
      <c r="DE230" s="31"/>
      <c r="DF230" s="31"/>
      <c r="DG230" s="31"/>
      <c r="DH230" s="31"/>
      <c r="DI230" s="31"/>
      <c r="DJ230" s="31"/>
      <c r="DK230" s="31"/>
      <c r="DL230" s="31"/>
      <c r="DM230" s="31"/>
      <c r="DN230" s="31"/>
      <c r="DO230" s="31"/>
      <c r="DP230" s="31"/>
      <c r="DQ230" s="31"/>
      <c r="DR230" s="31"/>
      <c r="DS230" s="31"/>
      <c r="DT230" s="31"/>
      <c r="DU230" s="31"/>
      <c r="DV230" s="31"/>
      <c r="DW230" s="31"/>
      <c r="DX230" s="31"/>
      <c r="DY230" s="31"/>
      <c r="DZ230" s="31"/>
      <c r="EA230" s="31"/>
      <c r="EB230" s="31"/>
      <c r="EC230" s="31"/>
      <c r="ED230" s="31"/>
      <c r="EE230" s="31"/>
      <c r="EF230" s="31"/>
      <c r="EG230" s="31"/>
      <c r="EH230" s="31"/>
      <c r="EI230" s="31"/>
      <c r="EJ230" s="31"/>
      <c r="EK230" s="31"/>
      <c r="EL230" s="31"/>
      <c r="EM230" s="31"/>
      <c r="EN230" s="31"/>
      <c r="EO230" s="31"/>
      <c r="EP230" s="31"/>
      <c r="EQ230" s="31"/>
      <c r="ER230" s="31"/>
      <c r="ES230" s="31"/>
      <c r="ET230" s="31"/>
      <c r="EU230" s="31"/>
      <c r="EV230" s="31"/>
      <c r="EW230" s="31"/>
      <c r="EX230" s="31"/>
      <c r="EY230" s="31"/>
      <c r="EZ230" s="31"/>
      <c r="FA230" s="31"/>
      <c r="FB230" s="31"/>
      <c r="FC230" s="31"/>
      <c r="FD230" s="31"/>
      <c r="FE230" s="31"/>
      <c r="FF230" s="31"/>
      <c r="FG230" s="31"/>
      <c r="FH230" s="31"/>
      <c r="FI230" s="31"/>
      <c r="FJ230" s="31"/>
      <c r="FK230" s="31"/>
      <c r="FL230" s="31"/>
      <c r="FM230" s="31"/>
      <c r="FN230" s="31"/>
      <c r="FO230" s="31"/>
      <c r="FP230" s="31"/>
      <c r="FQ230" s="31"/>
      <c r="FR230" s="31"/>
      <c r="FS230" s="31"/>
      <c r="FT230" s="31"/>
      <c r="FU230" s="31"/>
      <c r="FV230" s="31"/>
      <c r="FW230" s="31"/>
      <c r="FX230" s="31"/>
      <c r="FY230" s="31"/>
      <c r="FZ230" s="31"/>
      <c r="GA230" s="31"/>
      <c r="GB230" s="31"/>
      <c r="GC230" s="31"/>
      <c r="GD230" s="31"/>
      <c r="GE230" s="31"/>
      <c r="GF230" s="31"/>
      <c r="GG230" s="31"/>
      <c r="GH230" s="31"/>
      <c r="GI230" s="31"/>
      <c r="GJ230" s="31"/>
      <c r="GK230" s="31"/>
      <c r="GL230" s="31"/>
      <c r="GM230" s="31"/>
      <c r="GN230" s="31"/>
      <c r="GO230" s="31"/>
      <c r="GP230" s="31"/>
    </row>
    <row r="231" spans="1:198" ht="30" x14ac:dyDescent="0.25">
      <c r="A231" s="16" t="s">
        <v>44</v>
      </c>
      <c r="B231" s="28">
        <f t="shared" ref="B231:D233" si="6">SUM(B218,B206,B194,B182,B170,B158,B146,B134,B120,B107,B95,B83,B71,B59,B47,B35,B23,B10)</f>
        <v>70652</v>
      </c>
      <c r="C231" s="28">
        <f t="shared" si="6"/>
        <v>5891</v>
      </c>
      <c r="D231" s="28">
        <f t="shared" si="6"/>
        <v>5390</v>
      </c>
      <c r="E231" s="28">
        <f t="shared" si="3"/>
        <v>91.49550161262944</v>
      </c>
      <c r="F231" s="280">
        <f t="shared" ref="F231:U231" si="7">SUM(F218,F206,F194,F182,F170,F158,F146,F134,F120,F107,F95,F83,F71,F59,F47,F35,F23,F10)</f>
        <v>122118.35953999999</v>
      </c>
      <c r="G231" s="280">
        <f t="shared" si="7"/>
        <v>0</v>
      </c>
      <c r="H231" s="280">
        <f t="shared" si="7"/>
        <v>0</v>
      </c>
      <c r="I231" s="280">
        <f t="shared" si="7"/>
        <v>0</v>
      </c>
      <c r="J231" s="280">
        <f t="shared" si="7"/>
        <v>0</v>
      </c>
      <c r="K231" s="280">
        <f t="shared" si="7"/>
        <v>0</v>
      </c>
      <c r="L231" s="280">
        <f t="shared" si="7"/>
        <v>0</v>
      </c>
      <c r="M231" s="280">
        <f t="shared" si="7"/>
        <v>0</v>
      </c>
      <c r="N231" s="280">
        <f t="shared" si="7"/>
        <v>0</v>
      </c>
      <c r="O231" s="280">
        <f t="shared" si="7"/>
        <v>0</v>
      </c>
      <c r="P231" s="280">
        <f t="shared" si="7"/>
        <v>0</v>
      </c>
      <c r="Q231" s="280">
        <f t="shared" si="7"/>
        <v>10176.529961666667</v>
      </c>
      <c r="R231" s="280">
        <f t="shared" si="7"/>
        <v>9222.208069999986</v>
      </c>
      <c r="S231" s="279">
        <f t="shared" si="7"/>
        <v>-954.32189166668024</v>
      </c>
      <c r="T231" s="279">
        <f t="shared" si="7"/>
        <v>-69.582009999999997</v>
      </c>
      <c r="U231" s="279">
        <f t="shared" si="7"/>
        <v>9152.6260599999878</v>
      </c>
      <c r="V231" s="280">
        <f>R231/Q231*100</f>
        <v>90.622325141659715</v>
      </c>
      <c r="W231" s="244"/>
      <c r="Y231" s="244"/>
      <c r="Z231" s="248"/>
      <c r="AA231" s="248"/>
      <c r="AB231" s="248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/>
      <c r="BK231" s="31"/>
      <c r="BL231" s="31"/>
      <c r="BM231" s="31"/>
      <c r="BN231" s="31"/>
      <c r="BO231" s="31"/>
      <c r="BP231" s="31"/>
      <c r="BQ231" s="31"/>
      <c r="BR231" s="31"/>
      <c r="BS231" s="31"/>
      <c r="BT231" s="31"/>
      <c r="BU231" s="31"/>
      <c r="BV231" s="31"/>
      <c r="BW231" s="31"/>
      <c r="BX231" s="31"/>
      <c r="BY231" s="31"/>
      <c r="BZ231" s="31"/>
      <c r="CA231" s="31"/>
      <c r="CB231" s="31"/>
      <c r="CC231" s="31"/>
      <c r="CD231" s="31"/>
      <c r="CE231" s="31"/>
      <c r="CF231" s="31"/>
      <c r="CG231" s="31"/>
      <c r="CH231" s="31"/>
      <c r="CI231" s="31"/>
      <c r="CJ231" s="31"/>
      <c r="CK231" s="31"/>
      <c r="CL231" s="31"/>
      <c r="CM231" s="31"/>
      <c r="CN231" s="31"/>
      <c r="CO231" s="31"/>
      <c r="CP231" s="31"/>
      <c r="CQ231" s="31"/>
      <c r="CR231" s="31"/>
      <c r="CS231" s="31"/>
      <c r="CT231" s="31"/>
      <c r="CU231" s="31"/>
      <c r="CV231" s="31"/>
      <c r="CW231" s="31"/>
      <c r="CX231" s="31"/>
      <c r="CY231" s="31"/>
      <c r="CZ231" s="31"/>
      <c r="DA231" s="31"/>
      <c r="DB231" s="31"/>
      <c r="DC231" s="31"/>
      <c r="DD231" s="31"/>
      <c r="DE231" s="31"/>
      <c r="DF231" s="31"/>
      <c r="DG231" s="31"/>
      <c r="DH231" s="31"/>
      <c r="DI231" s="31"/>
      <c r="DJ231" s="31"/>
      <c r="DK231" s="31"/>
      <c r="DL231" s="31"/>
      <c r="DM231" s="31"/>
      <c r="DN231" s="31"/>
      <c r="DO231" s="31"/>
      <c r="DP231" s="31"/>
      <c r="DQ231" s="31"/>
      <c r="DR231" s="31"/>
      <c r="DS231" s="31"/>
      <c r="DT231" s="31"/>
      <c r="DU231" s="31"/>
      <c r="DV231" s="31"/>
      <c r="DW231" s="31"/>
      <c r="DX231" s="31"/>
      <c r="DY231" s="31"/>
      <c r="DZ231" s="31"/>
      <c r="EA231" s="31"/>
      <c r="EB231" s="31"/>
      <c r="EC231" s="31"/>
      <c r="ED231" s="31"/>
      <c r="EE231" s="31"/>
      <c r="EF231" s="31"/>
      <c r="EG231" s="31"/>
      <c r="EH231" s="31"/>
      <c r="EI231" s="31"/>
      <c r="EJ231" s="31"/>
      <c r="EK231" s="31"/>
      <c r="EL231" s="31"/>
      <c r="EM231" s="31"/>
      <c r="EN231" s="31"/>
      <c r="EO231" s="31"/>
      <c r="EP231" s="31"/>
      <c r="EQ231" s="31"/>
      <c r="ER231" s="31"/>
      <c r="ES231" s="31"/>
      <c r="ET231" s="31"/>
      <c r="EU231" s="31"/>
      <c r="EV231" s="31"/>
      <c r="EW231" s="31"/>
      <c r="EX231" s="31"/>
      <c r="EY231" s="31"/>
      <c r="EZ231" s="31"/>
      <c r="FA231" s="31"/>
      <c r="FB231" s="31"/>
      <c r="FC231" s="31"/>
      <c r="FD231" s="31"/>
      <c r="FE231" s="31"/>
      <c r="FF231" s="31"/>
      <c r="FG231" s="31"/>
      <c r="FH231" s="31"/>
      <c r="FI231" s="31"/>
      <c r="FJ231" s="31"/>
      <c r="FK231" s="31"/>
      <c r="FL231" s="31"/>
      <c r="FM231" s="31"/>
      <c r="FN231" s="31"/>
      <c r="FO231" s="31"/>
      <c r="FP231" s="31"/>
      <c r="FQ231" s="31"/>
      <c r="FR231" s="31"/>
      <c r="FS231" s="31"/>
      <c r="FT231" s="31"/>
      <c r="FU231" s="31"/>
      <c r="FV231" s="31"/>
      <c r="FW231" s="31"/>
      <c r="FX231" s="31"/>
      <c r="FY231" s="31"/>
      <c r="FZ231" s="31"/>
      <c r="GA231" s="31"/>
      <c r="GB231" s="31"/>
      <c r="GC231" s="31"/>
      <c r="GD231" s="31"/>
      <c r="GE231" s="31"/>
      <c r="GF231" s="31"/>
      <c r="GG231" s="31"/>
      <c r="GH231" s="31"/>
      <c r="GI231" s="31"/>
      <c r="GJ231" s="31"/>
      <c r="GK231" s="31"/>
      <c r="GL231" s="31"/>
      <c r="GM231" s="31"/>
      <c r="GN231" s="31"/>
      <c r="GO231" s="31"/>
      <c r="GP231" s="31"/>
    </row>
    <row r="232" spans="1:198" ht="30" x14ac:dyDescent="0.25">
      <c r="A232" s="16" t="s">
        <v>64</v>
      </c>
      <c r="B232" s="71">
        <f t="shared" si="6"/>
        <v>1523</v>
      </c>
      <c r="C232" s="71">
        <f t="shared" si="6"/>
        <v>128</v>
      </c>
      <c r="D232" s="28">
        <f t="shared" si="6"/>
        <v>179</v>
      </c>
      <c r="E232" s="28">
        <f t="shared" si="3"/>
        <v>139.84375</v>
      </c>
      <c r="F232" s="280">
        <f t="shared" ref="F232:U232" si="8">SUM(F219,F207,F195,F183,F171,F159,F147,F135,F121,F108,F96,F84,F72,F60,F48,F36,F24,F11)</f>
        <v>10427.28808</v>
      </c>
      <c r="G232" s="280">
        <f t="shared" si="8"/>
        <v>0</v>
      </c>
      <c r="H232" s="280">
        <f t="shared" si="8"/>
        <v>0</v>
      </c>
      <c r="I232" s="280">
        <f t="shared" si="8"/>
        <v>0</v>
      </c>
      <c r="J232" s="280">
        <f t="shared" si="8"/>
        <v>0</v>
      </c>
      <c r="K232" s="280">
        <f t="shared" si="8"/>
        <v>0</v>
      </c>
      <c r="L232" s="280">
        <f t="shared" si="8"/>
        <v>0</v>
      </c>
      <c r="M232" s="280">
        <f t="shared" si="8"/>
        <v>0</v>
      </c>
      <c r="N232" s="280">
        <f t="shared" si="8"/>
        <v>0</v>
      </c>
      <c r="O232" s="280">
        <f t="shared" si="8"/>
        <v>0</v>
      </c>
      <c r="P232" s="280">
        <f t="shared" si="8"/>
        <v>0</v>
      </c>
      <c r="Q232" s="280">
        <f t="shared" si="8"/>
        <v>868.94067333333328</v>
      </c>
      <c r="R232" s="280">
        <f t="shared" si="8"/>
        <v>1216.8435500000001</v>
      </c>
      <c r="S232" s="279">
        <f t="shared" si="8"/>
        <v>347.90287666666666</v>
      </c>
      <c r="T232" s="279">
        <f t="shared" si="8"/>
        <v>-19.686240000000002</v>
      </c>
      <c r="U232" s="279">
        <f t="shared" si="8"/>
        <v>1197.1573100000001</v>
      </c>
      <c r="V232" s="280">
        <f>R232/Q232*100</f>
        <v>140.03758683916595</v>
      </c>
      <c r="W232" s="244"/>
      <c r="Y232" s="244"/>
      <c r="Z232" s="248"/>
      <c r="AA232" s="248"/>
      <c r="AB232" s="248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  <c r="BM232" s="31"/>
      <c r="BN232" s="31"/>
      <c r="BO232" s="31"/>
      <c r="BP232" s="31"/>
      <c r="BQ232" s="31"/>
      <c r="BR232" s="31"/>
      <c r="BS232" s="31"/>
      <c r="BT232" s="31"/>
      <c r="BU232" s="31"/>
      <c r="BV232" s="31"/>
      <c r="BW232" s="31"/>
      <c r="BX232" s="31"/>
      <c r="BY232" s="31"/>
      <c r="BZ232" s="31"/>
      <c r="CA232" s="31"/>
      <c r="CB232" s="31"/>
      <c r="CC232" s="31"/>
      <c r="CD232" s="31"/>
      <c r="CE232" s="31"/>
      <c r="CF232" s="31"/>
      <c r="CG232" s="31"/>
      <c r="CH232" s="31"/>
      <c r="CI232" s="31"/>
      <c r="CJ232" s="31"/>
      <c r="CK232" s="31"/>
      <c r="CL232" s="31"/>
      <c r="CM232" s="31"/>
      <c r="CN232" s="31"/>
      <c r="CO232" s="31"/>
      <c r="CP232" s="31"/>
      <c r="CQ232" s="31"/>
      <c r="CR232" s="31"/>
      <c r="CS232" s="31"/>
      <c r="CT232" s="31"/>
      <c r="CU232" s="31"/>
      <c r="CV232" s="31"/>
      <c r="CW232" s="31"/>
      <c r="CX232" s="31"/>
      <c r="CY232" s="31"/>
      <c r="CZ232" s="31"/>
      <c r="DA232" s="31"/>
      <c r="DB232" s="31"/>
      <c r="DC232" s="31"/>
      <c r="DD232" s="31"/>
      <c r="DE232" s="31"/>
      <c r="DF232" s="31"/>
      <c r="DG232" s="31"/>
      <c r="DH232" s="31"/>
      <c r="DI232" s="31"/>
      <c r="DJ232" s="31"/>
      <c r="DK232" s="31"/>
      <c r="DL232" s="31"/>
      <c r="DM232" s="31"/>
      <c r="DN232" s="31"/>
      <c r="DO232" s="31"/>
      <c r="DP232" s="31"/>
      <c r="DQ232" s="31"/>
      <c r="DR232" s="31"/>
      <c r="DS232" s="31"/>
      <c r="DT232" s="31"/>
      <c r="DU232" s="31"/>
      <c r="DV232" s="31"/>
      <c r="DW232" s="31"/>
      <c r="DX232" s="31"/>
      <c r="DY232" s="31"/>
      <c r="DZ232" s="31"/>
      <c r="EA232" s="31"/>
      <c r="EB232" s="31"/>
      <c r="EC232" s="31"/>
      <c r="ED232" s="31"/>
      <c r="EE232" s="31"/>
      <c r="EF232" s="31"/>
      <c r="EG232" s="31"/>
      <c r="EH232" s="31"/>
      <c r="EI232" s="31"/>
      <c r="EJ232" s="31"/>
      <c r="EK232" s="31"/>
      <c r="EL232" s="31"/>
      <c r="EM232" s="31"/>
      <c r="EN232" s="31"/>
      <c r="EO232" s="31"/>
      <c r="EP232" s="31"/>
      <c r="EQ232" s="31"/>
      <c r="ER232" s="31"/>
      <c r="ES232" s="31"/>
      <c r="ET232" s="31"/>
      <c r="EU232" s="31"/>
      <c r="EV232" s="31"/>
      <c r="EW232" s="31"/>
      <c r="EX232" s="31"/>
      <c r="EY232" s="31"/>
      <c r="EZ232" s="31"/>
      <c r="FA232" s="31"/>
      <c r="FB232" s="31"/>
      <c r="FC232" s="31"/>
      <c r="FD232" s="31"/>
      <c r="FE232" s="31"/>
      <c r="FF232" s="31"/>
      <c r="FG232" s="31"/>
      <c r="FH232" s="31"/>
      <c r="FI232" s="31"/>
      <c r="FJ232" s="31"/>
      <c r="FK232" s="31"/>
      <c r="FL232" s="31"/>
      <c r="FM232" s="31"/>
      <c r="FN232" s="31"/>
      <c r="FO232" s="31"/>
      <c r="FP232" s="31"/>
      <c r="FQ232" s="31"/>
      <c r="FR232" s="31"/>
      <c r="FS232" s="31"/>
      <c r="FT232" s="31"/>
      <c r="FU232" s="31"/>
      <c r="FV232" s="31"/>
      <c r="FW232" s="31"/>
      <c r="FX232" s="31"/>
      <c r="FY232" s="31"/>
      <c r="FZ232" s="31"/>
      <c r="GA232" s="31"/>
      <c r="GB232" s="31"/>
      <c r="GC232" s="31"/>
      <c r="GD232" s="31"/>
      <c r="GE232" s="31"/>
      <c r="GF232" s="31"/>
      <c r="GG232" s="31"/>
      <c r="GH232" s="31"/>
      <c r="GI232" s="31"/>
      <c r="GJ232" s="31"/>
      <c r="GK232" s="31"/>
      <c r="GL232" s="31"/>
      <c r="GM232" s="31"/>
      <c r="GN232" s="31"/>
      <c r="GO232" s="31"/>
      <c r="GP232" s="31"/>
    </row>
    <row r="233" spans="1:198" ht="30" x14ac:dyDescent="0.25">
      <c r="A233" s="16" t="s">
        <v>65</v>
      </c>
      <c r="B233" s="71">
        <f t="shared" si="6"/>
        <v>4855</v>
      </c>
      <c r="C233" s="71">
        <f t="shared" si="6"/>
        <v>408</v>
      </c>
      <c r="D233" s="28">
        <f t="shared" si="6"/>
        <v>243</v>
      </c>
      <c r="E233" s="28">
        <f t="shared" si="3"/>
        <v>59.558823529411761</v>
      </c>
      <c r="F233" s="280">
        <f t="shared" ref="F233:U233" si="9">SUM(F220,F208,F196,F184,F172,F160,F148,F136,F122,F109,F97,F85,F73,F61,F49,F37,F25,F12)</f>
        <v>34813.439129999999</v>
      </c>
      <c r="G233" s="280">
        <f t="shared" si="9"/>
        <v>0</v>
      </c>
      <c r="H233" s="280">
        <f t="shared" si="9"/>
        <v>0</v>
      </c>
      <c r="I233" s="280">
        <f t="shared" si="9"/>
        <v>0</v>
      </c>
      <c r="J233" s="280">
        <f t="shared" si="9"/>
        <v>0</v>
      </c>
      <c r="K233" s="280">
        <f t="shared" si="9"/>
        <v>0</v>
      </c>
      <c r="L233" s="280">
        <f t="shared" si="9"/>
        <v>0</v>
      </c>
      <c r="M233" s="280">
        <f t="shared" si="9"/>
        <v>0</v>
      </c>
      <c r="N233" s="280">
        <f t="shared" si="9"/>
        <v>0</v>
      </c>
      <c r="O233" s="280">
        <f t="shared" si="9"/>
        <v>0</v>
      </c>
      <c r="P233" s="280">
        <f t="shared" si="9"/>
        <v>0</v>
      </c>
      <c r="Q233" s="280">
        <f t="shared" si="9"/>
        <v>2901.1199274999999</v>
      </c>
      <c r="R233" s="280">
        <f t="shared" si="9"/>
        <v>1685.2208500000002</v>
      </c>
      <c r="S233" s="279">
        <f t="shared" si="9"/>
        <v>-1215.8990775000002</v>
      </c>
      <c r="T233" s="279">
        <f t="shared" si="9"/>
        <v>-18.26446</v>
      </c>
      <c r="U233" s="279">
        <f t="shared" si="9"/>
        <v>1666.9563899999998</v>
      </c>
      <c r="V233" s="280">
        <f>R233/Q233*100</f>
        <v>58.088631015409831</v>
      </c>
      <c r="W233" s="244"/>
      <c r="Y233" s="244"/>
      <c r="Z233" s="248"/>
      <c r="AA233" s="248"/>
      <c r="AB233" s="248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  <c r="FZ233" s="31"/>
      <c r="GA233" s="31"/>
      <c r="GB233" s="31"/>
      <c r="GC233" s="31"/>
      <c r="GD233" s="31"/>
      <c r="GE233" s="31"/>
      <c r="GF233" s="31"/>
      <c r="GG233" s="31"/>
      <c r="GH233" s="31"/>
      <c r="GI233" s="31"/>
      <c r="GJ233" s="31"/>
      <c r="GK233" s="31"/>
      <c r="GL233" s="31"/>
      <c r="GM233" s="31"/>
      <c r="GN233" s="31"/>
      <c r="GO233" s="31"/>
      <c r="GP233" s="31"/>
    </row>
    <row r="234" spans="1:198" ht="45" x14ac:dyDescent="0.25">
      <c r="A234" s="16" t="s">
        <v>88</v>
      </c>
      <c r="B234" s="71">
        <f t="shared" ref="B234:V234" si="10">B123</f>
        <v>50</v>
      </c>
      <c r="C234" s="71">
        <f t="shared" si="10"/>
        <v>4</v>
      </c>
      <c r="D234" s="28">
        <f t="shared" si="10"/>
        <v>0</v>
      </c>
      <c r="E234" s="28">
        <f t="shared" si="10"/>
        <v>0</v>
      </c>
      <c r="F234" s="280">
        <f t="shared" si="10"/>
        <v>417.60649999999993</v>
      </c>
      <c r="G234" s="280">
        <f t="shared" si="10"/>
        <v>0</v>
      </c>
      <c r="H234" s="280">
        <f t="shared" si="10"/>
        <v>0</v>
      </c>
      <c r="I234" s="280">
        <f t="shared" si="10"/>
        <v>0</v>
      </c>
      <c r="J234" s="280">
        <f t="shared" si="10"/>
        <v>0</v>
      </c>
      <c r="K234" s="280">
        <f t="shared" si="10"/>
        <v>0</v>
      </c>
      <c r="L234" s="280">
        <f t="shared" si="10"/>
        <v>0</v>
      </c>
      <c r="M234" s="280">
        <f t="shared" si="10"/>
        <v>0</v>
      </c>
      <c r="N234" s="280">
        <f t="shared" si="10"/>
        <v>0</v>
      </c>
      <c r="O234" s="280">
        <f t="shared" si="10"/>
        <v>0</v>
      </c>
      <c r="P234" s="280">
        <f t="shared" si="10"/>
        <v>0</v>
      </c>
      <c r="Q234" s="280">
        <f t="shared" si="10"/>
        <v>34.80054166666666</v>
      </c>
      <c r="R234" s="280">
        <f t="shared" si="10"/>
        <v>0</v>
      </c>
      <c r="S234" s="279">
        <f t="shared" si="10"/>
        <v>-34.80054166666666</v>
      </c>
      <c r="T234" s="279">
        <f t="shared" si="10"/>
        <v>0</v>
      </c>
      <c r="U234" s="279">
        <f t="shared" si="10"/>
        <v>0</v>
      </c>
      <c r="V234" s="280">
        <f t="shared" si="10"/>
        <v>0</v>
      </c>
      <c r="W234" s="244"/>
      <c r="Y234" s="244"/>
      <c r="Z234" s="248"/>
      <c r="AA234" s="248"/>
      <c r="AB234" s="248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  <c r="BM234" s="31"/>
      <c r="BN234" s="31"/>
      <c r="BO234" s="31"/>
      <c r="BP234" s="31"/>
      <c r="BQ234" s="31"/>
      <c r="BR234" s="31"/>
      <c r="BS234" s="31"/>
      <c r="BT234" s="31"/>
      <c r="BU234" s="31"/>
      <c r="BV234" s="31"/>
      <c r="BW234" s="31"/>
      <c r="BX234" s="31"/>
      <c r="BY234" s="31"/>
      <c r="BZ234" s="31"/>
      <c r="CA234" s="31"/>
      <c r="CB234" s="31"/>
      <c r="CC234" s="31"/>
      <c r="CD234" s="31"/>
      <c r="CE234" s="31"/>
      <c r="CF234" s="31"/>
      <c r="CG234" s="31"/>
      <c r="CH234" s="31"/>
      <c r="CI234" s="31"/>
      <c r="CJ234" s="31"/>
      <c r="CK234" s="31"/>
      <c r="CL234" s="31"/>
      <c r="CM234" s="31"/>
      <c r="CN234" s="31"/>
      <c r="CO234" s="31"/>
      <c r="CP234" s="31"/>
      <c r="CQ234" s="31"/>
      <c r="CR234" s="31"/>
      <c r="CS234" s="31"/>
      <c r="CT234" s="31"/>
      <c r="CU234" s="31"/>
      <c r="CV234" s="31"/>
      <c r="CW234" s="31"/>
      <c r="CX234" s="31"/>
      <c r="CY234" s="31"/>
      <c r="CZ234" s="31"/>
      <c r="DA234" s="31"/>
      <c r="DB234" s="31"/>
      <c r="DC234" s="31"/>
      <c r="DD234" s="31"/>
      <c r="DE234" s="31"/>
      <c r="DF234" s="31"/>
      <c r="DG234" s="31"/>
      <c r="DH234" s="31"/>
      <c r="DI234" s="31"/>
      <c r="DJ234" s="31"/>
      <c r="DK234" s="31"/>
      <c r="DL234" s="31"/>
      <c r="DM234" s="31"/>
      <c r="DN234" s="31"/>
      <c r="DO234" s="31"/>
      <c r="DP234" s="31"/>
      <c r="DQ234" s="31"/>
      <c r="DR234" s="31"/>
      <c r="DS234" s="31"/>
      <c r="DT234" s="31"/>
      <c r="DU234" s="31"/>
      <c r="DV234" s="31"/>
      <c r="DW234" s="31"/>
      <c r="DX234" s="31"/>
      <c r="DY234" s="31"/>
      <c r="DZ234" s="31"/>
      <c r="EA234" s="31"/>
      <c r="EB234" s="31"/>
      <c r="EC234" s="31"/>
      <c r="ED234" s="31"/>
      <c r="EE234" s="31"/>
      <c r="EF234" s="31"/>
      <c r="EG234" s="31"/>
      <c r="EH234" s="31"/>
      <c r="EI234" s="31"/>
      <c r="EJ234" s="31"/>
      <c r="EK234" s="31"/>
      <c r="EL234" s="31"/>
      <c r="EM234" s="31"/>
      <c r="EN234" s="31"/>
      <c r="EO234" s="31"/>
      <c r="EP234" s="31"/>
      <c r="EQ234" s="31"/>
      <c r="ER234" s="31"/>
      <c r="ES234" s="31"/>
      <c r="ET234" s="31"/>
      <c r="EU234" s="31"/>
      <c r="EV234" s="31"/>
      <c r="EW234" s="31"/>
      <c r="EX234" s="31"/>
      <c r="EY234" s="31"/>
      <c r="EZ234" s="31"/>
      <c r="FA234" s="31"/>
      <c r="FB234" s="31"/>
      <c r="FC234" s="31"/>
      <c r="FD234" s="31"/>
      <c r="FE234" s="31"/>
      <c r="FF234" s="31"/>
      <c r="FG234" s="31"/>
      <c r="FH234" s="31"/>
      <c r="FI234" s="31"/>
      <c r="FJ234" s="31"/>
      <c r="FK234" s="31"/>
      <c r="FL234" s="31"/>
      <c r="FM234" s="31"/>
      <c r="FN234" s="31"/>
      <c r="FO234" s="31"/>
      <c r="FP234" s="31"/>
      <c r="FQ234" s="31"/>
      <c r="FR234" s="31"/>
      <c r="FS234" s="31"/>
      <c r="FT234" s="31"/>
      <c r="FU234" s="31"/>
      <c r="FV234" s="31"/>
      <c r="FW234" s="31"/>
      <c r="FX234" s="31"/>
      <c r="FY234" s="31"/>
      <c r="FZ234" s="31"/>
      <c r="GA234" s="31"/>
      <c r="GB234" s="31"/>
      <c r="GC234" s="31"/>
      <c r="GD234" s="31"/>
      <c r="GE234" s="31"/>
      <c r="GF234" s="31"/>
      <c r="GG234" s="31"/>
      <c r="GH234" s="31"/>
      <c r="GI234" s="31"/>
      <c r="GJ234" s="31"/>
      <c r="GK234" s="31"/>
      <c r="GL234" s="31"/>
      <c r="GM234" s="31"/>
      <c r="GN234" s="31"/>
      <c r="GO234" s="31"/>
      <c r="GP234" s="31"/>
    </row>
    <row r="235" spans="1:198" ht="30" x14ac:dyDescent="0.25">
      <c r="A235" s="207" t="s">
        <v>66</v>
      </c>
      <c r="B235" s="230">
        <f>SUM(B221,B209,B197,B185,B173,B161,B149,B137,B124,B110,B98,B86,B74,B62,B50,B38,B26,B13)</f>
        <v>414701</v>
      </c>
      <c r="C235" s="230">
        <f t="shared" ref="C235:D235" si="11">SUM(C221,C209,C197,C185,C173,C161,C149,C137,C124,C110,C98,C86,C74,C62,C50,C38,C26,C13)</f>
        <v>34557</v>
      </c>
      <c r="D235" s="230">
        <f t="shared" si="11"/>
        <v>34177</v>
      </c>
      <c r="E235" s="230">
        <f t="shared" si="3"/>
        <v>98.900367508753646</v>
      </c>
      <c r="F235" s="281">
        <f t="shared" ref="F235:U235" si="12">SUM(F221,F209,F197,F185,F173,F161,F149,F137,F124,F110,F98,F86,F74,F62,F50,F38,F26,F13)</f>
        <v>933347.89654999995</v>
      </c>
      <c r="G235" s="281">
        <f t="shared" si="12"/>
        <v>0</v>
      </c>
      <c r="H235" s="281">
        <f t="shared" si="12"/>
        <v>0</v>
      </c>
      <c r="I235" s="281">
        <f t="shared" si="12"/>
        <v>0</v>
      </c>
      <c r="J235" s="281">
        <f t="shared" si="12"/>
        <v>0</v>
      </c>
      <c r="K235" s="281">
        <f t="shared" si="12"/>
        <v>0</v>
      </c>
      <c r="L235" s="281">
        <f t="shared" si="12"/>
        <v>0</v>
      </c>
      <c r="M235" s="281">
        <f t="shared" si="12"/>
        <v>0</v>
      </c>
      <c r="N235" s="281">
        <f t="shared" si="12"/>
        <v>0</v>
      </c>
      <c r="O235" s="281">
        <f t="shared" si="12"/>
        <v>0</v>
      </c>
      <c r="P235" s="281">
        <f t="shared" si="12"/>
        <v>0</v>
      </c>
      <c r="Q235" s="281">
        <f t="shared" si="12"/>
        <v>77778.991379166662</v>
      </c>
      <c r="R235" s="281">
        <f t="shared" si="12"/>
        <v>68255.513200000001</v>
      </c>
      <c r="S235" s="281">
        <f t="shared" si="12"/>
        <v>-9457.390278333336</v>
      </c>
      <c r="T235" s="281">
        <f t="shared" si="12"/>
        <v>-136.85719</v>
      </c>
      <c r="U235" s="281">
        <f t="shared" si="12"/>
        <v>68129.939859999999</v>
      </c>
      <c r="V235" s="281">
        <f>R235/Q235*100</f>
        <v>87.755719108338099</v>
      </c>
      <c r="W235" s="244"/>
      <c r="Y235" s="244"/>
      <c r="Z235" s="248"/>
      <c r="AA235" s="248"/>
      <c r="AB235" s="248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  <c r="BM235" s="31"/>
      <c r="BN235" s="31"/>
      <c r="BO235" s="31"/>
      <c r="BP235" s="31"/>
      <c r="BQ235" s="31"/>
      <c r="BR235" s="31"/>
      <c r="BS235" s="31"/>
      <c r="BT235" s="31"/>
      <c r="BU235" s="31"/>
      <c r="BV235" s="31"/>
      <c r="BW235" s="31"/>
      <c r="BX235" s="31"/>
      <c r="BY235" s="31"/>
      <c r="BZ235" s="31"/>
      <c r="CA235" s="31"/>
      <c r="CB235" s="31"/>
      <c r="CC235" s="31"/>
      <c r="CD235" s="31"/>
      <c r="CE235" s="31"/>
      <c r="CF235" s="31"/>
      <c r="CG235" s="31"/>
      <c r="CH235" s="31"/>
      <c r="CI235" s="31"/>
      <c r="CJ235" s="31"/>
      <c r="CK235" s="31"/>
      <c r="CL235" s="31"/>
      <c r="CM235" s="31"/>
      <c r="CN235" s="31"/>
      <c r="CO235" s="31"/>
      <c r="CP235" s="31"/>
      <c r="CQ235" s="31"/>
      <c r="CR235" s="31"/>
      <c r="CS235" s="31"/>
      <c r="CT235" s="31"/>
      <c r="CU235" s="31"/>
      <c r="CV235" s="31"/>
      <c r="CW235" s="31"/>
      <c r="CX235" s="31"/>
      <c r="CY235" s="31"/>
      <c r="CZ235" s="31"/>
      <c r="DA235" s="31"/>
      <c r="DB235" s="31"/>
      <c r="DC235" s="31"/>
      <c r="DD235" s="31"/>
      <c r="DE235" s="31"/>
      <c r="DF235" s="31"/>
      <c r="DG235" s="31"/>
      <c r="DH235" s="31"/>
      <c r="DI235" s="31"/>
      <c r="DJ235" s="31"/>
      <c r="DK235" s="31"/>
      <c r="DL235" s="31"/>
      <c r="DM235" s="31"/>
      <c r="DN235" s="31"/>
      <c r="DO235" s="31"/>
      <c r="DP235" s="31"/>
      <c r="DQ235" s="31"/>
      <c r="DR235" s="31"/>
      <c r="DS235" s="31"/>
      <c r="DT235" s="31"/>
      <c r="DU235" s="31"/>
      <c r="DV235" s="31"/>
      <c r="DW235" s="31"/>
      <c r="DX235" s="31"/>
      <c r="DY235" s="31"/>
      <c r="DZ235" s="31"/>
      <c r="EA235" s="31"/>
      <c r="EB235" s="31"/>
      <c r="EC235" s="31"/>
      <c r="ED235" s="31"/>
      <c r="EE235" s="31"/>
      <c r="EF235" s="31"/>
      <c r="EG235" s="31"/>
      <c r="EH235" s="31"/>
      <c r="EI235" s="31"/>
      <c r="EJ235" s="31"/>
      <c r="EK235" s="31"/>
      <c r="EL235" s="31"/>
      <c r="EM235" s="31"/>
      <c r="EN235" s="31"/>
      <c r="EO235" s="31"/>
      <c r="EP235" s="31"/>
      <c r="EQ235" s="31"/>
      <c r="ER235" s="31"/>
      <c r="ES235" s="31"/>
      <c r="ET235" s="31"/>
      <c r="EU235" s="31"/>
      <c r="EV235" s="31"/>
      <c r="EW235" s="31"/>
      <c r="EX235" s="31"/>
      <c r="EY235" s="31"/>
      <c r="EZ235" s="31"/>
      <c r="FA235" s="31"/>
      <c r="FB235" s="31"/>
      <c r="FC235" s="31"/>
      <c r="FD235" s="31"/>
      <c r="FE235" s="31"/>
      <c r="FF235" s="31"/>
      <c r="FG235" s="31"/>
      <c r="FH235" s="31"/>
      <c r="FI235" s="31"/>
      <c r="FJ235" s="31"/>
      <c r="FK235" s="31"/>
      <c r="FL235" s="31"/>
      <c r="FM235" s="31"/>
      <c r="FN235" s="31"/>
      <c r="FO235" s="31"/>
      <c r="FP235" s="31"/>
      <c r="FQ235" s="31"/>
      <c r="FR235" s="31"/>
      <c r="FS235" s="31"/>
      <c r="FT235" s="31"/>
      <c r="FU235" s="31"/>
      <c r="FV235" s="31"/>
      <c r="FW235" s="31"/>
      <c r="FX235" s="31"/>
      <c r="FY235" s="31"/>
      <c r="FZ235" s="31"/>
      <c r="GA235" s="31"/>
      <c r="GB235" s="31"/>
      <c r="GC235" s="31"/>
      <c r="GD235" s="31"/>
      <c r="GE235" s="31"/>
      <c r="GF235" s="31"/>
      <c r="GG235" s="31"/>
      <c r="GH235" s="31"/>
      <c r="GI235" s="31"/>
      <c r="GJ235" s="31"/>
      <c r="GK235" s="31"/>
      <c r="GL235" s="31"/>
      <c r="GM235" s="31"/>
      <c r="GN235" s="31"/>
      <c r="GO235" s="31"/>
      <c r="GP235" s="31"/>
    </row>
    <row r="236" spans="1:198" ht="30" x14ac:dyDescent="0.25">
      <c r="A236" s="16" t="s">
        <v>62</v>
      </c>
      <c r="B236" s="71">
        <f>SUM(B222,B210,B198,B186,B174,B162,B150,B138,B125,B111,B99,B87,B75,B63,B51,B39,B27,B14)</f>
        <v>87523</v>
      </c>
      <c r="C236" s="71">
        <f>SUM(C222,C210,C198,C186,C174,C162,C150,C138,C125,C111,C99,C87,C75,C63,C51,C39,C27,C14)</f>
        <v>7291</v>
      </c>
      <c r="D236" s="28">
        <f>SUM(D222,D210,D198,D186,D174,D162,D150,D138,D125,D111,D99,D87,D75,D63,D51,D39,D27,D14)</f>
        <v>9688</v>
      </c>
      <c r="E236" s="28">
        <f t="shared" si="3"/>
        <v>132.87614867645041</v>
      </c>
      <c r="F236" s="280">
        <f t="shared" ref="F236:U236" si="13">SUM(F222,F210,F198,F186,F174,F162,F150,F138,F125,F111,F99,F87,F75,F63,F51,F39,F27,F14)</f>
        <v>109178.9572</v>
      </c>
      <c r="G236" s="280">
        <f t="shared" si="13"/>
        <v>0</v>
      </c>
      <c r="H236" s="280">
        <f t="shared" si="13"/>
        <v>0</v>
      </c>
      <c r="I236" s="280">
        <f t="shared" si="13"/>
        <v>0</v>
      </c>
      <c r="J236" s="280">
        <f t="shared" si="13"/>
        <v>0</v>
      </c>
      <c r="K236" s="280">
        <f t="shared" si="13"/>
        <v>0</v>
      </c>
      <c r="L236" s="280">
        <f t="shared" si="13"/>
        <v>0</v>
      </c>
      <c r="M236" s="280">
        <f t="shared" si="13"/>
        <v>0</v>
      </c>
      <c r="N236" s="280">
        <f t="shared" si="13"/>
        <v>0</v>
      </c>
      <c r="O236" s="280">
        <f t="shared" si="13"/>
        <v>0</v>
      </c>
      <c r="P236" s="280">
        <f t="shared" si="13"/>
        <v>0</v>
      </c>
      <c r="Q236" s="280">
        <f t="shared" si="13"/>
        <v>9098.2464333333337</v>
      </c>
      <c r="R236" s="280">
        <f t="shared" si="13"/>
        <v>12265.487470000004</v>
      </c>
      <c r="S236" s="280">
        <f t="shared" si="13"/>
        <v>3167.2410366666686</v>
      </c>
      <c r="T236" s="280">
        <f t="shared" si="13"/>
        <v>-2.3895400000000002</v>
      </c>
      <c r="U236" s="280">
        <f t="shared" si="13"/>
        <v>12263.097930000002</v>
      </c>
      <c r="V236" s="280">
        <f>R236/Q236*100</f>
        <v>134.81155473062171</v>
      </c>
      <c r="W236" s="244"/>
      <c r="Y236" s="244"/>
      <c r="Z236" s="248"/>
      <c r="AA236" s="248"/>
      <c r="AB236" s="248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/>
      <c r="BK236" s="31"/>
      <c r="BL236" s="31"/>
      <c r="BM236" s="31"/>
      <c r="BN236" s="31"/>
      <c r="BO236" s="31"/>
      <c r="BP236" s="31"/>
      <c r="BQ236" s="31"/>
      <c r="BR236" s="31"/>
      <c r="BS236" s="31"/>
      <c r="BT236" s="31"/>
      <c r="BU236" s="31"/>
      <c r="BV236" s="31"/>
      <c r="BW236" s="31"/>
      <c r="BX236" s="31"/>
      <c r="BY236" s="31"/>
      <c r="BZ236" s="31"/>
      <c r="CA236" s="31"/>
      <c r="CB236" s="31"/>
      <c r="CC236" s="31"/>
      <c r="CD236" s="31"/>
      <c r="CE236" s="31"/>
      <c r="CF236" s="31"/>
      <c r="CG236" s="31"/>
      <c r="CH236" s="31"/>
      <c r="CI236" s="31"/>
      <c r="CJ236" s="31"/>
      <c r="CK236" s="31"/>
      <c r="CL236" s="31"/>
      <c r="CM236" s="31"/>
      <c r="CN236" s="31"/>
      <c r="CO236" s="31"/>
      <c r="CP236" s="31"/>
      <c r="CQ236" s="31"/>
      <c r="CR236" s="31"/>
      <c r="CS236" s="31"/>
      <c r="CT236" s="31"/>
      <c r="CU236" s="31"/>
      <c r="CV236" s="31"/>
      <c r="CW236" s="31"/>
      <c r="CX236" s="31"/>
      <c r="CY236" s="31"/>
      <c r="CZ236" s="31"/>
      <c r="DA236" s="31"/>
      <c r="DB236" s="31"/>
      <c r="DC236" s="31"/>
      <c r="DD236" s="31"/>
      <c r="DE236" s="31"/>
      <c r="DF236" s="31"/>
      <c r="DG236" s="31"/>
      <c r="DH236" s="31"/>
      <c r="DI236" s="31"/>
      <c r="DJ236" s="31"/>
      <c r="DK236" s="31"/>
      <c r="DL236" s="31"/>
      <c r="DM236" s="31"/>
      <c r="DN236" s="31"/>
      <c r="DO236" s="31"/>
      <c r="DP236" s="31"/>
      <c r="DQ236" s="31"/>
      <c r="DR236" s="31"/>
      <c r="DS236" s="31"/>
      <c r="DT236" s="31"/>
      <c r="DU236" s="31"/>
      <c r="DV236" s="31"/>
      <c r="DW236" s="31"/>
      <c r="DX236" s="31"/>
      <c r="DY236" s="31"/>
      <c r="DZ236" s="31"/>
      <c r="EA236" s="31"/>
      <c r="EB236" s="31"/>
      <c r="EC236" s="31"/>
      <c r="ED236" s="31"/>
      <c r="EE236" s="31"/>
      <c r="EF236" s="31"/>
      <c r="EG236" s="31"/>
      <c r="EH236" s="31"/>
      <c r="EI236" s="31"/>
      <c r="EJ236" s="31"/>
      <c r="EK236" s="31"/>
      <c r="EL236" s="31"/>
      <c r="EM236" s="31"/>
      <c r="EN236" s="31"/>
      <c r="EO236" s="31"/>
      <c r="EP236" s="31"/>
      <c r="EQ236" s="31"/>
      <c r="ER236" s="31"/>
      <c r="ES236" s="31"/>
      <c r="ET236" s="31"/>
      <c r="EU236" s="31"/>
      <c r="EV236" s="31"/>
      <c r="EW236" s="31"/>
      <c r="EX236" s="31"/>
      <c r="EY236" s="31"/>
      <c r="EZ236" s="31"/>
      <c r="FA236" s="31"/>
      <c r="FB236" s="31"/>
      <c r="FC236" s="31"/>
      <c r="FD236" s="31"/>
      <c r="FE236" s="31"/>
      <c r="FF236" s="31"/>
      <c r="FG236" s="31"/>
      <c r="FH236" s="31"/>
      <c r="FI236" s="31"/>
      <c r="FJ236" s="31"/>
      <c r="FK236" s="31"/>
      <c r="FL236" s="31"/>
      <c r="FM236" s="31"/>
      <c r="FN236" s="31"/>
      <c r="FO236" s="31"/>
      <c r="FP236" s="31"/>
      <c r="FQ236" s="31"/>
      <c r="FR236" s="31"/>
      <c r="FS236" s="31"/>
      <c r="FT236" s="31"/>
      <c r="FU236" s="31"/>
      <c r="FV236" s="31"/>
      <c r="FW236" s="31"/>
      <c r="FX236" s="31"/>
      <c r="FY236" s="31"/>
      <c r="FZ236" s="31"/>
      <c r="GA236" s="31"/>
      <c r="GB236" s="31"/>
      <c r="GC236" s="31"/>
      <c r="GD236" s="31"/>
      <c r="GE236" s="31"/>
      <c r="GF236" s="31"/>
      <c r="GG236" s="31"/>
      <c r="GH236" s="31"/>
      <c r="GI236" s="31"/>
      <c r="GJ236" s="31"/>
      <c r="GK236" s="31"/>
      <c r="GL236" s="31"/>
      <c r="GM236" s="31"/>
      <c r="GN236" s="31"/>
      <c r="GO236" s="31"/>
      <c r="GP236" s="31"/>
    </row>
    <row r="237" spans="1:198" ht="45" x14ac:dyDescent="0.25">
      <c r="A237" s="16" t="s">
        <v>89</v>
      </c>
      <c r="B237" s="71">
        <f t="shared" ref="B237:V237" si="14">B126</f>
        <v>500</v>
      </c>
      <c r="C237" s="71">
        <f t="shared" si="14"/>
        <v>42</v>
      </c>
      <c r="D237" s="28">
        <f t="shared" si="14"/>
        <v>5</v>
      </c>
      <c r="E237" s="28">
        <f t="shared" si="14"/>
        <v>11.904761904761903</v>
      </c>
      <c r="F237" s="280">
        <f t="shared" si="14"/>
        <v>723.245</v>
      </c>
      <c r="G237" s="280">
        <f t="shared" si="14"/>
        <v>0</v>
      </c>
      <c r="H237" s="280">
        <f t="shared" si="14"/>
        <v>0</v>
      </c>
      <c r="I237" s="280">
        <f t="shared" si="14"/>
        <v>0</v>
      </c>
      <c r="J237" s="280">
        <f t="shared" si="14"/>
        <v>0</v>
      </c>
      <c r="K237" s="280">
        <f t="shared" si="14"/>
        <v>0</v>
      </c>
      <c r="L237" s="280">
        <f t="shared" si="14"/>
        <v>0</v>
      </c>
      <c r="M237" s="280">
        <f t="shared" si="14"/>
        <v>0</v>
      </c>
      <c r="N237" s="280">
        <f t="shared" si="14"/>
        <v>0</v>
      </c>
      <c r="O237" s="280">
        <f t="shared" si="14"/>
        <v>0</v>
      </c>
      <c r="P237" s="280">
        <f t="shared" si="14"/>
        <v>0</v>
      </c>
      <c r="Q237" s="280">
        <f t="shared" si="14"/>
        <v>60.270416666666669</v>
      </c>
      <c r="R237" s="280">
        <f t="shared" si="14"/>
        <v>8.1283700000000003</v>
      </c>
      <c r="S237" s="280">
        <f t="shared" si="14"/>
        <v>-52.142046666666673</v>
      </c>
      <c r="T237" s="280">
        <f t="shared" si="14"/>
        <v>0</v>
      </c>
      <c r="U237" s="280">
        <f t="shared" si="14"/>
        <v>8.1283700000000003</v>
      </c>
      <c r="V237" s="280">
        <f t="shared" si="14"/>
        <v>13.486500425167128</v>
      </c>
      <c r="W237" s="244"/>
      <c r="Y237" s="244"/>
      <c r="Z237" s="248"/>
      <c r="AA237" s="248"/>
      <c r="AB237" s="248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  <c r="BM237" s="31"/>
      <c r="BN237" s="31"/>
      <c r="BO237" s="31"/>
      <c r="BP237" s="31"/>
      <c r="BQ237" s="31"/>
      <c r="BR237" s="31"/>
      <c r="BS237" s="31"/>
      <c r="BT237" s="31"/>
      <c r="BU237" s="31"/>
      <c r="BV237" s="31"/>
      <c r="BW237" s="31"/>
      <c r="BX237" s="31"/>
      <c r="BY237" s="31"/>
      <c r="BZ237" s="31"/>
      <c r="CA237" s="31"/>
      <c r="CB237" s="31"/>
      <c r="CC237" s="31"/>
      <c r="CD237" s="31"/>
      <c r="CE237" s="31"/>
      <c r="CF237" s="31"/>
      <c r="CG237" s="31"/>
      <c r="CH237" s="31"/>
      <c r="CI237" s="31"/>
      <c r="CJ237" s="31"/>
      <c r="CK237" s="31"/>
      <c r="CL237" s="31"/>
      <c r="CM237" s="31"/>
      <c r="CN237" s="31"/>
      <c r="CO237" s="31"/>
      <c r="CP237" s="31"/>
      <c r="CQ237" s="31"/>
      <c r="CR237" s="31"/>
      <c r="CS237" s="31"/>
      <c r="CT237" s="31"/>
      <c r="CU237" s="31"/>
      <c r="CV237" s="31"/>
      <c r="CW237" s="31"/>
      <c r="CX237" s="31"/>
      <c r="CY237" s="31"/>
      <c r="CZ237" s="31"/>
      <c r="DA237" s="31"/>
      <c r="DB237" s="31"/>
      <c r="DC237" s="31"/>
      <c r="DD237" s="31"/>
      <c r="DE237" s="31"/>
      <c r="DF237" s="31"/>
      <c r="DG237" s="31"/>
      <c r="DH237" s="31"/>
      <c r="DI237" s="31"/>
      <c r="DJ237" s="31"/>
      <c r="DK237" s="31"/>
      <c r="DL237" s="31"/>
      <c r="DM237" s="31"/>
      <c r="DN237" s="31"/>
      <c r="DO237" s="31"/>
      <c r="DP237" s="31"/>
      <c r="DQ237" s="31"/>
      <c r="DR237" s="31"/>
      <c r="DS237" s="31"/>
      <c r="DT237" s="31"/>
      <c r="DU237" s="31"/>
      <c r="DV237" s="31"/>
      <c r="DW237" s="31"/>
      <c r="DX237" s="31"/>
      <c r="DY237" s="31"/>
      <c r="DZ237" s="31"/>
      <c r="EA237" s="31"/>
      <c r="EB237" s="31"/>
      <c r="EC237" s="31"/>
      <c r="ED237" s="31"/>
      <c r="EE237" s="31"/>
      <c r="EF237" s="31"/>
      <c r="EG237" s="31"/>
      <c r="EH237" s="31"/>
      <c r="EI237" s="31"/>
      <c r="EJ237" s="31"/>
      <c r="EK237" s="31"/>
      <c r="EL237" s="31"/>
      <c r="EM237" s="31"/>
      <c r="EN237" s="31"/>
      <c r="EO237" s="31"/>
      <c r="EP237" s="31"/>
      <c r="EQ237" s="31"/>
      <c r="ER237" s="31"/>
      <c r="ES237" s="31"/>
      <c r="ET237" s="31"/>
      <c r="EU237" s="31"/>
      <c r="EV237" s="31"/>
      <c r="EW237" s="31"/>
      <c r="EX237" s="31"/>
      <c r="EY237" s="31"/>
      <c r="EZ237" s="31"/>
      <c r="FA237" s="31"/>
      <c r="FB237" s="31"/>
      <c r="FC237" s="31"/>
      <c r="FD237" s="31"/>
      <c r="FE237" s="31"/>
      <c r="FF237" s="31"/>
      <c r="FG237" s="31"/>
      <c r="FH237" s="31"/>
      <c r="FI237" s="31"/>
      <c r="FJ237" s="31"/>
      <c r="FK237" s="31"/>
      <c r="FL237" s="31"/>
      <c r="FM237" s="31"/>
      <c r="FN237" s="31"/>
      <c r="FO237" s="31"/>
      <c r="FP237" s="31"/>
      <c r="FQ237" s="31"/>
      <c r="FR237" s="31"/>
      <c r="FS237" s="31"/>
      <c r="FT237" s="31"/>
      <c r="FU237" s="31"/>
      <c r="FV237" s="31"/>
      <c r="FW237" s="31"/>
      <c r="FX237" s="31"/>
      <c r="FY237" s="31"/>
      <c r="FZ237" s="31"/>
      <c r="GA237" s="31"/>
      <c r="GB237" s="31"/>
      <c r="GC237" s="31"/>
      <c r="GD237" s="31"/>
      <c r="GE237" s="31"/>
      <c r="GF237" s="31"/>
      <c r="GG237" s="31"/>
      <c r="GH237" s="31"/>
      <c r="GI237" s="31"/>
      <c r="GJ237" s="31"/>
      <c r="GK237" s="31"/>
      <c r="GL237" s="31"/>
      <c r="GM237" s="31"/>
      <c r="GN237" s="31"/>
      <c r="GO237" s="31"/>
      <c r="GP237" s="31"/>
    </row>
    <row r="238" spans="1:198" ht="31.5" customHeight="1" x14ac:dyDescent="0.25">
      <c r="A238" s="75" t="s">
        <v>92</v>
      </c>
      <c r="B238" s="71">
        <f>SUBTOTAL(9,B223,B211,B199,B187,B175,B163,B151,B139,B127,B112,B100,B88,B76,B64,B52,B40,B28,B15)</f>
        <v>0</v>
      </c>
      <c r="C238" s="71">
        <f t="shared" ref="C238:D238" si="15">SUBTOTAL(9,C223,C211,C199,C187,C175,C163,C151,C139,C127,C112,C100,C88,C76,C64,C52,C40,C28,C15)</f>
        <v>0</v>
      </c>
      <c r="D238" s="71">
        <f t="shared" si="15"/>
        <v>701</v>
      </c>
      <c r="E238" s="71"/>
      <c r="F238" s="280">
        <f t="shared" ref="F238:U238" si="16">SUBTOTAL(9,F223,F211,F199,F187,F175,F163,F151,F139,F127,F112,F100,F88,F76,F64,F52,F40,F28,F15)</f>
        <v>0</v>
      </c>
      <c r="G238" s="280">
        <f t="shared" si="16"/>
        <v>0</v>
      </c>
      <c r="H238" s="280">
        <f t="shared" si="16"/>
        <v>0</v>
      </c>
      <c r="I238" s="280">
        <f t="shared" si="16"/>
        <v>0</v>
      </c>
      <c r="J238" s="280">
        <f t="shared" si="16"/>
        <v>0</v>
      </c>
      <c r="K238" s="280">
        <f t="shared" si="16"/>
        <v>0</v>
      </c>
      <c r="L238" s="280">
        <f t="shared" si="16"/>
        <v>0</v>
      </c>
      <c r="M238" s="71">
        <f t="shared" si="16"/>
        <v>0</v>
      </c>
      <c r="N238" s="71">
        <f t="shared" si="16"/>
        <v>0</v>
      </c>
      <c r="O238" s="71">
        <f t="shared" si="16"/>
        <v>0</v>
      </c>
      <c r="P238" s="71">
        <f t="shared" si="16"/>
        <v>0</v>
      </c>
      <c r="Q238" s="71">
        <f t="shared" si="16"/>
        <v>0</v>
      </c>
      <c r="R238" s="28">
        <f t="shared" si="16"/>
        <v>0</v>
      </c>
      <c r="S238" s="71">
        <f t="shared" si="16"/>
        <v>0</v>
      </c>
      <c r="T238" s="71">
        <f t="shared" si="16"/>
        <v>0</v>
      </c>
      <c r="U238" s="628">
        <f t="shared" si="16"/>
        <v>960.65559999999982</v>
      </c>
      <c r="V238" s="71"/>
      <c r="W238" s="244"/>
      <c r="Y238" s="244"/>
      <c r="Z238" s="248"/>
      <c r="AA238" s="248"/>
      <c r="AB238" s="248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  <c r="BM238" s="31"/>
      <c r="BN238" s="31"/>
      <c r="BO238" s="31"/>
      <c r="BP238" s="31"/>
      <c r="BQ238" s="31"/>
      <c r="BR238" s="31"/>
      <c r="BS238" s="31"/>
      <c r="BT238" s="31"/>
      <c r="BU238" s="31"/>
      <c r="BV238" s="31"/>
      <c r="BW238" s="31"/>
      <c r="BX238" s="31"/>
      <c r="BY238" s="31"/>
      <c r="BZ238" s="31"/>
      <c r="CA238" s="31"/>
      <c r="CB238" s="31"/>
      <c r="CC238" s="31"/>
      <c r="CD238" s="31"/>
      <c r="CE238" s="31"/>
      <c r="CF238" s="31"/>
      <c r="CG238" s="31"/>
      <c r="CH238" s="31"/>
      <c r="CI238" s="31"/>
      <c r="CJ238" s="31"/>
      <c r="CK238" s="31"/>
      <c r="CL238" s="31"/>
      <c r="CM238" s="31"/>
      <c r="CN238" s="31"/>
      <c r="CO238" s="31"/>
      <c r="CP238" s="31"/>
      <c r="CQ238" s="31"/>
      <c r="CR238" s="31"/>
      <c r="CS238" s="31"/>
      <c r="CT238" s="31"/>
      <c r="CU238" s="31"/>
      <c r="CV238" s="31"/>
      <c r="CW238" s="31"/>
      <c r="CX238" s="31"/>
      <c r="CY238" s="31"/>
      <c r="CZ238" s="31"/>
      <c r="DA238" s="31"/>
      <c r="DB238" s="31"/>
      <c r="DC238" s="31"/>
      <c r="DD238" s="31"/>
      <c r="DE238" s="31"/>
      <c r="DF238" s="31"/>
      <c r="DG238" s="31"/>
      <c r="DH238" s="31"/>
      <c r="DI238" s="31"/>
      <c r="DJ238" s="31"/>
      <c r="DK238" s="31"/>
      <c r="DL238" s="31"/>
      <c r="DM238" s="31"/>
      <c r="DN238" s="31"/>
      <c r="DO238" s="31"/>
      <c r="DP238" s="31"/>
      <c r="DQ238" s="31"/>
      <c r="DR238" s="31"/>
      <c r="DS238" s="31"/>
      <c r="DT238" s="31"/>
      <c r="DU238" s="31"/>
      <c r="DV238" s="31"/>
      <c r="DW238" s="31"/>
      <c r="DX238" s="31"/>
      <c r="DY238" s="31"/>
      <c r="DZ238" s="31"/>
      <c r="EA238" s="31"/>
      <c r="EB238" s="31"/>
      <c r="EC238" s="31"/>
      <c r="ED238" s="31"/>
      <c r="EE238" s="31"/>
      <c r="EF238" s="31"/>
      <c r="EG238" s="31"/>
      <c r="EH238" s="31"/>
      <c r="EI238" s="31"/>
      <c r="EJ238" s="31"/>
      <c r="EK238" s="31"/>
      <c r="EL238" s="31"/>
      <c r="EM238" s="31"/>
      <c r="EN238" s="31"/>
      <c r="EO238" s="31"/>
      <c r="EP238" s="31"/>
      <c r="EQ238" s="31"/>
      <c r="ER238" s="31"/>
      <c r="ES238" s="31"/>
      <c r="ET238" s="31"/>
      <c r="EU238" s="31"/>
      <c r="EV238" s="31"/>
      <c r="EW238" s="31"/>
      <c r="EX238" s="31"/>
      <c r="EY238" s="31"/>
      <c r="EZ238" s="31"/>
      <c r="FA238" s="31"/>
      <c r="FB238" s="31"/>
      <c r="FC238" s="31"/>
      <c r="FD238" s="31"/>
      <c r="FE238" s="31"/>
      <c r="FF238" s="31"/>
      <c r="FG238" s="31"/>
      <c r="FH238" s="31"/>
      <c r="FI238" s="31"/>
      <c r="FJ238" s="31"/>
      <c r="FK238" s="31"/>
      <c r="FL238" s="31"/>
      <c r="FM238" s="31"/>
      <c r="FN238" s="31"/>
      <c r="FO238" s="31"/>
      <c r="FP238" s="31"/>
      <c r="FQ238" s="31"/>
      <c r="FR238" s="31"/>
      <c r="FS238" s="31"/>
      <c r="FT238" s="31"/>
      <c r="FU238" s="31"/>
      <c r="FV238" s="31"/>
      <c r="FW238" s="31"/>
      <c r="FX238" s="31"/>
      <c r="FY238" s="31"/>
      <c r="FZ238" s="31"/>
      <c r="GA238" s="31"/>
      <c r="GB238" s="31"/>
      <c r="GC238" s="31"/>
      <c r="GD238" s="31"/>
      <c r="GE238" s="31"/>
      <c r="GF238" s="31"/>
      <c r="GG238" s="31"/>
      <c r="GH238" s="31"/>
      <c r="GI238" s="31"/>
      <c r="GJ238" s="31"/>
      <c r="GK238" s="31"/>
      <c r="GL238" s="31"/>
      <c r="GM238" s="31"/>
      <c r="GN238" s="31"/>
      <c r="GO238" s="31"/>
      <c r="GP238" s="31"/>
    </row>
    <row r="239" spans="1:198" ht="60" x14ac:dyDescent="0.25">
      <c r="A239" s="16" t="s">
        <v>45</v>
      </c>
      <c r="B239" s="71">
        <f t="shared" ref="B239:D240" si="17">SUM(B224,B212,B200,B188,B176,B164,B152,B140,B128,B113,B101,B89,B77,B65,B53,B41,B29,B16)</f>
        <v>240022</v>
      </c>
      <c r="C239" s="71">
        <f t="shared" si="17"/>
        <v>20001</v>
      </c>
      <c r="D239" s="28">
        <f t="shared" si="17"/>
        <v>16857</v>
      </c>
      <c r="E239" s="28">
        <f t="shared" si="3"/>
        <v>84.280785960701962</v>
      </c>
      <c r="F239" s="280">
        <f t="shared" ref="F239:U239" si="18">SUM(F224,F212,F200,F188,F176,F164,F152,F140,F128,F113,F101,F89,F77,F65,F53,F41,F29,F16)</f>
        <v>704731.13844999997</v>
      </c>
      <c r="G239" s="280">
        <f t="shared" si="18"/>
        <v>0</v>
      </c>
      <c r="H239" s="280">
        <f t="shared" si="18"/>
        <v>0</v>
      </c>
      <c r="I239" s="280">
        <f t="shared" si="18"/>
        <v>0</v>
      </c>
      <c r="J239" s="280">
        <f t="shared" si="18"/>
        <v>0</v>
      </c>
      <c r="K239" s="280">
        <f t="shared" si="18"/>
        <v>0</v>
      </c>
      <c r="L239" s="280">
        <f t="shared" si="18"/>
        <v>0</v>
      </c>
      <c r="M239" s="280">
        <f t="shared" si="18"/>
        <v>0</v>
      </c>
      <c r="N239" s="280">
        <f t="shared" si="18"/>
        <v>0</v>
      </c>
      <c r="O239" s="280">
        <f t="shared" si="18"/>
        <v>0</v>
      </c>
      <c r="P239" s="280">
        <f t="shared" si="18"/>
        <v>0</v>
      </c>
      <c r="Q239" s="280">
        <f t="shared" si="18"/>
        <v>58727.594870833331</v>
      </c>
      <c r="R239" s="280">
        <f t="shared" si="18"/>
        <v>45666.80618</v>
      </c>
      <c r="S239" s="279">
        <f t="shared" si="18"/>
        <v>-12996.503033333338</v>
      </c>
      <c r="T239" s="279">
        <f t="shared" si="18"/>
        <v>-134.46764999999999</v>
      </c>
      <c r="U239" s="280">
        <f t="shared" si="18"/>
        <v>45533.953869999998</v>
      </c>
      <c r="V239" s="280">
        <f>R239/Q239*100</f>
        <v>77.760388928646748</v>
      </c>
      <c r="W239" s="244"/>
      <c r="Y239" s="244"/>
      <c r="Z239" s="248"/>
      <c r="AA239" s="248"/>
      <c r="AB239" s="248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  <c r="BG239" s="31"/>
      <c r="BH239" s="31"/>
      <c r="BI239" s="31"/>
      <c r="BJ239" s="31"/>
      <c r="BK239" s="31"/>
      <c r="BL239" s="31"/>
      <c r="BM239" s="31"/>
      <c r="BN239" s="31"/>
      <c r="BO239" s="31"/>
      <c r="BP239" s="31"/>
      <c r="BQ239" s="31"/>
      <c r="BR239" s="31"/>
      <c r="BS239" s="31"/>
      <c r="BT239" s="31"/>
      <c r="BU239" s="31"/>
      <c r="BV239" s="31"/>
      <c r="BW239" s="31"/>
      <c r="BX239" s="31"/>
      <c r="BY239" s="31"/>
      <c r="BZ239" s="31"/>
      <c r="CA239" s="31"/>
      <c r="CB239" s="31"/>
      <c r="CC239" s="31"/>
      <c r="CD239" s="31"/>
      <c r="CE239" s="31"/>
      <c r="CF239" s="31"/>
      <c r="CG239" s="31"/>
      <c r="CH239" s="31"/>
      <c r="CI239" s="31"/>
      <c r="CJ239" s="31"/>
      <c r="CK239" s="31"/>
      <c r="CL239" s="31"/>
      <c r="CM239" s="31"/>
      <c r="CN239" s="31"/>
      <c r="CO239" s="31"/>
      <c r="CP239" s="31"/>
      <c r="CQ239" s="31"/>
      <c r="CR239" s="31"/>
      <c r="CS239" s="31"/>
      <c r="CT239" s="31"/>
      <c r="CU239" s="31"/>
      <c r="CV239" s="31"/>
      <c r="CW239" s="31"/>
      <c r="CX239" s="31"/>
      <c r="CY239" s="31"/>
      <c r="CZ239" s="31"/>
      <c r="DA239" s="31"/>
      <c r="DB239" s="31"/>
      <c r="DC239" s="31"/>
      <c r="DD239" s="31"/>
      <c r="DE239" s="31"/>
      <c r="DF239" s="31"/>
      <c r="DG239" s="31"/>
      <c r="DH239" s="31"/>
      <c r="DI239" s="31"/>
      <c r="DJ239" s="31"/>
      <c r="DK239" s="31"/>
      <c r="DL239" s="31"/>
      <c r="DM239" s="31"/>
      <c r="DN239" s="31"/>
      <c r="DO239" s="31"/>
      <c r="DP239" s="31"/>
      <c r="DQ239" s="31"/>
      <c r="DR239" s="31"/>
      <c r="DS239" s="31"/>
      <c r="DT239" s="31"/>
      <c r="DU239" s="31"/>
      <c r="DV239" s="31"/>
      <c r="DW239" s="31"/>
      <c r="DX239" s="31"/>
      <c r="DY239" s="31"/>
      <c r="DZ239" s="31"/>
      <c r="EA239" s="31"/>
      <c r="EB239" s="31"/>
      <c r="EC239" s="31"/>
      <c r="ED239" s="31"/>
      <c r="EE239" s="31"/>
      <c r="EF239" s="31"/>
      <c r="EG239" s="31"/>
      <c r="EH239" s="31"/>
      <c r="EI239" s="31"/>
      <c r="EJ239" s="31"/>
      <c r="EK239" s="31"/>
      <c r="EL239" s="31"/>
      <c r="EM239" s="31"/>
      <c r="EN239" s="31"/>
      <c r="EO239" s="31"/>
      <c r="EP239" s="31"/>
      <c r="EQ239" s="31"/>
      <c r="ER239" s="31"/>
      <c r="ES239" s="31"/>
      <c r="ET239" s="31"/>
      <c r="EU239" s="31"/>
      <c r="EV239" s="31"/>
      <c r="EW239" s="31"/>
      <c r="EX239" s="31"/>
      <c r="EY239" s="31"/>
      <c r="EZ239" s="31"/>
      <c r="FA239" s="31"/>
      <c r="FB239" s="31"/>
      <c r="FC239" s="31"/>
      <c r="FD239" s="31"/>
      <c r="FE239" s="31"/>
      <c r="FF239" s="31"/>
      <c r="FG239" s="31"/>
      <c r="FH239" s="31"/>
      <c r="FI239" s="31"/>
      <c r="FJ239" s="31"/>
      <c r="FK239" s="31"/>
      <c r="FL239" s="31"/>
      <c r="FM239" s="31"/>
      <c r="FN239" s="31"/>
      <c r="FO239" s="31"/>
      <c r="FP239" s="31"/>
      <c r="FQ239" s="31"/>
      <c r="FR239" s="31"/>
      <c r="FS239" s="31"/>
      <c r="FT239" s="31"/>
      <c r="FU239" s="31"/>
      <c r="FV239" s="31"/>
      <c r="FW239" s="31"/>
      <c r="FX239" s="31"/>
      <c r="FY239" s="31"/>
      <c r="FZ239" s="31"/>
      <c r="GA239" s="31"/>
      <c r="GB239" s="31"/>
      <c r="GC239" s="31"/>
      <c r="GD239" s="31"/>
      <c r="GE239" s="31"/>
      <c r="GF239" s="31"/>
      <c r="GG239" s="31"/>
      <c r="GH239" s="31"/>
      <c r="GI239" s="31"/>
      <c r="GJ239" s="31"/>
      <c r="GK239" s="31"/>
      <c r="GL239" s="31"/>
      <c r="GM239" s="31"/>
      <c r="GN239" s="31"/>
      <c r="GO239" s="31"/>
      <c r="GP239" s="31"/>
    </row>
    <row r="240" spans="1:198" ht="45.75" thickBot="1" x14ac:dyDescent="0.3">
      <c r="A240" s="643" t="s">
        <v>63</v>
      </c>
      <c r="B240" s="232">
        <f t="shared" si="17"/>
        <v>86656</v>
      </c>
      <c r="C240" s="232">
        <f t="shared" si="17"/>
        <v>7223</v>
      </c>
      <c r="D240" s="233">
        <f t="shared" si="17"/>
        <v>7627</v>
      </c>
      <c r="E240" s="233">
        <f t="shared" si="3"/>
        <v>105.59324380451336</v>
      </c>
      <c r="F240" s="282">
        <f t="shared" ref="F240:U240" si="19">SUM(F225,F213,F201,F189,F177,F165,F153,F141,F129,F114,F102,F90,F78,F66,F54,F42,F30,F17)</f>
        <v>118714.55590000001</v>
      </c>
      <c r="G240" s="282">
        <f t="shared" si="19"/>
        <v>0</v>
      </c>
      <c r="H240" s="282">
        <f t="shared" si="19"/>
        <v>0</v>
      </c>
      <c r="I240" s="282">
        <f t="shared" si="19"/>
        <v>0</v>
      </c>
      <c r="J240" s="282">
        <f t="shared" si="19"/>
        <v>0</v>
      </c>
      <c r="K240" s="282">
        <f t="shared" si="19"/>
        <v>0</v>
      </c>
      <c r="L240" s="282">
        <f t="shared" si="19"/>
        <v>0</v>
      </c>
      <c r="M240" s="282">
        <f t="shared" si="19"/>
        <v>0</v>
      </c>
      <c r="N240" s="282">
        <f t="shared" si="19"/>
        <v>0</v>
      </c>
      <c r="O240" s="282">
        <f t="shared" si="19"/>
        <v>0</v>
      </c>
      <c r="P240" s="282">
        <f t="shared" si="19"/>
        <v>0</v>
      </c>
      <c r="Q240" s="282">
        <f t="shared" si="19"/>
        <v>9892.8796583333333</v>
      </c>
      <c r="R240" s="282">
        <f t="shared" si="19"/>
        <v>10315.091180000001</v>
      </c>
      <c r="S240" s="282">
        <f t="shared" si="19"/>
        <v>424.01376500000094</v>
      </c>
      <c r="T240" s="282">
        <f t="shared" si="19"/>
        <v>0</v>
      </c>
      <c r="U240" s="282">
        <f t="shared" si="19"/>
        <v>10324.759690000001</v>
      </c>
      <c r="V240" s="282">
        <f>R240/Q240*100</f>
        <v>104.26783238297065</v>
      </c>
      <c r="W240" s="244"/>
      <c r="Y240" s="244"/>
      <c r="Z240" s="248"/>
      <c r="AA240" s="248"/>
      <c r="AB240" s="248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  <c r="BM240" s="31"/>
      <c r="BN240" s="31"/>
      <c r="BO240" s="31"/>
      <c r="BP240" s="31"/>
      <c r="BQ240" s="31"/>
      <c r="BR240" s="31"/>
      <c r="BS240" s="31"/>
      <c r="BT240" s="31"/>
      <c r="BU240" s="31"/>
      <c r="BV240" s="31"/>
      <c r="BW240" s="31"/>
      <c r="BX240" s="31"/>
      <c r="BY240" s="31"/>
      <c r="BZ240" s="31"/>
      <c r="CA240" s="31"/>
      <c r="CB240" s="31"/>
      <c r="CC240" s="31"/>
      <c r="CD240" s="31"/>
      <c r="CE240" s="31"/>
      <c r="CF240" s="31"/>
      <c r="CG240" s="31"/>
      <c r="CH240" s="31"/>
      <c r="CI240" s="31"/>
      <c r="CJ240" s="31"/>
      <c r="CK240" s="31"/>
      <c r="CL240" s="31"/>
      <c r="CM240" s="31"/>
      <c r="CN240" s="31"/>
      <c r="CO240" s="31"/>
      <c r="CP240" s="31"/>
      <c r="CQ240" s="31"/>
      <c r="CR240" s="31"/>
      <c r="CS240" s="31"/>
      <c r="CT240" s="31"/>
      <c r="CU240" s="31"/>
      <c r="CV240" s="31"/>
      <c r="CW240" s="31"/>
      <c r="CX240" s="31"/>
      <c r="CY240" s="31"/>
      <c r="CZ240" s="31"/>
      <c r="DA240" s="31"/>
      <c r="DB240" s="31"/>
      <c r="DC240" s="31"/>
      <c r="DD240" s="31"/>
      <c r="DE240" s="31"/>
      <c r="DF240" s="31"/>
      <c r="DG240" s="31"/>
      <c r="DH240" s="31"/>
      <c r="DI240" s="31"/>
      <c r="DJ240" s="31"/>
      <c r="DK240" s="31"/>
      <c r="DL240" s="31"/>
      <c r="DM240" s="31"/>
      <c r="DN240" s="31"/>
      <c r="DO240" s="31"/>
      <c r="DP240" s="31"/>
      <c r="DQ240" s="31"/>
      <c r="DR240" s="31"/>
      <c r="DS240" s="31"/>
      <c r="DT240" s="31"/>
      <c r="DU240" s="31"/>
      <c r="DV240" s="31"/>
      <c r="DW240" s="31"/>
      <c r="DX240" s="31"/>
      <c r="DY240" s="31"/>
      <c r="DZ240" s="31"/>
      <c r="EA240" s="31"/>
      <c r="EB240" s="31"/>
      <c r="EC240" s="31"/>
      <c r="ED240" s="31"/>
      <c r="EE240" s="31"/>
      <c r="EF240" s="31"/>
      <c r="EG240" s="31"/>
      <c r="EH240" s="31"/>
      <c r="EI240" s="31"/>
      <c r="EJ240" s="31"/>
      <c r="EK240" s="31"/>
      <c r="EL240" s="31"/>
      <c r="EM240" s="31"/>
      <c r="EN240" s="31"/>
      <c r="EO240" s="31"/>
      <c r="EP240" s="31"/>
      <c r="EQ240" s="31"/>
      <c r="ER240" s="31"/>
      <c r="ES240" s="31"/>
      <c r="ET240" s="31"/>
      <c r="EU240" s="31"/>
      <c r="EV240" s="31"/>
      <c r="EW240" s="31"/>
      <c r="EX240" s="31"/>
      <c r="EY240" s="31"/>
      <c r="EZ240" s="31"/>
      <c r="FA240" s="31"/>
      <c r="FB240" s="31"/>
      <c r="FC240" s="31"/>
      <c r="FD240" s="31"/>
      <c r="FE240" s="31"/>
      <c r="FF240" s="31"/>
      <c r="FG240" s="31"/>
      <c r="FH240" s="31"/>
      <c r="FI240" s="31"/>
      <c r="FJ240" s="31"/>
      <c r="FK240" s="31"/>
      <c r="FL240" s="31"/>
      <c r="FM240" s="31"/>
      <c r="FN240" s="31"/>
      <c r="FO240" s="31"/>
      <c r="FP240" s="31"/>
      <c r="FQ240" s="31"/>
      <c r="FR240" s="31"/>
      <c r="FS240" s="31"/>
      <c r="FT240" s="31"/>
      <c r="FU240" s="31"/>
      <c r="FV240" s="31"/>
      <c r="FW240" s="31"/>
      <c r="FX240" s="31"/>
      <c r="FY240" s="31"/>
      <c r="FZ240" s="31"/>
      <c r="GA240" s="31"/>
      <c r="GB240" s="31"/>
      <c r="GC240" s="31"/>
      <c r="GD240" s="31"/>
      <c r="GE240" s="31"/>
      <c r="GF240" s="31"/>
      <c r="GG240" s="31"/>
      <c r="GH240" s="31"/>
      <c r="GI240" s="31"/>
      <c r="GJ240" s="31"/>
      <c r="GK240" s="31"/>
      <c r="GL240" s="31"/>
      <c r="GM240" s="31"/>
      <c r="GN240" s="31"/>
      <c r="GO240" s="31"/>
      <c r="GP240" s="31"/>
    </row>
    <row r="241" spans="1:25" x14ac:dyDescent="0.25">
      <c r="B241" s="639"/>
      <c r="C241" s="639"/>
      <c r="V241" s="640"/>
      <c r="W241" s="244"/>
      <c r="Y241" s="244"/>
    </row>
    <row r="242" spans="1:25" x14ac:dyDescent="0.25">
      <c r="A242" s="30" t="s">
        <v>79</v>
      </c>
      <c r="W242" s="244"/>
      <c r="Y242" s="244"/>
    </row>
  </sheetData>
  <autoFilter ref="A6:GP240"/>
  <mergeCells count="4">
    <mergeCell ref="B4:E4"/>
    <mergeCell ref="A1:V1"/>
    <mergeCell ref="A2:V2"/>
    <mergeCell ref="F4:V4"/>
  </mergeCells>
  <phoneticPr fontId="0" type="noConversion"/>
  <pageMargins left="0" right="0" top="0" bottom="0" header="0.19685039370078741" footer="0.19685039370078741"/>
  <pageSetup paperSize="9"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2020-03-06T04:18:18Z</cp:lastPrinted>
  <dcterms:created xsi:type="dcterms:W3CDTF">2018-07-26T00:19:35Z</dcterms:created>
  <dcterms:modified xsi:type="dcterms:W3CDTF">2020-03-06T04:19:09Z</dcterms:modified>
</cp:coreProperties>
</file>