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27795" windowHeight="12030" tabRatio="599"/>
  </bookViews>
  <sheets>
    <sheet name="ВМП план" sheetId="1" r:id="rId1"/>
    <sheet name="факт " sheetId="2" r:id="rId2"/>
    <sheet name="свод" sheetId="3" r:id="rId3"/>
    <sheet name="на печать" sheetId="6" r:id="rId4"/>
    <sheet name="Свод по МО" sheetId="7" r:id="rId5"/>
  </sheets>
  <externalReferences>
    <externalReference r:id="rId6"/>
    <externalReference r:id="rId7"/>
  </externalReferences>
  <definedNames>
    <definedName name="_xlnm._FilterDatabase" localSheetId="0" hidden="1">'ВМП план'!$A$6:$AN$44</definedName>
    <definedName name="_xlnm._FilterDatabase" localSheetId="3" hidden="1">'на печать'!$A$18:$T$77</definedName>
    <definedName name="_xlnm._FilterDatabase" localSheetId="2" hidden="1">свод!$A$8:$GW$208</definedName>
    <definedName name="_xlnm._FilterDatabase" localSheetId="4" hidden="1">'Свод по МО'!$B$2:$K$18</definedName>
    <definedName name="_xlnm._FilterDatabase" localSheetId="1" hidden="1">'факт '!$A$6:$AY$102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'ВМП план'!$A:$H,'ВМП план'!$5:$7</definedName>
    <definedName name="_xlnm.Print_Titles" localSheetId="3">'на печать'!$15:$18</definedName>
    <definedName name="_xlnm.Print_Titles" localSheetId="2">свод!$D:$G,свод!$5:$8</definedName>
    <definedName name="_xlnm.Print_Titles" localSheetId="4">'Свод по МО'!$A:$C,'Свод по МО'!$1:$2</definedName>
    <definedName name="_xlnm.Print_Titles" localSheetId="1">'факт '!$A:$E,'факт '!$3:$6</definedName>
    <definedName name="_xlnm.Print_Area" localSheetId="0">'ВМП план'!$A$1:$AN$44</definedName>
    <definedName name="_xlnm.Print_Area" localSheetId="3">'на печать'!$E$1:$S$73</definedName>
    <definedName name="_xlnm.Print_Area" localSheetId="4">'Свод по МО'!$A$1:$S$18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GI207" i="3" l="1"/>
  <c r="GH207" i="3"/>
  <c r="GU141" i="3" l="1"/>
  <c r="GV141" i="3" s="1"/>
  <c r="GV16" i="3"/>
  <c r="GV19" i="3"/>
  <c r="GV20" i="3"/>
  <c r="GV24" i="3"/>
  <c r="GV27" i="3"/>
  <c r="GV28" i="3"/>
  <c r="GV31" i="3"/>
  <c r="GV32" i="3"/>
  <c r="GV37" i="3"/>
  <c r="GV38" i="3"/>
  <c r="GV39" i="3"/>
  <c r="GV40" i="3"/>
  <c r="GV42" i="3"/>
  <c r="GV43" i="3"/>
  <c r="GV50" i="3"/>
  <c r="GV51" i="3"/>
  <c r="GV60" i="3"/>
  <c r="GV63" i="3"/>
  <c r="GV66" i="3"/>
  <c r="GV67" i="3"/>
  <c r="GV70" i="3"/>
  <c r="GV72" i="3"/>
  <c r="GV73" i="3"/>
  <c r="GV74" i="3"/>
  <c r="GV95" i="3"/>
  <c r="GV98" i="3"/>
  <c r="GV99" i="3"/>
  <c r="GV103" i="3"/>
  <c r="GV109" i="3"/>
  <c r="GV110" i="3"/>
  <c r="GV119" i="3"/>
  <c r="GV120" i="3"/>
  <c r="GV123" i="3"/>
  <c r="GV126" i="3"/>
  <c r="GV127" i="3"/>
  <c r="GV130" i="3"/>
  <c r="GV131" i="3"/>
  <c r="GV134" i="3"/>
  <c r="GV137" i="3"/>
  <c r="GV140" i="3"/>
  <c r="GV142" i="3"/>
  <c r="GV143" i="3"/>
  <c r="GV146" i="3"/>
  <c r="GV147" i="3"/>
  <c r="GV150" i="3"/>
  <c r="GV153" i="3"/>
  <c r="GV154" i="3"/>
  <c r="GV164" i="3"/>
  <c r="GV167" i="3"/>
  <c r="GV171" i="3"/>
  <c r="GV174" i="3"/>
  <c r="GV175" i="3"/>
  <c r="GV176" i="3"/>
  <c r="GV186" i="3"/>
  <c r="GV189" i="3"/>
  <c r="GV190" i="3"/>
  <c r="GJ126" i="3"/>
  <c r="GK126" i="3"/>
  <c r="GL126" i="3"/>
  <c r="GM126" i="3"/>
  <c r="GN126" i="3"/>
  <c r="GO126" i="3"/>
  <c r="GJ37" i="3"/>
  <c r="GK37" i="3"/>
  <c r="GL37" i="3"/>
  <c r="GM37" i="3"/>
  <c r="GN37" i="3"/>
  <c r="GO37" i="3"/>
  <c r="GN207" i="3"/>
  <c r="GO207" i="3"/>
  <c r="FM207" i="3"/>
  <c r="FL207" i="3"/>
  <c r="FM196" i="3"/>
  <c r="FS196" i="3" s="1"/>
  <c r="FL196" i="3"/>
  <c r="FR196" i="3" s="1"/>
  <c r="FM195" i="3"/>
  <c r="FS195" i="3" s="1"/>
  <c r="FL195" i="3"/>
  <c r="FR195" i="3" s="1"/>
  <c r="FM194" i="3"/>
  <c r="FS194" i="3" s="1"/>
  <c r="FL194" i="3"/>
  <c r="FR194" i="3" s="1"/>
  <c r="FM193" i="3"/>
  <c r="FS193" i="3" s="1"/>
  <c r="FL193" i="3"/>
  <c r="FR193" i="3" s="1"/>
  <c r="FM192" i="3"/>
  <c r="FS192" i="3" s="1"/>
  <c r="FL192" i="3"/>
  <c r="FR192" i="3" s="1"/>
  <c r="FM188" i="3"/>
  <c r="FS188" i="3" s="1"/>
  <c r="FL188" i="3"/>
  <c r="FR188" i="3" s="1"/>
  <c r="FM185" i="3"/>
  <c r="FS185" i="3" s="1"/>
  <c r="FL185" i="3"/>
  <c r="FR185" i="3" s="1"/>
  <c r="FM184" i="3"/>
  <c r="FS184" i="3" s="1"/>
  <c r="FL184" i="3"/>
  <c r="FR184" i="3" s="1"/>
  <c r="FM183" i="3"/>
  <c r="FS183" i="3" s="1"/>
  <c r="FL183" i="3"/>
  <c r="FR183" i="3" s="1"/>
  <c r="FM182" i="3"/>
  <c r="FS182" i="3" s="1"/>
  <c r="FL182" i="3"/>
  <c r="FR182" i="3" s="1"/>
  <c r="FM181" i="3"/>
  <c r="FS181" i="3" s="1"/>
  <c r="FL181" i="3"/>
  <c r="FR181" i="3" s="1"/>
  <c r="FM180" i="3"/>
  <c r="FS180" i="3" s="1"/>
  <c r="FL180" i="3"/>
  <c r="FR180" i="3" s="1"/>
  <c r="FM179" i="3"/>
  <c r="FS179" i="3" s="1"/>
  <c r="FL179" i="3"/>
  <c r="FR179" i="3" s="1"/>
  <c r="FM178" i="3"/>
  <c r="FS178" i="3" s="1"/>
  <c r="FL178" i="3"/>
  <c r="FR178" i="3" s="1"/>
  <c r="FM173" i="3"/>
  <c r="FS173" i="3" s="1"/>
  <c r="FL173" i="3"/>
  <c r="FR173" i="3" s="1"/>
  <c r="FM170" i="3"/>
  <c r="FS170" i="3" s="1"/>
  <c r="FL170" i="3"/>
  <c r="FR170" i="3" s="1"/>
  <c r="FM169" i="3"/>
  <c r="FS169" i="3" s="1"/>
  <c r="FL169" i="3"/>
  <c r="FR169" i="3" s="1"/>
  <c r="FM166" i="3"/>
  <c r="FS166" i="3" s="1"/>
  <c r="FL166" i="3"/>
  <c r="FR166" i="3" s="1"/>
  <c r="FM163" i="3"/>
  <c r="FS163" i="3" s="1"/>
  <c r="FL163" i="3"/>
  <c r="FR163" i="3" s="1"/>
  <c r="FM162" i="3"/>
  <c r="FS162" i="3" s="1"/>
  <c r="FL162" i="3"/>
  <c r="FR162" i="3" s="1"/>
  <c r="FM161" i="3"/>
  <c r="FS161" i="3" s="1"/>
  <c r="FL161" i="3"/>
  <c r="FR161" i="3" s="1"/>
  <c r="FM160" i="3"/>
  <c r="FS160" i="3" s="1"/>
  <c r="FL160" i="3"/>
  <c r="FR160" i="3" s="1"/>
  <c r="FM159" i="3"/>
  <c r="FS159" i="3" s="1"/>
  <c r="FL159" i="3"/>
  <c r="FR159" i="3" s="1"/>
  <c r="FM158" i="3"/>
  <c r="FS158" i="3" s="1"/>
  <c r="FL158" i="3"/>
  <c r="FR158" i="3" s="1"/>
  <c r="FM157" i="3"/>
  <c r="FS157" i="3" s="1"/>
  <c r="FL157" i="3"/>
  <c r="FR157" i="3" s="1"/>
  <c r="FM156" i="3"/>
  <c r="FS156" i="3" s="1"/>
  <c r="FL156" i="3"/>
  <c r="FR156" i="3" s="1"/>
  <c r="FM152" i="3"/>
  <c r="FS152" i="3" s="1"/>
  <c r="FL152" i="3"/>
  <c r="FR152" i="3" s="1"/>
  <c r="FM149" i="3"/>
  <c r="FS149" i="3" s="1"/>
  <c r="FL149" i="3"/>
  <c r="FR149" i="3" s="1"/>
  <c r="FM145" i="3"/>
  <c r="FS145" i="3" s="1"/>
  <c r="FL145" i="3"/>
  <c r="FR145" i="3" s="1"/>
  <c r="FM139" i="3"/>
  <c r="FS139" i="3" s="1"/>
  <c r="FL139" i="3"/>
  <c r="FR139" i="3" s="1"/>
  <c r="FM136" i="3"/>
  <c r="FS136" i="3" s="1"/>
  <c r="FL136" i="3"/>
  <c r="FR136" i="3" s="1"/>
  <c r="FM133" i="3"/>
  <c r="FS133" i="3" s="1"/>
  <c r="FL133" i="3"/>
  <c r="FR133" i="3" s="1"/>
  <c r="FM129" i="3"/>
  <c r="FS129" i="3" s="1"/>
  <c r="FL129" i="3"/>
  <c r="FR129" i="3" s="1"/>
  <c r="FM125" i="3"/>
  <c r="FS125" i="3" s="1"/>
  <c r="FL125" i="3"/>
  <c r="FR125" i="3" s="1"/>
  <c r="FM122" i="3"/>
  <c r="FS122" i="3" s="1"/>
  <c r="FL122" i="3"/>
  <c r="FR122" i="3" s="1"/>
  <c r="FM118" i="3"/>
  <c r="FS118" i="3" s="1"/>
  <c r="FL118" i="3"/>
  <c r="FR118" i="3" s="1"/>
  <c r="FM117" i="3"/>
  <c r="FS117" i="3" s="1"/>
  <c r="FL117" i="3"/>
  <c r="FR117" i="3" s="1"/>
  <c r="FM116" i="3"/>
  <c r="FS116" i="3" s="1"/>
  <c r="FL116" i="3"/>
  <c r="FR116" i="3" s="1"/>
  <c r="FM115" i="3"/>
  <c r="FS115" i="3" s="1"/>
  <c r="FL115" i="3"/>
  <c r="FR115" i="3" s="1"/>
  <c r="FM114" i="3"/>
  <c r="FS114" i="3" s="1"/>
  <c r="FL114" i="3"/>
  <c r="FR114" i="3" s="1"/>
  <c r="FM113" i="3"/>
  <c r="FS113" i="3" s="1"/>
  <c r="FL113" i="3"/>
  <c r="FR113" i="3" s="1"/>
  <c r="FM112" i="3"/>
  <c r="FS112" i="3" s="1"/>
  <c r="FL112" i="3"/>
  <c r="FR112" i="3" s="1"/>
  <c r="FM108" i="3"/>
  <c r="FS108" i="3" s="1"/>
  <c r="FL108" i="3"/>
  <c r="FR108" i="3" s="1"/>
  <c r="FM107" i="3"/>
  <c r="FS107" i="3" s="1"/>
  <c r="FL107" i="3"/>
  <c r="FR107" i="3" s="1"/>
  <c r="FM106" i="3"/>
  <c r="FS106" i="3" s="1"/>
  <c r="FL106" i="3"/>
  <c r="FP106" i="3" s="1"/>
  <c r="FM105" i="3"/>
  <c r="FS105" i="3" s="1"/>
  <c r="FL105" i="3"/>
  <c r="FR105" i="3" s="1"/>
  <c r="FM102" i="3"/>
  <c r="FS102" i="3" s="1"/>
  <c r="FL102" i="3"/>
  <c r="FP102" i="3" s="1"/>
  <c r="FM101" i="3"/>
  <c r="FS101" i="3" s="1"/>
  <c r="FL101" i="3"/>
  <c r="FR101" i="3" s="1"/>
  <c r="FM97" i="3"/>
  <c r="FQ97" i="3" s="1"/>
  <c r="FL97" i="3"/>
  <c r="FP97" i="3" s="1"/>
  <c r="FM94" i="3"/>
  <c r="FS94" i="3" s="1"/>
  <c r="FL94" i="3"/>
  <c r="FR94" i="3" s="1"/>
  <c r="FM93" i="3"/>
  <c r="FQ93" i="3" s="1"/>
  <c r="FL93" i="3"/>
  <c r="FP93" i="3" s="1"/>
  <c r="FM92" i="3"/>
  <c r="FS92" i="3" s="1"/>
  <c r="FL92" i="3"/>
  <c r="FR92" i="3" s="1"/>
  <c r="FM91" i="3"/>
  <c r="FQ91" i="3" s="1"/>
  <c r="FL91" i="3"/>
  <c r="FP91" i="3" s="1"/>
  <c r="FM90" i="3"/>
  <c r="FS90" i="3" s="1"/>
  <c r="FL90" i="3"/>
  <c r="FR90" i="3" s="1"/>
  <c r="FM89" i="3"/>
  <c r="FQ89" i="3" s="1"/>
  <c r="FL89" i="3"/>
  <c r="FP89" i="3" s="1"/>
  <c r="FM88" i="3"/>
  <c r="FS88" i="3" s="1"/>
  <c r="FL88" i="3"/>
  <c r="FR88" i="3" s="1"/>
  <c r="FM87" i="3"/>
  <c r="FQ87" i="3" s="1"/>
  <c r="FL87" i="3"/>
  <c r="FP87" i="3" s="1"/>
  <c r="FM86" i="3"/>
  <c r="FQ86" i="3" s="1"/>
  <c r="FL86" i="3"/>
  <c r="FR86" i="3" s="1"/>
  <c r="FM85" i="3"/>
  <c r="FS85" i="3" s="1"/>
  <c r="FL85" i="3"/>
  <c r="FP85" i="3" s="1"/>
  <c r="FM84" i="3"/>
  <c r="FS84" i="3" s="1"/>
  <c r="FL84" i="3"/>
  <c r="FR84" i="3" s="1"/>
  <c r="FM83" i="3"/>
  <c r="FQ83" i="3" s="1"/>
  <c r="FL83" i="3"/>
  <c r="FP83" i="3" s="1"/>
  <c r="FM82" i="3"/>
  <c r="FQ82" i="3" s="1"/>
  <c r="FL82" i="3"/>
  <c r="FR82" i="3" s="1"/>
  <c r="FM81" i="3"/>
  <c r="FS81" i="3" s="1"/>
  <c r="FL81" i="3"/>
  <c r="FP81" i="3" s="1"/>
  <c r="FM80" i="3"/>
  <c r="FS80" i="3" s="1"/>
  <c r="FL80" i="3"/>
  <c r="FR80" i="3" s="1"/>
  <c r="FM79" i="3"/>
  <c r="FQ79" i="3" s="1"/>
  <c r="FL79" i="3"/>
  <c r="FP79" i="3" s="1"/>
  <c r="FM78" i="3"/>
  <c r="FQ78" i="3" s="1"/>
  <c r="FL78" i="3"/>
  <c r="FR78" i="3" s="1"/>
  <c r="FM77" i="3"/>
  <c r="FQ77" i="3" s="1"/>
  <c r="FL77" i="3"/>
  <c r="FP77" i="3" s="1"/>
  <c r="FM76" i="3"/>
  <c r="FS76" i="3" s="1"/>
  <c r="FL76" i="3"/>
  <c r="FR76" i="3" s="1"/>
  <c r="FM69" i="3"/>
  <c r="FQ69" i="3" s="1"/>
  <c r="FL69" i="3"/>
  <c r="FP69" i="3" s="1"/>
  <c r="FM65" i="3"/>
  <c r="FQ65" i="3" s="1"/>
  <c r="FL65" i="3"/>
  <c r="FR65" i="3" s="1"/>
  <c r="FM62" i="3"/>
  <c r="FQ62" i="3" s="1"/>
  <c r="FL62" i="3"/>
  <c r="FP62" i="3" s="1"/>
  <c r="FM59" i="3"/>
  <c r="FQ59" i="3" s="1"/>
  <c r="FL59" i="3"/>
  <c r="FR59" i="3" s="1"/>
  <c r="FM58" i="3"/>
  <c r="FQ58" i="3" s="1"/>
  <c r="FL58" i="3"/>
  <c r="FP58" i="3" s="1"/>
  <c r="FM57" i="3"/>
  <c r="FQ57" i="3" s="1"/>
  <c r="FL57" i="3"/>
  <c r="FR57" i="3" s="1"/>
  <c r="FM56" i="3"/>
  <c r="FS56" i="3" s="1"/>
  <c r="FL56" i="3"/>
  <c r="FP56" i="3" s="1"/>
  <c r="FM55" i="3"/>
  <c r="FS55" i="3" s="1"/>
  <c r="FL55" i="3"/>
  <c r="FR55" i="3" s="1"/>
  <c r="FM54" i="3"/>
  <c r="FQ54" i="3" s="1"/>
  <c r="FL54" i="3"/>
  <c r="FP54" i="3" s="1"/>
  <c r="FM53" i="3"/>
  <c r="FQ53" i="3" s="1"/>
  <c r="FL53" i="3"/>
  <c r="FR53" i="3" s="1"/>
  <c r="FM49" i="3"/>
  <c r="FS49" i="3" s="1"/>
  <c r="FL49" i="3"/>
  <c r="FP49" i="3" s="1"/>
  <c r="FM48" i="3"/>
  <c r="FS48" i="3" s="1"/>
  <c r="FL48" i="3"/>
  <c r="FR48" i="3" s="1"/>
  <c r="FM47" i="3"/>
  <c r="FQ47" i="3" s="1"/>
  <c r="FL47" i="3"/>
  <c r="FP47" i="3" s="1"/>
  <c r="FM46" i="3"/>
  <c r="FQ46" i="3" s="1"/>
  <c r="FL46" i="3"/>
  <c r="FR46" i="3" s="1"/>
  <c r="FM36" i="3"/>
  <c r="FQ36" i="3" s="1"/>
  <c r="FL36" i="3"/>
  <c r="FP36" i="3" s="1"/>
  <c r="FM35" i="3"/>
  <c r="FS35" i="3" s="1"/>
  <c r="FL35" i="3"/>
  <c r="FR35" i="3" s="1"/>
  <c r="FM34" i="3"/>
  <c r="FQ34" i="3" s="1"/>
  <c r="FL34" i="3"/>
  <c r="FP34" i="3" s="1"/>
  <c r="FM30" i="3"/>
  <c r="FS30" i="3" s="1"/>
  <c r="FL30" i="3"/>
  <c r="FR30" i="3" s="1"/>
  <c r="FM26" i="3"/>
  <c r="FS26" i="3" s="1"/>
  <c r="FL26" i="3"/>
  <c r="FP26" i="3" s="1"/>
  <c r="FM23" i="3"/>
  <c r="FS23" i="3" s="1"/>
  <c r="FL23" i="3"/>
  <c r="FR23" i="3" s="1"/>
  <c r="FM22" i="3"/>
  <c r="FS22" i="3" s="1"/>
  <c r="FL22" i="3"/>
  <c r="FP22" i="3" s="1"/>
  <c r="FM18" i="3"/>
  <c r="FS18" i="3" s="1"/>
  <c r="FL18" i="3"/>
  <c r="FR18" i="3" s="1"/>
  <c r="FM15" i="3"/>
  <c r="FS15" i="3" s="1"/>
  <c r="FL15" i="3"/>
  <c r="FP15" i="3" s="1"/>
  <c r="FM14" i="3"/>
  <c r="FS14" i="3" s="1"/>
  <c r="FL14" i="3"/>
  <c r="FR14" i="3" s="1"/>
  <c r="FM13" i="3"/>
  <c r="FS13" i="3" s="1"/>
  <c r="FL13" i="3"/>
  <c r="FP13" i="3" s="1"/>
  <c r="FM12" i="3"/>
  <c r="FS12" i="3" s="1"/>
  <c r="FL12" i="3"/>
  <c r="FR12" i="3" s="1"/>
  <c r="FM11" i="3"/>
  <c r="FQ11" i="3" s="1"/>
  <c r="FL11" i="3"/>
  <c r="FP11" i="3" s="1"/>
  <c r="EQ196" i="3"/>
  <c r="EP196" i="3"/>
  <c r="EO196" i="3"/>
  <c r="EN196" i="3"/>
  <c r="EQ195" i="3"/>
  <c r="EP195" i="3"/>
  <c r="EO195" i="3"/>
  <c r="EN195" i="3"/>
  <c r="EQ194" i="3"/>
  <c r="EP194" i="3"/>
  <c r="EO194" i="3"/>
  <c r="EN194" i="3"/>
  <c r="EQ193" i="3"/>
  <c r="EP193" i="3"/>
  <c r="EO193" i="3"/>
  <c r="EN193" i="3"/>
  <c r="EQ192" i="3"/>
  <c r="EP192" i="3"/>
  <c r="EO192" i="3"/>
  <c r="EN192" i="3"/>
  <c r="EQ188" i="3"/>
  <c r="EP188" i="3"/>
  <c r="EO188" i="3"/>
  <c r="EN188" i="3"/>
  <c r="EQ185" i="3"/>
  <c r="EP185" i="3"/>
  <c r="EO185" i="3"/>
  <c r="EN185" i="3"/>
  <c r="EQ184" i="3"/>
  <c r="EP184" i="3"/>
  <c r="EO184" i="3"/>
  <c r="EN184" i="3"/>
  <c r="EQ183" i="3"/>
  <c r="EP183" i="3"/>
  <c r="EO183" i="3"/>
  <c r="EN183" i="3"/>
  <c r="EQ182" i="3"/>
  <c r="GM182" i="3" s="1"/>
  <c r="EP182" i="3"/>
  <c r="GL182" i="3" s="1"/>
  <c r="EO182" i="3"/>
  <c r="EN182" i="3"/>
  <c r="EQ181" i="3"/>
  <c r="EP181" i="3"/>
  <c r="EO181" i="3"/>
  <c r="EN181" i="3"/>
  <c r="EQ180" i="3"/>
  <c r="EP180" i="3"/>
  <c r="EO180" i="3"/>
  <c r="EN180" i="3"/>
  <c r="EQ179" i="3"/>
  <c r="EP179" i="3"/>
  <c r="EO179" i="3"/>
  <c r="EN179" i="3"/>
  <c r="EQ178" i="3"/>
  <c r="EP178" i="3"/>
  <c r="EO178" i="3"/>
  <c r="EN178" i="3"/>
  <c r="EQ173" i="3"/>
  <c r="EP173" i="3"/>
  <c r="EO173" i="3"/>
  <c r="EN173" i="3"/>
  <c r="EQ170" i="3"/>
  <c r="EP170" i="3"/>
  <c r="EO170" i="3"/>
  <c r="EN170" i="3"/>
  <c r="EQ169" i="3"/>
  <c r="EP169" i="3"/>
  <c r="EO169" i="3"/>
  <c r="EN169" i="3"/>
  <c r="EQ166" i="3"/>
  <c r="EP166" i="3"/>
  <c r="EO166" i="3"/>
  <c r="EN166" i="3"/>
  <c r="EQ163" i="3"/>
  <c r="EP163" i="3"/>
  <c r="EO163" i="3"/>
  <c r="EN163" i="3"/>
  <c r="EQ162" i="3"/>
  <c r="EP162" i="3"/>
  <c r="EO162" i="3"/>
  <c r="EN162" i="3"/>
  <c r="EQ161" i="3"/>
  <c r="EP161" i="3"/>
  <c r="EO161" i="3"/>
  <c r="EN161" i="3"/>
  <c r="EQ160" i="3"/>
  <c r="EP160" i="3"/>
  <c r="EO160" i="3"/>
  <c r="EN160" i="3"/>
  <c r="EQ159" i="3"/>
  <c r="EP159" i="3"/>
  <c r="EO159" i="3"/>
  <c r="EN159" i="3"/>
  <c r="EQ158" i="3"/>
  <c r="EP158" i="3"/>
  <c r="EO158" i="3"/>
  <c r="EN158" i="3"/>
  <c r="EQ157" i="3"/>
  <c r="EP157" i="3"/>
  <c r="EO157" i="3"/>
  <c r="EN157" i="3"/>
  <c r="EQ156" i="3"/>
  <c r="EP156" i="3"/>
  <c r="EO156" i="3"/>
  <c r="EN156" i="3"/>
  <c r="EQ152" i="3"/>
  <c r="EP152" i="3"/>
  <c r="EO152" i="3"/>
  <c r="EN152" i="3"/>
  <c r="EQ149" i="3"/>
  <c r="EP149" i="3"/>
  <c r="EO149" i="3"/>
  <c r="EN149" i="3"/>
  <c r="EQ145" i="3"/>
  <c r="EP145" i="3"/>
  <c r="EO145" i="3"/>
  <c r="EN145" i="3"/>
  <c r="EQ139" i="3"/>
  <c r="EP139" i="3"/>
  <c r="EO139" i="3"/>
  <c r="EN139" i="3"/>
  <c r="EQ136" i="3"/>
  <c r="EP136" i="3"/>
  <c r="EO136" i="3"/>
  <c r="EN136" i="3"/>
  <c r="EQ133" i="3"/>
  <c r="EP133" i="3"/>
  <c r="EO133" i="3"/>
  <c r="EN133" i="3"/>
  <c r="EQ129" i="3"/>
  <c r="EP129" i="3"/>
  <c r="EO129" i="3"/>
  <c r="EN129" i="3"/>
  <c r="EQ125" i="3"/>
  <c r="EP125" i="3"/>
  <c r="EO125" i="3"/>
  <c r="EN125" i="3"/>
  <c r="EQ122" i="3"/>
  <c r="EP122" i="3"/>
  <c r="EO122" i="3"/>
  <c r="EN122" i="3"/>
  <c r="EQ118" i="3"/>
  <c r="EP118" i="3"/>
  <c r="EO118" i="3"/>
  <c r="EN118" i="3"/>
  <c r="EQ117" i="3"/>
  <c r="EP117" i="3"/>
  <c r="EO117" i="3"/>
  <c r="EN117" i="3"/>
  <c r="EQ116" i="3"/>
  <c r="EP116" i="3"/>
  <c r="EO116" i="3"/>
  <c r="EN116" i="3"/>
  <c r="EQ115" i="3"/>
  <c r="EP115" i="3"/>
  <c r="EO115" i="3"/>
  <c r="EN115" i="3"/>
  <c r="EQ114" i="3"/>
  <c r="EP114" i="3"/>
  <c r="EO114" i="3"/>
  <c r="EN114" i="3"/>
  <c r="EQ113" i="3"/>
  <c r="EP113" i="3"/>
  <c r="EO113" i="3"/>
  <c r="EN113" i="3"/>
  <c r="EQ112" i="3"/>
  <c r="EP112" i="3"/>
  <c r="EO112" i="3"/>
  <c r="EN112" i="3"/>
  <c r="EQ108" i="3"/>
  <c r="EP108" i="3"/>
  <c r="EO108" i="3"/>
  <c r="EN108" i="3"/>
  <c r="EQ107" i="3"/>
  <c r="EP107" i="3"/>
  <c r="EO107" i="3"/>
  <c r="EN107" i="3"/>
  <c r="EQ106" i="3"/>
  <c r="EP106" i="3"/>
  <c r="EO106" i="3"/>
  <c r="EN106" i="3"/>
  <c r="EQ105" i="3"/>
  <c r="EP105" i="3"/>
  <c r="EO105" i="3"/>
  <c r="EN105" i="3"/>
  <c r="EQ102" i="3"/>
  <c r="EP102" i="3"/>
  <c r="EO102" i="3"/>
  <c r="EN102" i="3"/>
  <c r="EQ101" i="3"/>
  <c r="EP101" i="3"/>
  <c r="EO101" i="3"/>
  <c r="EN101" i="3"/>
  <c r="EQ97" i="3"/>
  <c r="EP97" i="3"/>
  <c r="EO97" i="3"/>
  <c r="EN97" i="3"/>
  <c r="EQ94" i="3"/>
  <c r="EP94" i="3"/>
  <c r="EO94" i="3"/>
  <c r="EN94" i="3"/>
  <c r="ET94" i="3" s="1"/>
  <c r="EQ93" i="3"/>
  <c r="EP93" i="3"/>
  <c r="EO93" i="3"/>
  <c r="EU93" i="3" s="1"/>
  <c r="EN93" i="3"/>
  <c r="ET93" i="3" s="1"/>
  <c r="EQ92" i="3"/>
  <c r="EP92" i="3"/>
  <c r="EO92" i="3"/>
  <c r="EN92" i="3"/>
  <c r="EQ91" i="3"/>
  <c r="EP91" i="3"/>
  <c r="EO91" i="3"/>
  <c r="EN91" i="3"/>
  <c r="EQ90" i="3"/>
  <c r="EP90" i="3"/>
  <c r="EO90" i="3"/>
  <c r="EN90" i="3"/>
  <c r="EQ89" i="3"/>
  <c r="EP89" i="3"/>
  <c r="EO89" i="3"/>
  <c r="EN89" i="3"/>
  <c r="EQ88" i="3"/>
  <c r="EP88" i="3"/>
  <c r="EO88" i="3"/>
  <c r="EN88" i="3"/>
  <c r="EQ87" i="3"/>
  <c r="EP87" i="3"/>
  <c r="EO87" i="3"/>
  <c r="EN87" i="3"/>
  <c r="EQ86" i="3"/>
  <c r="EP86" i="3"/>
  <c r="EO86" i="3"/>
  <c r="EN86" i="3"/>
  <c r="EQ85" i="3"/>
  <c r="EP85" i="3"/>
  <c r="EO85" i="3"/>
  <c r="EN85" i="3"/>
  <c r="EQ84" i="3"/>
  <c r="EP84" i="3"/>
  <c r="EO84" i="3"/>
  <c r="EN84" i="3"/>
  <c r="EQ83" i="3"/>
  <c r="EP83" i="3"/>
  <c r="EO83" i="3"/>
  <c r="EN83" i="3"/>
  <c r="EQ82" i="3"/>
  <c r="EP82" i="3"/>
  <c r="EO82" i="3"/>
  <c r="EN82" i="3"/>
  <c r="EQ81" i="3"/>
  <c r="EP81" i="3"/>
  <c r="EO81" i="3"/>
  <c r="EN81" i="3"/>
  <c r="EQ80" i="3"/>
  <c r="EP80" i="3"/>
  <c r="EO80" i="3"/>
  <c r="EN80" i="3"/>
  <c r="EQ79" i="3"/>
  <c r="EP79" i="3"/>
  <c r="EO79" i="3"/>
  <c r="EN79" i="3"/>
  <c r="EQ78" i="3"/>
  <c r="EP78" i="3"/>
  <c r="EO78" i="3"/>
  <c r="EN78" i="3"/>
  <c r="EQ77" i="3"/>
  <c r="EP77" i="3"/>
  <c r="EO77" i="3"/>
  <c r="EN77" i="3"/>
  <c r="EQ76" i="3"/>
  <c r="EP76" i="3"/>
  <c r="EO76" i="3"/>
  <c r="EN76" i="3"/>
  <c r="EQ69" i="3"/>
  <c r="EP69" i="3"/>
  <c r="EO69" i="3"/>
  <c r="EN69" i="3"/>
  <c r="EQ65" i="3"/>
  <c r="EP65" i="3"/>
  <c r="EO65" i="3"/>
  <c r="EN65" i="3"/>
  <c r="EQ62" i="3"/>
  <c r="EP62" i="3"/>
  <c r="EO62" i="3"/>
  <c r="EN62" i="3"/>
  <c r="EQ59" i="3"/>
  <c r="EP59" i="3"/>
  <c r="EO59" i="3"/>
  <c r="EN59" i="3"/>
  <c r="EQ58" i="3"/>
  <c r="EP58" i="3"/>
  <c r="EO58" i="3"/>
  <c r="EN58" i="3"/>
  <c r="EQ57" i="3"/>
  <c r="EP57" i="3"/>
  <c r="EO57" i="3"/>
  <c r="EN57" i="3"/>
  <c r="EQ56" i="3"/>
  <c r="EP56" i="3"/>
  <c r="EO56" i="3"/>
  <c r="EN56" i="3"/>
  <c r="EQ55" i="3"/>
  <c r="EP55" i="3"/>
  <c r="EO55" i="3"/>
  <c r="EN55" i="3"/>
  <c r="EQ54" i="3"/>
  <c r="EP54" i="3"/>
  <c r="EO54" i="3"/>
  <c r="EU54" i="3" s="1"/>
  <c r="EN54" i="3"/>
  <c r="ET54" i="3" s="1"/>
  <c r="EQ53" i="3"/>
  <c r="EP53" i="3"/>
  <c r="EO53" i="3"/>
  <c r="EN53" i="3"/>
  <c r="EQ49" i="3"/>
  <c r="EP49" i="3"/>
  <c r="EO49" i="3"/>
  <c r="EN49" i="3"/>
  <c r="EQ48" i="3"/>
  <c r="GM48" i="3" s="1"/>
  <c r="EP48" i="3"/>
  <c r="GL48" i="3" s="1"/>
  <c r="EO48" i="3"/>
  <c r="EN48" i="3"/>
  <c r="EQ47" i="3"/>
  <c r="EP47" i="3"/>
  <c r="EO47" i="3"/>
  <c r="EN47" i="3"/>
  <c r="EQ46" i="3"/>
  <c r="EP46" i="3"/>
  <c r="EO46" i="3"/>
  <c r="EN46" i="3"/>
  <c r="EQ36" i="3"/>
  <c r="EP36" i="3"/>
  <c r="EO36" i="3"/>
  <c r="EN36" i="3"/>
  <c r="EQ35" i="3"/>
  <c r="EP35" i="3"/>
  <c r="EO35" i="3"/>
  <c r="EN35" i="3"/>
  <c r="EQ34" i="3"/>
  <c r="EP34" i="3"/>
  <c r="EO34" i="3"/>
  <c r="EN34" i="3"/>
  <c r="EQ30" i="3"/>
  <c r="EP30" i="3"/>
  <c r="EO30" i="3"/>
  <c r="EN30" i="3"/>
  <c r="EQ26" i="3"/>
  <c r="EP26" i="3"/>
  <c r="EO26" i="3"/>
  <c r="EN26" i="3"/>
  <c r="EQ23" i="3"/>
  <c r="EP23" i="3"/>
  <c r="EO23" i="3"/>
  <c r="EN23" i="3"/>
  <c r="EQ22" i="3"/>
  <c r="EP22" i="3"/>
  <c r="EO22" i="3"/>
  <c r="EN22" i="3"/>
  <c r="EQ18" i="3"/>
  <c r="EP18" i="3"/>
  <c r="EO18" i="3"/>
  <c r="EN18" i="3"/>
  <c r="EQ15" i="3"/>
  <c r="EP15" i="3"/>
  <c r="EO15" i="3"/>
  <c r="EN15" i="3"/>
  <c r="EQ14" i="3"/>
  <c r="EP14" i="3"/>
  <c r="EO14" i="3"/>
  <c r="EN14" i="3"/>
  <c r="EQ13" i="3"/>
  <c r="EP13" i="3"/>
  <c r="EO13" i="3"/>
  <c r="EN13" i="3"/>
  <c r="EQ12" i="3"/>
  <c r="EP12" i="3"/>
  <c r="EO12" i="3"/>
  <c r="EN12" i="3"/>
  <c r="EQ11" i="3"/>
  <c r="EP11" i="3"/>
  <c r="EO11" i="3"/>
  <c r="EN11" i="3"/>
  <c r="L182" i="3"/>
  <c r="M182" i="3"/>
  <c r="GK182" i="3" s="1"/>
  <c r="EB118" i="3"/>
  <c r="EC118" i="3"/>
  <c r="GK118" i="3" s="1"/>
  <c r="ED118" i="3"/>
  <c r="GL118" i="3" s="1"/>
  <c r="EE118" i="3"/>
  <c r="GM118" i="3" s="1"/>
  <c r="GB93" i="3"/>
  <c r="GC93" i="3"/>
  <c r="GD93" i="3"/>
  <c r="GE93" i="3"/>
  <c r="GB94" i="3"/>
  <c r="GC94" i="3"/>
  <c r="GD94" i="3"/>
  <c r="GE94" i="3"/>
  <c r="FD93" i="3"/>
  <c r="FE93" i="3"/>
  <c r="FF93" i="3"/>
  <c r="FG93" i="3"/>
  <c r="FD94" i="3"/>
  <c r="FE94" i="3"/>
  <c r="FF94" i="3"/>
  <c r="FG94" i="3"/>
  <c r="EB93" i="3"/>
  <c r="EH93" i="3" s="1"/>
  <c r="EC93" i="3"/>
  <c r="EI93" i="3" s="1"/>
  <c r="ED93" i="3"/>
  <c r="EE93" i="3"/>
  <c r="EB94" i="3"/>
  <c r="EH94" i="3" s="1"/>
  <c r="EC94" i="3"/>
  <c r="EI94" i="3" s="1"/>
  <c r="ED94" i="3"/>
  <c r="EE94" i="3"/>
  <c r="DP93" i="3"/>
  <c r="DT93" i="3" s="1"/>
  <c r="DQ93" i="3"/>
  <c r="DU93" i="3" s="1"/>
  <c r="DP94" i="3"/>
  <c r="DT94" i="3" s="1"/>
  <c r="DQ94" i="3"/>
  <c r="DU94" i="3" s="1"/>
  <c r="DD93" i="3"/>
  <c r="DH93" i="3" s="1"/>
  <c r="DE93" i="3"/>
  <c r="DI93" i="3" s="1"/>
  <c r="DD94" i="3"/>
  <c r="DH94" i="3" s="1"/>
  <c r="DE94" i="3"/>
  <c r="DI94" i="3" s="1"/>
  <c r="CR93" i="3"/>
  <c r="CX93" i="3" s="1"/>
  <c r="CS93" i="3"/>
  <c r="CY93" i="3" s="1"/>
  <c r="CT93" i="3"/>
  <c r="CU93" i="3"/>
  <c r="CR94" i="3"/>
  <c r="CX94" i="3" s="1"/>
  <c r="CS94" i="3"/>
  <c r="CY94" i="3" s="1"/>
  <c r="CT94" i="3"/>
  <c r="CU94" i="3"/>
  <c r="CF93" i="3"/>
  <c r="CL93" i="3" s="1"/>
  <c r="CG93" i="3"/>
  <c r="CM93" i="3" s="1"/>
  <c r="CH93" i="3"/>
  <c r="CI93" i="3"/>
  <c r="CF94" i="3"/>
  <c r="CL94" i="3" s="1"/>
  <c r="CG94" i="3"/>
  <c r="CM94" i="3" s="1"/>
  <c r="CH94" i="3"/>
  <c r="CI94" i="3"/>
  <c r="BT93" i="3"/>
  <c r="BZ93" i="3" s="1"/>
  <c r="BU93" i="3"/>
  <c r="CA93" i="3" s="1"/>
  <c r="BV93" i="3"/>
  <c r="BW93" i="3"/>
  <c r="BT94" i="3"/>
  <c r="BZ94" i="3" s="1"/>
  <c r="BU94" i="3"/>
  <c r="CA94" i="3" s="1"/>
  <c r="BV94" i="3"/>
  <c r="BW94" i="3"/>
  <c r="BH93" i="3"/>
  <c r="BN93" i="3" s="1"/>
  <c r="BI93" i="3"/>
  <c r="BO93" i="3" s="1"/>
  <c r="BJ93" i="3"/>
  <c r="GL93" i="3" s="1"/>
  <c r="BK93" i="3"/>
  <c r="GM93" i="3" s="1"/>
  <c r="BH94" i="3"/>
  <c r="BN94" i="3" s="1"/>
  <c r="BI94" i="3"/>
  <c r="BO94" i="3" s="1"/>
  <c r="BJ94" i="3"/>
  <c r="GL94" i="3" s="1"/>
  <c r="BK94" i="3"/>
  <c r="GM94" i="3" s="1"/>
  <c r="AV93" i="3"/>
  <c r="AZ93" i="3" s="1"/>
  <c r="AW93" i="3"/>
  <c r="BA93" i="3" s="1"/>
  <c r="AV94" i="3"/>
  <c r="BB94" i="3" s="1"/>
  <c r="AW94" i="3"/>
  <c r="BA94" i="3" s="1"/>
  <c r="L93" i="3"/>
  <c r="P93" i="3" s="1"/>
  <c r="M93" i="3"/>
  <c r="Q93" i="3" s="1"/>
  <c r="L94" i="3"/>
  <c r="M94" i="3"/>
  <c r="Q94" i="3" s="1"/>
  <c r="BH84" i="3"/>
  <c r="BN84" i="3" s="1"/>
  <c r="BI84" i="3"/>
  <c r="BO84" i="3" s="1"/>
  <c r="BJ84" i="3"/>
  <c r="BK84" i="3"/>
  <c r="AV84" i="3"/>
  <c r="BB84" i="3" s="1"/>
  <c r="AW84" i="3"/>
  <c r="BA84" i="3" s="1"/>
  <c r="X84" i="3"/>
  <c r="AD84" i="3" s="1"/>
  <c r="Y84" i="3"/>
  <c r="AE84" i="3" s="1"/>
  <c r="Z84" i="3"/>
  <c r="GL84" i="3" s="1"/>
  <c r="AA84" i="3"/>
  <c r="L84" i="3"/>
  <c r="P84" i="3" s="1"/>
  <c r="M84" i="3"/>
  <c r="Q84" i="3" s="1"/>
  <c r="FD54" i="3"/>
  <c r="FE54" i="3"/>
  <c r="FF54" i="3"/>
  <c r="FG54" i="3"/>
  <c r="EB54" i="3"/>
  <c r="EC54" i="3"/>
  <c r="EI54" i="3" s="1"/>
  <c r="ED54" i="3"/>
  <c r="EE54" i="3"/>
  <c r="EH54" i="3"/>
  <c r="DP54" i="3"/>
  <c r="DV54" i="3" s="1"/>
  <c r="DQ54" i="3"/>
  <c r="DU54" i="3" s="1"/>
  <c r="DD54" i="3"/>
  <c r="DH54" i="3" s="1"/>
  <c r="DE54" i="3"/>
  <c r="DI54" i="3" s="1"/>
  <c r="CR54" i="3"/>
  <c r="CX54" i="3" s="1"/>
  <c r="CS54" i="3"/>
  <c r="CY54" i="3" s="1"/>
  <c r="CT54" i="3"/>
  <c r="CU54" i="3"/>
  <c r="CF54" i="3"/>
  <c r="CL54" i="3" s="1"/>
  <c r="CG54" i="3"/>
  <c r="CM54" i="3" s="1"/>
  <c r="CH54" i="3"/>
  <c r="CI54" i="3"/>
  <c r="BT54" i="3"/>
  <c r="BZ54" i="3" s="1"/>
  <c r="BU54" i="3"/>
  <c r="CA54" i="3" s="1"/>
  <c r="BV54" i="3"/>
  <c r="BW54" i="3"/>
  <c r="BH54" i="3"/>
  <c r="BN54" i="3" s="1"/>
  <c r="BI54" i="3"/>
  <c r="BJ54" i="3"/>
  <c r="BK54" i="3"/>
  <c r="AV54" i="3"/>
  <c r="BB54" i="3" s="1"/>
  <c r="AW54" i="3"/>
  <c r="BA54" i="3" s="1"/>
  <c r="X54" i="3"/>
  <c r="AD54" i="3" s="1"/>
  <c r="Y54" i="3"/>
  <c r="Z54" i="3"/>
  <c r="AA54" i="3"/>
  <c r="L54" i="3"/>
  <c r="P54" i="3" s="1"/>
  <c r="M54" i="3"/>
  <c r="Q54" i="3" s="1"/>
  <c r="DP48" i="3"/>
  <c r="DV48" i="3" s="1"/>
  <c r="DQ48" i="3"/>
  <c r="DW48" i="3" s="1"/>
  <c r="GM54" i="3" l="1"/>
  <c r="ER54" i="3"/>
  <c r="GM84" i="3"/>
  <c r="GJ94" i="3"/>
  <c r="GJ118" i="3"/>
  <c r="GU118" i="3" s="1"/>
  <c r="GV118" i="3" s="1"/>
  <c r="GL54" i="3"/>
  <c r="GJ182" i="3"/>
  <c r="GU182" i="3" s="1"/>
  <c r="GV182" i="3" s="1"/>
  <c r="ES93" i="3"/>
  <c r="GJ48" i="3"/>
  <c r="GJ84" i="3"/>
  <c r="GK48" i="3"/>
  <c r="GK84" i="3"/>
  <c r="GJ93" i="3"/>
  <c r="GJ54" i="3"/>
  <c r="GK93" i="3"/>
  <c r="GK94" i="3"/>
  <c r="GU94" i="3" s="1"/>
  <c r="GV94" i="3" s="1"/>
  <c r="GK54" i="3"/>
  <c r="EF93" i="3"/>
  <c r="BC94" i="3"/>
  <c r="R182" i="3"/>
  <c r="EI118" i="3"/>
  <c r="FP65" i="3"/>
  <c r="EH118" i="3"/>
  <c r="FQ84" i="3"/>
  <c r="P94" i="3"/>
  <c r="Q182" i="3"/>
  <c r="FP182" i="3"/>
  <c r="FP35" i="3"/>
  <c r="FP160" i="3"/>
  <c r="FS89" i="3"/>
  <c r="FQ55" i="3"/>
  <c r="FP188" i="3"/>
  <c r="EG118" i="3"/>
  <c r="FS59" i="3"/>
  <c r="FP116" i="3"/>
  <c r="FQ12" i="3"/>
  <c r="FR62" i="3"/>
  <c r="FQ94" i="3"/>
  <c r="FP125" i="3"/>
  <c r="FP166" i="3"/>
  <c r="FP195" i="3"/>
  <c r="FQ18" i="3"/>
  <c r="FP46" i="3"/>
  <c r="FP80" i="3"/>
  <c r="FS93" i="3"/>
  <c r="FP105" i="3"/>
  <c r="FP139" i="3"/>
  <c r="FP178" i="3"/>
  <c r="FQ30" i="3"/>
  <c r="FS36" i="3"/>
  <c r="FP48" i="3"/>
  <c r="FQ56" i="3"/>
  <c r="FS77" i="3"/>
  <c r="FP84" i="3"/>
  <c r="FQ85" i="3"/>
  <c r="FP92" i="3"/>
  <c r="FP112" i="3"/>
  <c r="FP156" i="3"/>
  <c r="EG93" i="3"/>
  <c r="FP14" i="3"/>
  <c r="FP23" i="3"/>
  <c r="FQ48" i="3"/>
  <c r="FQ49" i="3"/>
  <c r="FR56" i="3"/>
  <c r="FP57" i="3"/>
  <c r="FS62" i="3"/>
  <c r="FP76" i="3"/>
  <c r="FQ80" i="3"/>
  <c r="FQ81" i="3"/>
  <c r="FR85" i="3"/>
  <c r="FP86" i="3"/>
  <c r="FP90" i="3"/>
  <c r="FS91" i="3"/>
  <c r="FQ92" i="3"/>
  <c r="FQ105" i="3"/>
  <c r="FQ112" i="3"/>
  <c r="FQ116" i="3"/>
  <c r="FQ125" i="3"/>
  <c r="FQ139" i="3"/>
  <c r="FQ156" i="3"/>
  <c r="FQ160" i="3"/>
  <c r="FQ166" i="3"/>
  <c r="FQ178" i="3"/>
  <c r="FQ182" i="3"/>
  <c r="FQ188" i="3"/>
  <c r="FQ195" i="3"/>
  <c r="CK54" i="3"/>
  <c r="FQ14" i="3"/>
  <c r="FQ23" i="3"/>
  <c r="FQ35" i="3"/>
  <c r="FR49" i="3"/>
  <c r="FP53" i="3"/>
  <c r="FP59" i="3"/>
  <c r="FQ76" i="3"/>
  <c r="FR81" i="3"/>
  <c r="FP82" i="3"/>
  <c r="FP88" i="3"/>
  <c r="FQ90" i="3"/>
  <c r="FP101" i="3"/>
  <c r="FP107" i="3"/>
  <c r="FP114" i="3"/>
  <c r="FP118" i="3"/>
  <c r="FP133" i="3"/>
  <c r="FP149" i="3"/>
  <c r="FP158" i="3"/>
  <c r="FP162" i="3"/>
  <c r="FP170" i="3"/>
  <c r="FP180" i="3"/>
  <c r="FP184" i="3"/>
  <c r="FP193" i="3"/>
  <c r="CK93" i="3"/>
  <c r="CV94" i="3"/>
  <c r="FP12" i="3"/>
  <c r="FP18" i="3"/>
  <c r="FP30" i="3"/>
  <c r="FR36" i="3"/>
  <c r="FP55" i="3"/>
  <c r="FR77" i="3"/>
  <c r="FP78" i="3"/>
  <c r="FQ88" i="3"/>
  <c r="FP94" i="3"/>
  <c r="FS97" i="3"/>
  <c r="FQ101" i="3"/>
  <c r="FQ107" i="3"/>
  <c r="FQ114" i="3"/>
  <c r="FQ118" i="3"/>
  <c r="FQ133" i="3"/>
  <c r="FQ149" i="3"/>
  <c r="FQ158" i="3"/>
  <c r="FQ162" i="3"/>
  <c r="FQ170" i="3"/>
  <c r="FQ180" i="3"/>
  <c r="FQ184" i="3"/>
  <c r="FQ193" i="3"/>
  <c r="FQ13" i="3"/>
  <c r="FQ15" i="3"/>
  <c r="FQ22" i="3"/>
  <c r="FQ26" i="3"/>
  <c r="FR34" i="3"/>
  <c r="FS46" i="3"/>
  <c r="FR47" i="3"/>
  <c r="FS53" i="3"/>
  <c r="FR54" i="3"/>
  <c r="FS57" i="3"/>
  <c r="FR58" i="3"/>
  <c r="FS65" i="3"/>
  <c r="FR69" i="3"/>
  <c r="FS78" i="3"/>
  <c r="FR79" i="3"/>
  <c r="FS82" i="3"/>
  <c r="FR83" i="3"/>
  <c r="FS86" i="3"/>
  <c r="FR87" i="3"/>
  <c r="FR89" i="3"/>
  <c r="FR91" i="3"/>
  <c r="FR93" i="3"/>
  <c r="FR97" i="3"/>
  <c r="FR102" i="3"/>
  <c r="FR13" i="3"/>
  <c r="FR15" i="3"/>
  <c r="FR22" i="3"/>
  <c r="FR26" i="3"/>
  <c r="FS34" i="3"/>
  <c r="FS47" i="3"/>
  <c r="FS54" i="3"/>
  <c r="FS58" i="3"/>
  <c r="FS69" i="3"/>
  <c r="FS79" i="3"/>
  <c r="FS83" i="3"/>
  <c r="FS87" i="3"/>
  <c r="FR106" i="3"/>
  <c r="FP108" i="3"/>
  <c r="FP113" i="3"/>
  <c r="FP115" i="3"/>
  <c r="FP117" i="3"/>
  <c r="FP122" i="3"/>
  <c r="FP129" i="3"/>
  <c r="FP136" i="3"/>
  <c r="FP145" i="3"/>
  <c r="FP152" i="3"/>
  <c r="FP157" i="3"/>
  <c r="FP159" i="3"/>
  <c r="FP161" i="3"/>
  <c r="FP163" i="3"/>
  <c r="FP169" i="3"/>
  <c r="FP173" i="3"/>
  <c r="FP179" i="3"/>
  <c r="FP181" i="3"/>
  <c r="FP183" i="3"/>
  <c r="FP185" i="3"/>
  <c r="FP192" i="3"/>
  <c r="FP194" i="3"/>
  <c r="FP196" i="3"/>
  <c r="FQ102" i="3"/>
  <c r="FQ106" i="3"/>
  <c r="FQ108" i="3"/>
  <c r="FQ113" i="3"/>
  <c r="FQ115" i="3"/>
  <c r="FQ117" i="3"/>
  <c r="FQ122" i="3"/>
  <c r="FQ129" i="3"/>
  <c r="FQ136" i="3"/>
  <c r="FQ145" i="3"/>
  <c r="FQ152" i="3"/>
  <c r="FQ157" i="3"/>
  <c r="FQ159" i="3"/>
  <c r="FQ161" i="3"/>
  <c r="FQ163" i="3"/>
  <c r="FQ169" i="3"/>
  <c r="FQ173" i="3"/>
  <c r="FQ179" i="3"/>
  <c r="FQ181" i="3"/>
  <c r="FQ183" i="3"/>
  <c r="FQ185" i="3"/>
  <c r="FQ192" i="3"/>
  <c r="FQ194" i="3"/>
  <c r="FQ196" i="3"/>
  <c r="AC54" i="3"/>
  <c r="BL84" i="3"/>
  <c r="BM94" i="3"/>
  <c r="DW93" i="3"/>
  <c r="BC54" i="3"/>
  <c r="CJ94" i="3"/>
  <c r="EF54" i="3"/>
  <c r="R94" i="3"/>
  <c r="BB93" i="3"/>
  <c r="BL93" i="3"/>
  <c r="BX94" i="3"/>
  <c r="CW94" i="3"/>
  <c r="BY94" i="3"/>
  <c r="BY93" i="3"/>
  <c r="EF118" i="3"/>
  <c r="R54" i="3"/>
  <c r="AZ94" i="3"/>
  <c r="DK94" i="3"/>
  <c r="DK93" i="3"/>
  <c r="DW94" i="3"/>
  <c r="EG94" i="3"/>
  <c r="BX93" i="3"/>
  <c r="CK94" i="3"/>
  <c r="DJ94" i="3"/>
  <c r="DJ93" i="3"/>
  <c r="DV94" i="3"/>
  <c r="AC84" i="3"/>
  <c r="AB84" i="3"/>
  <c r="BM84" i="3"/>
  <c r="ER93" i="3"/>
  <c r="BL54" i="3"/>
  <c r="CJ54" i="3"/>
  <c r="S94" i="3"/>
  <c r="S93" i="3"/>
  <c r="CW54" i="3"/>
  <c r="BC93" i="3"/>
  <c r="AB54" i="3"/>
  <c r="DJ54" i="3"/>
  <c r="DW54" i="3"/>
  <c r="ES54" i="3"/>
  <c r="ES94" i="3"/>
  <c r="S182" i="3"/>
  <c r="BM54" i="3"/>
  <c r="BX54" i="3"/>
  <c r="CV54" i="3"/>
  <c r="DT54" i="3"/>
  <c r="EG54" i="3"/>
  <c r="BC84" i="3"/>
  <c r="DV93" i="3"/>
  <c r="EF94" i="3"/>
  <c r="ER94" i="3"/>
  <c r="DU48" i="3"/>
  <c r="DT48" i="3"/>
  <c r="GN48" i="3" s="1"/>
  <c r="R93" i="3"/>
  <c r="BL94" i="3"/>
  <c r="P182" i="3"/>
  <c r="EU94" i="3"/>
  <c r="CW93" i="3"/>
  <c r="CV93" i="3"/>
  <c r="CJ93" i="3"/>
  <c r="BM93" i="3"/>
  <c r="AZ84" i="3"/>
  <c r="S84" i="3"/>
  <c r="R84" i="3"/>
  <c r="DK54" i="3"/>
  <c r="BY54" i="3"/>
  <c r="BO54" i="3"/>
  <c r="AZ54" i="3"/>
  <c r="AE54" i="3"/>
  <c r="S54" i="3"/>
  <c r="GU93" i="3" l="1"/>
  <c r="GV93" i="3" s="1"/>
  <c r="GU48" i="3"/>
  <c r="GV48" i="3" s="1"/>
  <c r="GU54" i="3"/>
  <c r="GV54" i="3" s="1"/>
  <c r="GU84" i="3"/>
  <c r="GV84" i="3" s="1"/>
  <c r="GN118" i="3"/>
  <c r="GN84" i="3"/>
  <c r="GO84" i="3"/>
  <c r="GO94" i="3"/>
  <c r="GN93" i="3"/>
  <c r="GN54" i="3"/>
  <c r="GO54" i="3"/>
  <c r="GO93" i="3"/>
  <c r="GN182" i="3"/>
  <c r="GO48" i="3"/>
  <c r="GO118" i="3"/>
  <c r="GN94" i="3"/>
  <c r="GO182" i="3"/>
  <c r="AW102" i="2" l="1"/>
  <c r="AV102" i="2"/>
  <c r="AU102" i="2"/>
  <c r="AT102" i="2"/>
  <c r="AW101" i="2"/>
  <c r="AV101" i="2"/>
  <c r="AU101" i="2"/>
  <c r="AT101" i="2"/>
  <c r="AW100" i="2"/>
  <c r="AV100" i="2"/>
  <c r="AU100" i="2"/>
  <c r="AT100" i="2"/>
  <c r="AW99" i="2"/>
  <c r="AV99" i="2"/>
  <c r="AU99" i="2"/>
  <c r="AT99" i="2"/>
  <c r="AW98" i="2"/>
  <c r="AV98" i="2"/>
  <c r="AU98" i="2"/>
  <c r="AT98" i="2"/>
  <c r="AW97" i="2"/>
  <c r="AV97" i="2"/>
  <c r="AU97" i="2"/>
  <c r="AT97" i="2"/>
  <c r="AW96" i="2"/>
  <c r="AV96" i="2"/>
  <c r="AU96" i="2"/>
  <c r="AT96" i="2"/>
  <c r="AW95" i="2"/>
  <c r="AV95" i="2"/>
  <c r="AU95" i="2"/>
  <c r="AT95" i="2"/>
  <c r="AW94" i="2"/>
  <c r="AV94" i="2"/>
  <c r="AU94" i="2"/>
  <c r="AT94" i="2"/>
  <c r="AW93" i="2"/>
  <c r="AV93" i="2"/>
  <c r="AU93" i="2"/>
  <c r="AT93" i="2"/>
  <c r="AW92" i="2"/>
  <c r="AV92" i="2"/>
  <c r="AU92" i="2"/>
  <c r="AT92" i="2"/>
  <c r="AW91" i="2"/>
  <c r="AV91" i="2"/>
  <c r="AU91" i="2"/>
  <c r="AT91" i="2"/>
  <c r="AW90" i="2"/>
  <c r="AV90" i="2"/>
  <c r="AU90" i="2"/>
  <c r="AT90" i="2"/>
  <c r="AW89" i="2"/>
  <c r="AV89" i="2"/>
  <c r="AU89" i="2"/>
  <c r="AT89" i="2"/>
  <c r="AW88" i="2"/>
  <c r="AV88" i="2"/>
  <c r="AU88" i="2"/>
  <c r="AT88" i="2"/>
  <c r="AW87" i="2"/>
  <c r="AV87" i="2"/>
  <c r="AU87" i="2"/>
  <c r="AT87" i="2"/>
  <c r="AW86" i="2"/>
  <c r="AV86" i="2"/>
  <c r="AU86" i="2"/>
  <c r="AT86" i="2"/>
  <c r="AW85" i="2"/>
  <c r="AV85" i="2"/>
  <c r="AU85" i="2"/>
  <c r="AT85" i="2"/>
  <c r="AW84" i="2"/>
  <c r="AV84" i="2"/>
  <c r="AU84" i="2"/>
  <c r="AT84" i="2"/>
  <c r="AW83" i="2"/>
  <c r="AV83" i="2"/>
  <c r="AU83" i="2"/>
  <c r="AT83" i="2"/>
  <c r="AW82" i="2"/>
  <c r="AV82" i="2"/>
  <c r="AU82" i="2"/>
  <c r="AT82" i="2"/>
  <c r="AW81" i="2"/>
  <c r="AV81" i="2"/>
  <c r="AU81" i="2"/>
  <c r="AT81" i="2"/>
  <c r="AW80" i="2"/>
  <c r="AV80" i="2"/>
  <c r="AU80" i="2"/>
  <c r="AT80" i="2"/>
  <c r="AW79" i="2"/>
  <c r="AV79" i="2"/>
  <c r="AU79" i="2"/>
  <c r="AT79" i="2"/>
  <c r="AW78" i="2"/>
  <c r="AV78" i="2"/>
  <c r="AU78" i="2"/>
  <c r="AT78" i="2"/>
  <c r="AW77" i="2"/>
  <c r="AV77" i="2"/>
  <c r="AU77" i="2"/>
  <c r="AT77" i="2"/>
  <c r="AW76" i="2"/>
  <c r="AV76" i="2"/>
  <c r="AU76" i="2"/>
  <c r="AT76" i="2"/>
  <c r="AW75" i="2"/>
  <c r="AV75" i="2"/>
  <c r="AU75" i="2"/>
  <c r="AT75" i="2"/>
  <c r="AW74" i="2"/>
  <c r="AV74" i="2"/>
  <c r="AU74" i="2"/>
  <c r="AT74" i="2"/>
  <c r="AW73" i="2"/>
  <c r="AV73" i="2"/>
  <c r="AU73" i="2"/>
  <c r="AT73" i="2"/>
  <c r="AW72" i="2"/>
  <c r="AV72" i="2"/>
  <c r="AU72" i="2"/>
  <c r="AT72" i="2"/>
  <c r="AW71" i="2"/>
  <c r="AV71" i="2"/>
  <c r="AU71" i="2"/>
  <c r="AT71" i="2"/>
  <c r="AW70" i="2"/>
  <c r="AV70" i="2"/>
  <c r="AU70" i="2"/>
  <c r="AT70" i="2"/>
  <c r="AW69" i="2"/>
  <c r="AV69" i="2"/>
  <c r="AU69" i="2"/>
  <c r="AT69" i="2"/>
  <c r="AW68" i="2"/>
  <c r="AV68" i="2"/>
  <c r="AU68" i="2"/>
  <c r="AT68" i="2"/>
  <c r="AW67" i="2"/>
  <c r="AV67" i="2"/>
  <c r="AU67" i="2"/>
  <c r="AT67" i="2"/>
  <c r="AW66" i="2"/>
  <c r="AV66" i="2"/>
  <c r="AU66" i="2"/>
  <c r="AT66" i="2"/>
  <c r="AW65" i="2"/>
  <c r="AV65" i="2"/>
  <c r="AU65" i="2"/>
  <c r="AT65" i="2"/>
  <c r="AW64" i="2"/>
  <c r="AV64" i="2"/>
  <c r="AU64" i="2"/>
  <c r="AT64" i="2"/>
  <c r="AW63" i="2"/>
  <c r="AV63" i="2"/>
  <c r="AU63" i="2"/>
  <c r="AT63" i="2"/>
  <c r="AW62" i="2"/>
  <c r="AV62" i="2"/>
  <c r="AU62" i="2"/>
  <c r="AT62" i="2"/>
  <c r="AW61" i="2"/>
  <c r="AV61" i="2"/>
  <c r="AU61" i="2"/>
  <c r="AT61" i="2"/>
  <c r="AW60" i="2"/>
  <c r="AV60" i="2"/>
  <c r="AU60" i="2"/>
  <c r="AT60" i="2"/>
  <c r="AW59" i="2"/>
  <c r="AV59" i="2"/>
  <c r="AU59" i="2"/>
  <c r="AT59" i="2"/>
  <c r="AW58" i="2"/>
  <c r="AV58" i="2"/>
  <c r="AU58" i="2"/>
  <c r="AT58" i="2"/>
  <c r="AW57" i="2"/>
  <c r="AV57" i="2"/>
  <c r="AU57" i="2"/>
  <c r="AT57" i="2"/>
  <c r="AW56" i="2"/>
  <c r="AV56" i="2"/>
  <c r="AU56" i="2"/>
  <c r="AT56" i="2"/>
  <c r="AW55" i="2"/>
  <c r="AV55" i="2"/>
  <c r="AU55" i="2"/>
  <c r="AT55" i="2"/>
  <c r="AW54" i="2"/>
  <c r="AV54" i="2"/>
  <c r="AU54" i="2"/>
  <c r="AT54" i="2"/>
  <c r="AW53" i="2"/>
  <c r="AV53" i="2"/>
  <c r="AU53" i="2"/>
  <c r="AT53" i="2"/>
  <c r="AW52" i="2"/>
  <c r="AV52" i="2"/>
  <c r="AU52" i="2"/>
  <c r="AT52" i="2"/>
  <c r="AW51" i="2"/>
  <c r="AV51" i="2"/>
  <c r="AU51" i="2"/>
  <c r="AT51" i="2"/>
  <c r="AW50" i="2"/>
  <c r="AV50" i="2"/>
  <c r="AU50" i="2"/>
  <c r="AT50" i="2"/>
  <c r="AW49" i="2"/>
  <c r="AV49" i="2"/>
  <c r="AU49" i="2"/>
  <c r="AT49" i="2"/>
  <c r="AW48" i="2"/>
  <c r="AV48" i="2"/>
  <c r="AU48" i="2"/>
  <c r="AT48" i="2"/>
  <c r="AW47" i="2"/>
  <c r="AV47" i="2"/>
  <c r="AU47" i="2"/>
  <c r="AT47" i="2"/>
  <c r="AW46" i="2"/>
  <c r="AV46" i="2"/>
  <c r="AU46" i="2"/>
  <c r="AT46" i="2"/>
  <c r="AW45" i="2"/>
  <c r="AV45" i="2"/>
  <c r="AU45" i="2"/>
  <c r="AT45" i="2"/>
  <c r="AW44" i="2"/>
  <c r="AV44" i="2"/>
  <c r="AU44" i="2"/>
  <c r="AT44" i="2"/>
  <c r="AW43" i="2"/>
  <c r="AV43" i="2"/>
  <c r="AU43" i="2"/>
  <c r="AT43" i="2"/>
  <c r="AW42" i="2"/>
  <c r="AV42" i="2"/>
  <c r="AU42" i="2"/>
  <c r="AT42" i="2"/>
  <c r="AW41" i="2"/>
  <c r="AV41" i="2"/>
  <c r="AU41" i="2"/>
  <c r="AT41" i="2"/>
  <c r="AW40" i="2"/>
  <c r="AV40" i="2"/>
  <c r="AU40" i="2"/>
  <c r="AT40" i="2"/>
  <c r="AW39" i="2"/>
  <c r="AV39" i="2"/>
  <c r="AU39" i="2"/>
  <c r="AT39" i="2"/>
  <c r="AW38" i="2"/>
  <c r="AV38" i="2"/>
  <c r="AU38" i="2"/>
  <c r="AT38" i="2"/>
  <c r="AW37" i="2"/>
  <c r="AV37" i="2"/>
  <c r="AU37" i="2"/>
  <c r="AT37" i="2"/>
  <c r="AW36" i="2"/>
  <c r="AV36" i="2"/>
  <c r="AU36" i="2"/>
  <c r="AT36" i="2"/>
  <c r="AW35" i="2"/>
  <c r="AV35" i="2"/>
  <c r="AU35" i="2"/>
  <c r="AT35" i="2"/>
  <c r="AW34" i="2"/>
  <c r="AV34" i="2"/>
  <c r="AU34" i="2"/>
  <c r="AT34" i="2"/>
  <c r="AW33" i="2"/>
  <c r="AV33" i="2"/>
  <c r="AU33" i="2"/>
  <c r="AT33" i="2"/>
  <c r="AW32" i="2"/>
  <c r="AV32" i="2"/>
  <c r="AU32" i="2"/>
  <c r="AT32" i="2"/>
  <c r="AW31" i="2"/>
  <c r="AV31" i="2"/>
  <c r="AU31" i="2"/>
  <c r="AT31" i="2"/>
  <c r="AW30" i="2"/>
  <c r="AV30" i="2"/>
  <c r="AU30" i="2"/>
  <c r="AT30" i="2"/>
  <c r="AW29" i="2"/>
  <c r="AV29" i="2"/>
  <c r="AU29" i="2"/>
  <c r="AT29" i="2"/>
  <c r="AW28" i="2"/>
  <c r="AV28" i="2"/>
  <c r="AU28" i="2"/>
  <c r="AT28" i="2"/>
  <c r="AW27" i="2"/>
  <c r="AV27" i="2"/>
  <c r="AU27" i="2"/>
  <c r="AT27" i="2"/>
  <c r="AW26" i="2"/>
  <c r="AV26" i="2"/>
  <c r="AU26" i="2"/>
  <c r="AT26" i="2"/>
  <c r="AW25" i="2"/>
  <c r="AV25" i="2"/>
  <c r="AU25" i="2"/>
  <c r="AT25" i="2"/>
  <c r="AW24" i="2"/>
  <c r="AV24" i="2"/>
  <c r="AU24" i="2"/>
  <c r="AT24" i="2"/>
  <c r="AW23" i="2"/>
  <c r="AV23" i="2"/>
  <c r="AU23" i="2"/>
  <c r="AT23" i="2"/>
  <c r="AW22" i="2"/>
  <c r="AV22" i="2"/>
  <c r="AU22" i="2"/>
  <c r="AT22" i="2"/>
  <c r="AW21" i="2"/>
  <c r="AV21" i="2"/>
  <c r="AU21" i="2"/>
  <c r="AT21" i="2"/>
  <c r="AW20" i="2"/>
  <c r="AV20" i="2"/>
  <c r="AU20" i="2"/>
  <c r="AT20" i="2"/>
  <c r="AW19" i="2"/>
  <c r="AV19" i="2"/>
  <c r="AU19" i="2"/>
  <c r="AT19" i="2"/>
  <c r="AW18" i="2"/>
  <c r="AV18" i="2"/>
  <c r="AU18" i="2"/>
  <c r="AT18" i="2"/>
  <c r="AW17" i="2"/>
  <c r="AV17" i="2"/>
  <c r="AU17" i="2"/>
  <c r="AT17" i="2"/>
  <c r="AW16" i="2"/>
  <c r="AV16" i="2"/>
  <c r="AU16" i="2"/>
  <c r="AT16" i="2"/>
  <c r="AW15" i="2"/>
  <c r="AV15" i="2"/>
  <c r="AU15" i="2"/>
  <c r="AT15" i="2"/>
  <c r="AW14" i="2"/>
  <c r="AV14" i="2"/>
  <c r="AU14" i="2"/>
  <c r="AT14" i="2"/>
  <c r="AW13" i="2"/>
  <c r="AV13" i="2"/>
  <c r="AU13" i="2"/>
  <c r="AT13" i="2"/>
  <c r="AW12" i="2"/>
  <c r="AV12" i="2"/>
  <c r="AU12" i="2"/>
  <c r="AT12" i="2"/>
  <c r="AW11" i="2"/>
  <c r="AV11" i="2"/>
  <c r="AU11" i="2"/>
  <c r="AT11" i="2"/>
  <c r="AW10" i="2"/>
  <c r="AV10" i="2"/>
  <c r="AU10" i="2"/>
  <c r="AT10" i="2"/>
  <c r="AW9" i="2"/>
  <c r="AV9" i="2"/>
  <c r="AU9" i="2"/>
  <c r="AT9" i="2"/>
  <c r="AW8" i="2"/>
  <c r="AV8" i="2"/>
  <c r="AU8" i="2"/>
  <c r="AT8" i="2"/>
  <c r="AW7" i="2"/>
  <c r="AV7" i="2"/>
  <c r="AU7" i="2"/>
  <c r="AT7" i="2"/>
  <c r="J47" i="1" l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I47" i="1"/>
  <c r="K114" i="2" l="1"/>
  <c r="M83" i="6"/>
  <c r="EU196" i="3" l="1"/>
  <c r="ET196" i="3"/>
  <c r="EU195" i="3"/>
  <c r="ET195" i="3"/>
  <c r="EU194" i="3"/>
  <c r="ET194" i="3"/>
  <c r="EU193" i="3"/>
  <c r="ET193" i="3"/>
  <c r="EU192" i="3"/>
  <c r="ET192" i="3"/>
  <c r="EU188" i="3"/>
  <c r="ET188" i="3"/>
  <c r="EU185" i="3"/>
  <c r="ET185" i="3"/>
  <c r="EU184" i="3"/>
  <c r="ET184" i="3"/>
  <c r="EU183" i="3"/>
  <c r="ET183" i="3"/>
  <c r="EU181" i="3"/>
  <c r="ET181" i="3"/>
  <c r="EU180" i="3"/>
  <c r="ET180" i="3"/>
  <c r="EU179" i="3"/>
  <c r="ET179" i="3"/>
  <c r="EU178" i="3"/>
  <c r="ET178" i="3"/>
  <c r="EU173" i="3"/>
  <c r="ET173" i="3"/>
  <c r="EU170" i="3"/>
  <c r="ET170" i="3"/>
  <c r="EU169" i="3"/>
  <c r="ET169" i="3"/>
  <c r="EU166" i="3"/>
  <c r="ET166" i="3"/>
  <c r="EU163" i="3"/>
  <c r="ET163" i="3"/>
  <c r="EU162" i="3"/>
  <c r="ET162" i="3"/>
  <c r="EU161" i="3"/>
  <c r="ET161" i="3"/>
  <c r="EU160" i="3"/>
  <c r="ET160" i="3"/>
  <c r="EU159" i="3"/>
  <c r="ET159" i="3"/>
  <c r="EU158" i="3"/>
  <c r="ET158" i="3"/>
  <c r="EU157" i="3"/>
  <c r="ET157" i="3"/>
  <c r="EU156" i="3"/>
  <c r="ET156" i="3"/>
  <c r="EU152" i="3"/>
  <c r="ET152" i="3"/>
  <c r="EU149" i="3"/>
  <c r="ET149" i="3"/>
  <c r="EU145" i="3"/>
  <c r="ET145" i="3"/>
  <c r="EU139" i="3"/>
  <c r="ET139" i="3"/>
  <c r="EU136" i="3"/>
  <c r="ET136" i="3"/>
  <c r="EU133" i="3"/>
  <c r="ET133" i="3"/>
  <c r="EU129" i="3"/>
  <c r="ET129" i="3"/>
  <c r="EU125" i="3"/>
  <c r="ET125" i="3"/>
  <c r="EU122" i="3"/>
  <c r="ET122" i="3"/>
  <c r="EU117" i="3"/>
  <c r="ET117" i="3"/>
  <c r="EU116" i="3"/>
  <c r="ET116" i="3"/>
  <c r="EU115" i="3"/>
  <c r="ET115" i="3"/>
  <c r="EU114" i="3"/>
  <c r="ET114" i="3"/>
  <c r="EU113" i="3"/>
  <c r="ET113" i="3"/>
  <c r="EU112" i="3"/>
  <c r="ET112" i="3"/>
  <c r="EU108" i="3"/>
  <c r="ET108" i="3"/>
  <c r="EU107" i="3"/>
  <c r="ET107" i="3"/>
  <c r="EU106" i="3"/>
  <c r="ET106" i="3"/>
  <c r="EU105" i="3"/>
  <c r="ET105" i="3"/>
  <c r="EU102" i="3"/>
  <c r="ET102" i="3"/>
  <c r="EU101" i="3"/>
  <c r="ET101" i="3"/>
  <c r="EU97" i="3"/>
  <c r="ET97" i="3"/>
  <c r="EU92" i="3"/>
  <c r="ET92" i="3"/>
  <c r="EU91" i="3"/>
  <c r="ET91" i="3"/>
  <c r="EU90" i="3"/>
  <c r="ET90" i="3"/>
  <c r="EU89" i="3"/>
  <c r="ET89" i="3"/>
  <c r="EU88" i="3"/>
  <c r="ET88" i="3"/>
  <c r="EU87" i="3"/>
  <c r="ET87" i="3"/>
  <c r="EU86" i="3"/>
  <c r="ET86" i="3"/>
  <c r="EU85" i="3"/>
  <c r="ET85" i="3"/>
  <c r="EU83" i="3"/>
  <c r="ET83" i="3"/>
  <c r="EU82" i="3"/>
  <c r="ET82" i="3"/>
  <c r="EU81" i="3"/>
  <c r="ET81" i="3"/>
  <c r="EU80" i="3"/>
  <c r="ET80" i="3"/>
  <c r="EU79" i="3"/>
  <c r="ET79" i="3"/>
  <c r="EU78" i="3"/>
  <c r="ET78" i="3"/>
  <c r="EU77" i="3"/>
  <c r="ET77" i="3"/>
  <c r="EU76" i="3"/>
  <c r="ET76" i="3"/>
  <c r="EU69" i="3"/>
  <c r="ET69" i="3"/>
  <c r="EU65" i="3"/>
  <c r="ET65" i="3"/>
  <c r="EU62" i="3"/>
  <c r="ET62" i="3"/>
  <c r="EU59" i="3"/>
  <c r="ET59" i="3"/>
  <c r="EU58" i="3"/>
  <c r="ET58" i="3"/>
  <c r="EU57" i="3"/>
  <c r="ET57" i="3"/>
  <c r="EU56" i="3"/>
  <c r="ET56" i="3"/>
  <c r="EU55" i="3"/>
  <c r="ET55" i="3"/>
  <c r="EU53" i="3"/>
  <c r="ET53" i="3"/>
  <c r="EU49" i="3"/>
  <c r="ET49" i="3"/>
  <c r="EU47" i="3"/>
  <c r="ET47" i="3"/>
  <c r="EU46" i="3"/>
  <c r="ET46" i="3"/>
  <c r="EU36" i="3"/>
  <c r="ET36" i="3"/>
  <c r="EU35" i="3"/>
  <c r="ET35" i="3"/>
  <c r="EU34" i="3"/>
  <c r="EU30" i="3"/>
  <c r="EU26" i="3"/>
  <c r="ET26" i="3"/>
  <c r="EU23" i="3"/>
  <c r="ET23" i="3"/>
  <c r="EU22" i="3"/>
  <c r="EU18" i="3"/>
  <c r="EU15" i="3"/>
  <c r="ET15" i="3"/>
  <c r="EE196" i="3"/>
  <c r="ED196" i="3"/>
  <c r="EC196" i="3"/>
  <c r="EI196" i="3" s="1"/>
  <c r="EB196" i="3"/>
  <c r="EH196" i="3" s="1"/>
  <c r="EE195" i="3"/>
  <c r="ED195" i="3"/>
  <c r="EC195" i="3"/>
  <c r="EI195" i="3" s="1"/>
  <c r="EB195" i="3"/>
  <c r="EH195" i="3" s="1"/>
  <c r="EE194" i="3"/>
  <c r="ED194" i="3"/>
  <c r="EC194" i="3"/>
  <c r="EI194" i="3" s="1"/>
  <c r="EB194" i="3"/>
  <c r="EH194" i="3" s="1"/>
  <c r="EE193" i="3"/>
  <c r="ED193" i="3"/>
  <c r="EC193" i="3"/>
  <c r="EI193" i="3" s="1"/>
  <c r="EB193" i="3"/>
  <c r="EH193" i="3" s="1"/>
  <c r="EE192" i="3"/>
  <c r="ED192" i="3"/>
  <c r="EC192" i="3"/>
  <c r="EI192" i="3" s="1"/>
  <c r="EB192" i="3"/>
  <c r="EH192" i="3" s="1"/>
  <c r="EE188" i="3"/>
  <c r="ED188" i="3"/>
  <c r="EC188" i="3"/>
  <c r="EI188" i="3" s="1"/>
  <c r="EB188" i="3"/>
  <c r="EH188" i="3" s="1"/>
  <c r="EE185" i="3"/>
  <c r="ED185" i="3"/>
  <c r="EC185" i="3"/>
  <c r="EI185" i="3" s="1"/>
  <c r="EB185" i="3"/>
  <c r="EH185" i="3" s="1"/>
  <c r="EE184" i="3"/>
  <c r="ED184" i="3"/>
  <c r="EC184" i="3"/>
  <c r="EI184" i="3" s="1"/>
  <c r="EB184" i="3"/>
  <c r="EH184" i="3" s="1"/>
  <c r="EE183" i="3"/>
  <c r="ED183" i="3"/>
  <c r="EC183" i="3"/>
  <c r="EI183" i="3" s="1"/>
  <c r="EB183" i="3"/>
  <c r="EH183" i="3" s="1"/>
  <c r="EE181" i="3"/>
  <c r="ED181" i="3"/>
  <c r="EC181" i="3"/>
  <c r="EI181" i="3" s="1"/>
  <c r="EB181" i="3"/>
  <c r="EH181" i="3" s="1"/>
  <c r="EE180" i="3"/>
  <c r="ED180" i="3"/>
  <c r="EC180" i="3"/>
  <c r="EI180" i="3" s="1"/>
  <c r="EB180" i="3"/>
  <c r="EH180" i="3" s="1"/>
  <c r="EE179" i="3"/>
  <c r="ED179" i="3"/>
  <c r="EC179" i="3"/>
  <c r="EI179" i="3" s="1"/>
  <c r="EB179" i="3"/>
  <c r="EH179" i="3" s="1"/>
  <c r="EE178" i="3"/>
  <c r="ED178" i="3"/>
  <c r="EC178" i="3"/>
  <c r="EI178" i="3" s="1"/>
  <c r="EB178" i="3"/>
  <c r="EH178" i="3" s="1"/>
  <c r="EE173" i="3"/>
  <c r="ED173" i="3"/>
  <c r="EC173" i="3"/>
  <c r="EI173" i="3" s="1"/>
  <c r="EB173" i="3"/>
  <c r="EH173" i="3" s="1"/>
  <c r="EE170" i="3"/>
  <c r="ED170" i="3"/>
  <c r="EC170" i="3"/>
  <c r="EI170" i="3" s="1"/>
  <c r="EB170" i="3"/>
  <c r="EH170" i="3" s="1"/>
  <c r="EE169" i="3"/>
  <c r="ED169" i="3"/>
  <c r="EC169" i="3"/>
  <c r="EI169" i="3" s="1"/>
  <c r="EB169" i="3"/>
  <c r="EH169" i="3" s="1"/>
  <c r="EE166" i="3"/>
  <c r="ED166" i="3"/>
  <c r="EC166" i="3"/>
  <c r="EI166" i="3" s="1"/>
  <c r="EB166" i="3"/>
  <c r="EH166" i="3" s="1"/>
  <c r="EE163" i="3"/>
  <c r="ED163" i="3"/>
  <c r="EC163" i="3"/>
  <c r="EI163" i="3" s="1"/>
  <c r="EB163" i="3"/>
  <c r="EH163" i="3" s="1"/>
  <c r="EE162" i="3"/>
  <c r="ED162" i="3"/>
  <c r="EC162" i="3"/>
  <c r="EI162" i="3" s="1"/>
  <c r="EB162" i="3"/>
  <c r="EH162" i="3" s="1"/>
  <c r="EE161" i="3"/>
  <c r="ED161" i="3"/>
  <c r="EC161" i="3"/>
  <c r="EI161" i="3" s="1"/>
  <c r="EB161" i="3"/>
  <c r="EH161" i="3" s="1"/>
  <c r="EE160" i="3"/>
  <c r="ED160" i="3"/>
  <c r="EC160" i="3"/>
  <c r="EI160" i="3" s="1"/>
  <c r="EB160" i="3"/>
  <c r="EH160" i="3" s="1"/>
  <c r="EE159" i="3"/>
  <c r="ED159" i="3"/>
  <c r="EC159" i="3"/>
  <c r="EI159" i="3" s="1"/>
  <c r="EB159" i="3"/>
  <c r="EH159" i="3" s="1"/>
  <c r="EE158" i="3"/>
  <c r="ED158" i="3"/>
  <c r="EC158" i="3"/>
  <c r="EI158" i="3" s="1"/>
  <c r="EB158" i="3"/>
  <c r="EH158" i="3" s="1"/>
  <c r="EE157" i="3"/>
  <c r="ED157" i="3"/>
  <c r="EC157" i="3"/>
  <c r="EI157" i="3" s="1"/>
  <c r="EB157" i="3"/>
  <c r="EH157" i="3" s="1"/>
  <c r="EE156" i="3"/>
  <c r="ED156" i="3"/>
  <c r="EC156" i="3"/>
  <c r="EI156" i="3" s="1"/>
  <c r="EB156" i="3"/>
  <c r="EH156" i="3" s="1"/>
  <c r="EE152" i="3"/>
  <c r="ED152" i="3"/>
  <c r="EC152" i="3"/>
  <c r="EI152" i="3" s="1"/>
  <c r="EB152" i="3"/>
  <c r="EH152" i="3" s="1"/>
  <c r="EE149" i="3"/>
  <c r="ED149" i="3"/>
  <c r="EC149" i="3"/>
  <c r="EI149" i="3" s="1"/>
  <c r="EB149" i="3"/>
  <c r="EH149" i="3" s="1"/>
  <c r="EE145" i="3"/>
  <c r="ED145" i="3"/>
  <c r="EC145" i="3"/>
  <c r="EI145" i="3" s="1"/>
  <c r="EB145" i="3"/>
  <c r="EH145" i="3" s="1"/>
  <c r="EE139" i="3"/>
  <c r="ED139" i="3"/>
  <c r="EC139" i="3"/>
  <c r="EI139" i="3" s="1"/>
  <c r="EB139" i="3"/>
  <c r="EH139" i="3" s="1"/>
  <c r="EE136" i="3"/>
  <c r="ED136" i="3"/>
  <c r="EC136" i="3"/>
  <c r="EI136" i="3" s="1"/>
  <c r="EB136" i="3"/>
  <c r="EH136" i="3" s="1"/>
  <c r="EE133" i="3"/>
  <c r="ED133" i="3"/>
  <c r="EC133" i="3"/>
  <c r="EI133" i="3" s="1"/>
  <c r="EB133" i="3"/>
  <c r="EH133" i="3" s="1"/>
  <c r="EE129" i="3"/>
  <c r="ED129" i="3"/>
  <c r="EC129" i="3"/>
  <c r="EI129" i="3" s="1"/>
  <c r="EB129" i="3"/>
  <c r="EH129" i="3" s="1"/>
  <c r="EE125" i="3"/>
  <c r="ED125" i="3"/>
  <c r="EC125" i="3"/>
  <c r="EI125" i="3" s="1"/>
  <c r="EB125" i="3"/>
  <c r="EH125" i="3" s="1"/>
  <c r="EE122" i="3"/>
  <c r="ED122" i="3"/>
  <c r="EC122" i="3"/>
  <c r="EI122" i="3" s="1"/>
  <c r="EB122" i="3"/>
  <c r="EH122" i="3" s="1"/>
  <c r="EE117" i="3"/>
  <c r="ED117" i="3"/>
  <c r="EC117" i="3"/>
  <c r="EI117" i="3" s="1"/>
  <c r="EB117" i="3"/>
  <c r="EH117" i="3" s="1"/>
  <c r="EE116" i="3"/>
  <c r="ED116" i="3"/>
  <c r="EC116" i="3"/>
  <c r="EI116" i="3" s="1"/>
  <c r="EB116" i="3"/>
  <c r="EH116" i="3" s="1"/>
  <c r="EE115" i="3"/>
  <c r="ED115" i="3"/>
  <c r="EC115" i="3"/>
  <c r="EI115" i="3" s="1"/>
  <c r="EB115" i="3"/>
  <c r="EH115" i="3" s="1"/>
  <c r="EE114" i="3"/>
  <c r="ED114" i="3"/>
  <c r="EC114" i="3"/>
  <c r="EI114" i="3" s="1"/>
  <c r="EB114" i="3"/>
  <c r="EH114" i="3" s="1"/>
  <c r="EE113" i="3"/>
  <c r="ED113" i="3"/>
  <c r="EC113" i="3"/>
  <c r="EI113" i="3" s="1"/>
  <c r="EB113" i="3"/>
  <c r="EH113" i="3" s="1"/>
  <c r="EE112" i="3"/>
  <c r="ED112" i="3"/>
  <c r="EC112" i="3"/>
  <c r="EI112" i="3" s="1"/>
  <c r="EB112" i="3"/>
  <c r="EH112" i="3" s="1"/>
  <c r="EE108" i="3"/>
  <c r="ED108" i="3"/>
  <c r="EC108" i="3"/>
  <c r="EI108" i="3" s="1"/>
  <c r="EB108" i="3"/>
  <c r="EH108" i="3" s="1"/>
  <c r="EE107" i="3"/>
  <c r="ED107" i="3"/>
  <c r="EC107" i="3"/>
  <c r="EI107" i="3" s="1"/>
  <c r="EB107" i="3"/>
  <c r="EH107" i="3" s="1"/>
  <c r="EE106" i="3"/>
  <c r="ED106" i="3"/>
  <c r="EC106" i="3"/>
  <c r="EI106" i="3" s="1"/>
  <c r="EB106" i="3"/>
  <c r="EH106" i="3" s="1"/>
  <c r="EE105" i="3"/>
  <c r="ED105" i="3"/>
  <c r="EC105" i="3"/>
  <c r="EI105" i="3" s="1"/>
  <c r="EB105" i="3"/>
  <c r="EH105" i="3" s="1"/>
  <c r="EE102" i="3"/>
  <c r="ED102" i="3"/>
  <c r="EC102" i="3"/>
  <c r="EI102" i="3" s="1"/>
  <c r="EB102" i="3"/>
  <c r="EH102" i="3" s="1"/>
  <c r="EE101" i="3"/>
  <c r="ED101" i="3"/>
  <c r="EC101" i="3"/>
  <c r="EI101" i="3" s="1"/>
  <c r="EB101" i="3"/>
  <c r="EH101" i="3" s="1"/>
  <c r="EE97" i="3"/>
  <c r="ED97" i="3"/>
  <c r="EC97" i="3"/>
  <c r="EI97" i="3" s="1"/>
  <c r="EB97" i="3"/>
  <c r="EH97" i="3" s="1"/>
  <c r="EE92" i="3"/>
  <c r="ED92" i="3"/>
  <c r="EC92" i="3"/>
  <c r="EI92" i="3" s="1"/>
  <c r="EB92" i="3"/>
  <c r="EH92" i="3" s="1"/>
  <c r="EE91" i="3"/>
  <c r="ED91" i="3"/>
  <c r="EC91" i="3"/>
  <c r="EI91" i="3" s="1"/>
  <c r="EB91" i="3"/>
  <c r="EH91" i="3" s="1"/>
  <c r="EE90" i="3"/>
  <c r="ED90" i="3"/>
  <c r="EC90" i="3"/>
  <c r="EI90" i="3" s="1"/>
  <c r="EB90" i="3"/>
  <c r="EH90" i="3" s="1"/>
  <c r="EE89" i="3"/>
  <c r="ED89" i="3"/>
  <c r="EC89" i="3"/>
  <c r="EI89" i="3" s="1"/>
  <c r="EB89" i="3"/>
  <c r="EH89" i="3" s="1"/>
  <c r="EE88" i="3"/>
  <c r="ED88" i="3"/>
  <c r="EC88" i="3"/>
  <c r="EI88" i="3" s="1"/>
  <c r="EB88" i="3"/>
  <c r="EH88" i="3" s="1"/>
  <c r="EE87" i="3"/>
  <c r="ED87" i="3"/>
  <c r="EC87" i="3"/>
  <c r="EI87" i="3" s="1"/>
  <c r="EB87" i="3"/>
  <c r="EH87" i="3" s="1"/>
  <c r="EE86" i="3"/>
  <c r="ED86" i="3"/>
  <c r="EC86" i="3"/>
  <c r="EI86" i="3" s="1"/>
  <c r="EB86" i="3"/>
  <c r="EH86" i="3" s="1"/>
  <c r="EE85" i="3"/>
  <c r="ED85" i="3"/>
  <c r="EC85" i="3"/>
  <c r="EI85" i="3" s="1"/>
  <c r="EB85" i="3"/>
  <c r="EH85" i="3" s="1"/>
  <c r="EE83" i="3"/>
  <c r="ED83" i="3"/>
  <c r="EC83" i="3"/>
  <c r="EI83" i="3" s="1"/>
  <c r="EB83" i="3"/>
  <c r="EH83" i="3" s="1"/>
  <c r="EE82" i="3"/>
  <c r="ED82" i="3"/>
  <c r="EC82" i="3"/>
  <c r="EI82" i="3" s="1"/>
  <c r="EB82" i="3"/>
  <c r="EH82" i="3" s="1"/>
  <c r="EE81" i="3"/>
  <c r="ED81" i="3"/>
  <c r="EC81" i="3"/>
  <c r="EI81" i="3" s="1"/>
  <c r="EB81" i="3"/>
  <c r="EH81" i="3" s="1"/>
  <c r="EE80" i="3"/>
  <c r="ED80" i="3"/>
  <c r="EC80" i="3"/>
  <c r="EI80" i="3" s="1"/>
  <c r="EB80" i="3"/>
  <c r="EH80" i="3" s="1"/>
  <c r="EE79" i="3"/>
  <c r="ED79" i="3"/>
  <c r="EC79" i="3"/>
  <c r="EI79" i="3" s="1"/>
  <c r="EB79" i="3"/>
  <c r="EH79" i="3" s="1"/>
  <c r="EE78" i="3"/>
  <c r="ED78" i="3"/>
  <c r="EC78" i="3"/>
  <c r="EI78" i="3" s="1"/>
  <c r="EB78" i="3"/>
  <c r="EH78" i="3" s="1"/>
  <c r="EE77" i="3"/>
  <c r="ED77" i="3"/>
  <c r="EC77" i="3"/>
  <c r="EI77" i="3" s="1"/>
  <c r="EB77" i="3"/>
  <c r="EH77" i="3" s="1"/>
  <c r="EE76" i="3"/>
  <c r="ED76" i="3"/>
  <c r="EC76" i="3"/>
  <c r="EI76" i="3" s="1"/>
  <c r="EB76" i="3"/>
  <c r="EH76" i="3" s="1"/>
  <c r="EE69" i="3"/>
  <c r="ED69" i="3"/>
  <c r="EC69" i="3"/>
  <c r="EI69" i="3" s="1"/>
  <c r="EB69" i="3"/>
  <c r="EH69" i="3" s="1"/>
  <c r="EE65" i="3"/>
  <c r="ED65" i="3"/>
  <c r="EC65" i="3"/>
  <c r="EI65" i="3" s="1"/>
  <c r="EB65" i="3"/>
  <c r="EH65" i="3" s="1"/>
  <c r="EE62" i="3"/>
  <c r="ED62" i="3"/>
  <c r="EC62" i="3"/>
  <c r="EI62" i="3" s="1"/>
  <c r="EB62" i="3"/>
  <c r="EH62" i="3" s="1"/>
  <c r="EE59" i="3"/>
  <c r="ED59" i="3"/>
  <c r="EC59" i="3"/>
  <c r="EI59" i="3" s="1"/>
  <c r="EB59" i="3"/>
  <c r="EH59" i="3" s="1"/>
  <c r="EE58" i="3"/>
  <c r="ED58" i="3"/>
  <c r="EC58" i="3"/>
  <c r="EI58" i="3" s="1"/>
  <c r="EB58" i="3"/>
  <c r="EH58" i="3" s="1"/>
  <c r="EE57" i="3"/>
  <c r="ED57" i="3"/>
  <c r="EC57" i="3"/>
  <c r="EI57" i="3" s="1"/>
  <c r="EB57" i="3"/>
  <c r="EH57" i="3" s="1"/>
  <c r="EE56" i="3"/>
  <c r="ED56" i="3"/>
  <c r="EC56" i="3"/>
  <c r="EI56" i="3" s="1"/>
  <c r="EB56" i="3"/>
  <c r="EH56" i="3" s="1"/>
  <c r="EE55" i="3"/>
  <c r="ED55" i="3"/>
  <c r="EC55" i="3"/>
  <c r="EI55" i="3" s="1"/>
  <c r="EB55" i="3"/>
  <c r="EH55" i="3" s="1"/>
  <c r="EE53" i="3"/>
  <c r="ED53" i="3"/>
  <c r="EC53" i="3"/>
  <c r="EI53" i="3" s="1"/>
  <c r="EB53" i="3"/>
  <c r="EH53" i="3" s="1"/>
  <c r="EE49" i="3"/>
  <c r="ED49" i="3"/>
  <c r="EC49" i="3"/>
  <c r="EI49" i="3" s="1"/>
  <c r="EB49" i="3"/>
  <c r="EH49" i="3" s="1"/>
  <c r="EE47" i="3"/>
  <c r="ED47" i="3"/>
  <c r="EC47" i="3"/>
  <c r="EI47" i="3" s="1"/>
  <c r="EB47" i="3"/>
  <c r="EH47" i="3" s="1"/>
  <c r="EE46" i="3"/>
  <c r="ED46" i="3"/>
  <c r="EC46" i="3"/>
  <c r="EI46" i="3" s="1"/>
  <c r="EB46" i="3"/>
  <c r="EH46" i="3" s="1"/>
  <c r="EE36" i="3"/>
  <c r="ED36" i="3"/>
  <c r="EC36" i="3"/>
  <c r="EI36" i="3" s="1"/>
  <c r="EB36" i="3"/>
  <c r="EH36" i="3" s="1"/>
  <c r="EE35" i="3"/>
  <c r="ED35" i="3"/>
  <c r="EC35" i="3"/>
  <c r="EI35" i="3" s="1"/>
  <c r="EB35" i="3"/>
  <c r="EH35" i="3" s="1"/>
  <c r="EE34" i="3"/>
  <c r="ED34" i="3"/>
  <c r="EC34" i="3"/>
  <c r="EI34" i="3" s="1"/>
  <c r="EB34" i="3"/>
  <c r="EH34" i="3" s="1"/>
  <c r="EE30" i="3"/>
  <c r="ED30" i="3"/>
  <c r="EC30" i="3"/>
  <c r="EI30" i="3" s="1"/>
  <c r="EB30" i="3"/>
  <c r="EH30" i="3" s="1"/>
  <c r="EE26" i="3"/>
  <c r="ED26" i="3"/>
  <c r="EC26" i="3"/>
  <c r="EI26" i="3" s="1"/>
  <c r="EB26" i="3"/>
  <c r="EH26" i="3" s="1"/>
  <c r="EE23" i="3"/>
  <c r="ED23" i="3"/>
  <c r="EC23" i="3"/>
  <c r="EI23" i="3" s="1"/>
  <c r="EB23" i="3"/>
  <c r="EH23" i="3" s="1"/>
  <c r="EE22" i="3"/>
  <c r="ED22" i="3"/>
  <c r="EC22" i="3"/>
  <c r="EI22" i="3" s="1"/>
  <c r="EB22" i="3"/>
  <c r="EH22" i="3" s="1"/>
  <c r="EE18" i="3"/>
  <c r="ED18" i="3"/>
  <c r="EC18" i="3"/>
  <c r="EI18" i="3" s="1"/>
  <c r="EB18" i="3"/>
  <c r="EH18" i="3" s="1"/>
  <c r="EE15" i="3"/>
  <c r="ED15" i="3"/>
  <c r="EC15" i="3"/>
  <c r="EI15" i="3" s="1"/>
  <c r="EB15" i="3"/>
  <c r="EH15" i="3" s="1"/>
  <c r="EE14" i="3"/>
  <c r="ED14" i="3"/>
  <c r="EC14" i="3"/>
  <c r="EB14" i="3"/>
  <c r="EE13" i="3"/>
  <c r="ED13" i="3"/>
  <c r="EC13" i="3"/>
  <c r="EI13" i="3" s="1"/>
  <c r="EB13" i="3"/>
  <c r="EH13" i="3" s="1"/>
  <c r="EE12" i="3"/>
  <c r="ED12" i="3"/>
  <c r="EC12" i="3"/>
  <c r="EI12" i="3" s="1"/>
  <c r="EB12" i="3"/>
  <c r="EH12" i="3" s="1"/>
  <c r="DQ196" i="3"/>
  <c r="DW196" i="3" s="1"/>
  <c r="DP196" i="3"/>
  <c r="DV196" i="3" s="1"/>
  <c r="DQ195" i="3"/>
  <c r="DU195" i="3" s="1"/>
  <c r="DP195" i="3"/>
  <c r="DV195" i="3" s="1"/>
  <c r="DQ194" i="3"/>
  <c r="DW194" i="3" s="1"/>
  <c r="DP194" i="3"/>
  <c r="DV194" i="3" s="1"/>
  <c r="DQ193" i="3"/>
  <c r="DU193" i="3" s="1"/>
  <c r="DP193" i="3"/>
  <c r="DV193" i="3" s="1"/>
  <c r="DQ192" i="3"/>
  <c r="DW192" i="3" s="1"/>
  <c r="DP192" i="3"/>
  <c r="DV192" i="3" s="1"/>
  <c r="DQ188" i="3"/>
  <c r="DU188" i="3" s="1"/>
  <c r="DP188" i="3"/>
  <c r="DV188" i="3" s="1"/>
  <c r="DQ185" i="3"/>
  <c r="DW185" i="3" s="1"/>
  <c r="DP185" i="3"/>
  <c r="DV185" i="3" s="1"/>
  <c r="DQ184" i="3"/>
  <c r="DU184" i="3" s="1"/>
  <c r="DP184" i="3"/>
  <c r="DV184" i="3" s="1"/>
  <c r="DQ183" i="3"/>
  <c r="DW183" i="3" s="1"/>
  <c r="DP183" i="3"/>
  <c r="DV183" i="3" s="1"/>
  <c r="DQ181" i="3"/>
  <c r="DU181" i="3" s="1"/>
  <c r="DP181" i="3"/>
  <c r="DV181" i="3" s="1"/>
  <c r="DQ180" i="3"/>
  <c r="DW180" i="3" s="1"/>
  <c r="DP180" i="3"/>
  <c r="DV180" i="3" s="1"/>
  <c r="DQ179" i="3"/>
  <c r="DU179" i="3" s="1"/>
  <c r="DP179" i="3"/>
  <c r="DV179" i="3" s="1"/>
  <c r="DQ178" i="3"/>
  <c r="DW178" i="3" s="1"/>
  <c r="DP178" i="3"/>
  <c r="DV178" i="3" s="1"/>
  <c r="DQ173" i="3"/>
  <c r="DU173" i="3" s="1"/>
  <c r="DP173" i="3"/>
  <c r="DV173" i="3" s="1"/>
  <c r="DQ170" i="3"/>
  <c r="DW170" i="3" s="1"/>
  <c r="DP170" i="3"/>
  <c r="DV170" i="3" s="1"/>
  <c r="DQ169" i="3"/>
  <c r="DU169" i="3" s="1"/>
  <c r="DP169" i="3"/>
  <c r="DV169" i="3" s="1"/>
  <c r="DQ166" i="3"/>
  <c r="DW166" i="3" s="1"/>
  <c r="DP166" i="3"/>
  <c r="DV166" i="3" s="1"/>
  <c r="DQ163" i="3"/>
  <c r="DU163" i="3" s="1"/>
  <c r="DP163" i="3"/>
  <c r="DV163" i="3" s="1"/>
  <c r="DQ162" i="3"/>
  <c r="DW162" i="3" s="1"/>
  <c r="DP162" i="3"/>
  <c r="DV162" i="3" s="1"/>
  <c r="DQ161" i="3"/>
  <c r="DU161" i="3" s="1"/>
  <c r="DP161" i="3"/>
  <c r="DV161" i="3" s="1"/>
  <c r="DQ160" i="3"/>
  <c r="DW160" i="3" s="1"/>
  <c r="DP160" i="3"/>
  <c r="DV160" i="3" s="1"/>
  <c r="DQ159" i="3"/>
  <c r="DU159" i="3" s="1"/>
  <c r="DP159" i="3"/>
  <c r="DV159" i="3" s="1"/>
  <c r="DQ158" i="3"/>
  <c r="DW158" i="3" s="1"/>
  <c r="DP158" i="3"/>
  <c r="DV158" i="3" s="1"/>
  <c r="DQ157" i="3"/>
  <c r="DU157" i="3" s="1"/>
  <c r="DP157" i="3"/>
  <c r="DV157" i="3" s="1"/>
  <c r="DQ156" i="3"/>
  <c r="DW156" i="3" s="1"/>
  <c r="DP156" i="3"/>
  <c r="DV156" i="3" s="1"/>
  <c r="DQ152" i="3"/>
  <c r="DU152" i="3" s="1"/>
  <c r="DP152" i="3"/>
  <c r="DV152" i="3" s="1"/>
  <c r="DQ149" i="3"/>
  <c r="DW149" i="3" s="1"/>
  <c r="DP149" i="3"/>
  <c r="DV149" i="3" s="1"/>
  <c r="DQ145" i="3"/>
  <c r="DU145" i="3" s="1"/>
  <c r="DP145" i="3"/>
  <c r="DV145" i="3" s="1"/>
  <c r="DQ139" i="3"/>
  <c r="DP139" i="3"/>
  <c r="DV139" i="3" s="1"/>
  <c r="DQ136" i="3"/>
  <c r="DP136" i="3"/>
  <c r="DV136" i="3" s="1"/>
  <c r="DQ133" i="3"/>
  <c r="DW133" i="3" s="1"/>
  <c r="DP133" i="3"/>
  <c r="DV133" i="3" s="1"/>
  <c r="DQ129" i="3"/>
  <c r="DU129" i="3" s="1"/>
  <c r="DP129" i="3"/>
  <c r="DQ125" i="3"/>
  <c r="DW125" i="3" s="1"/>
  <c r="DP125" i="3"/>
  <c r="DV125" i="3" s="1"/>
  <c r="DQ122" i="3"/>
  <c r="DU122" i="3" s="1"/>
  <c r="DP122" i="3"/>
  <c r="DV122" i="3" s="1"/>
  <c r="DQ117" i="3"/>
  <c r="DP117" i="3"/>
  <c r="DV117" i="3" s="1"/>
  <c r="DQ116" i="3"/>
  <c r="DU116" i="3" s="1"/>
  <c r="DP116" i="3"/>
  <c r="DQ115" i="3"/>
  <c r="DW115" i="3" s="1"/>
  <c r="DP115" i="3"/>
  <c r="DV115" i="3" s="1"/>
  <c r="DQ114" i="3"/>
  <c r="DU114" i="3" s="1"/>
  <c r="DP114" i="3"/>
  <c r="DV114" i="3" s="1"/>
  <c r="DQ113" i="3"/>
  <c r="DW113" i="3" s="1"/>
  <c r="DP113" i="3"/>
  <c r="DV113" i="3" s="1"/>
  <c r="DQ112" i="3"/>
  <c r="DU112" i="3" s="1"/>
  <c r="DP112" i="3"/>
  <c r="DV112" i="3" s="1"/>
  <c r="DQ108" i="3"/>
  <c r="DP108" i="3"/>
  <c r="DV108" i="3" s="1"/>
  <c r="DQ107" i="3"/>
  <c r="DU107" i="3" s="1"/>
  <c r="DP107" i="3"/>
  <c r="DQ106" i="3"/>
  <c r="DW106" i="3" s="1"/>
  <c r="DP106" i="3"/>
  <c r="DV106" i="3" s="1"/>
  <c r="DQ105" i="3"/>
  <c r="DU105" i="3" s="1"/>
  <c r="DP105" i="3"/>
  <c r="DV105" i="3" s="1"/>
  <c r="DQ102" i="3"/>
  <c r="DP102" i="3"/>
  <c r="DV102" i="3" s="1"/>
  <c r="DQ101" i="3"/>
  <c r="DP101" i="3"/>
  <c r="DQ97" i="3"/>
  <c r="DW97" i="3" s="1"/>
  <c r="DP97" i="3"/>
  <c r="DV97" i="3" s="1"/>
  <c r="DQ92" i="3"/>
  <c r="DU92" i="3" s="1"/>
  <c r="DP92" i="3"/>
  <c r="DQ91" i="3"/>
  <c r="DW91" i="3" s="1"/>
  <c r="DP91" i="3"/>
  <c r="DV91" i="3" s="1"/>
  <c r="DQ90" i="3"/>
  <c r="DU90" i="3" s="1"/>
  <c r="DP90" i="3"/>
  <c r="DV90" i="3" s="1"/>
  <c r="DQ89" i="3"/>
  <c r="DP89" i="3"/>
  <c r="DV89" i="3" s="1"/>
  <c r="DQ88" i="3"/>
  <c r="DU88" i="3" s="1"/>
  <c r="DP88" i="3"/>
  <c r="DQ87" i="3"/>
  <c r="DW87" i="3" s="1"/>
  <c r="DP87" i="3"/>
  <c r="DV87" i="3" s="1"/>
  <c r="DQ86" i="3"/>
  <c r="DU86" i="3" s="1"/>
  <c r="DP86" i="3"/>
  <c r="DV86" i="3" s="1"/>
  <c r="DQ85" i="3"/>
  <c r="DW85" i="3" s="1"/>
  <c r="DP85" i="3"/>
  <c r="DV85" i="3" s="1"/>
  <c r="DQ83" i="3"/>
  <c r="DP83" i="3"/>
  <c r="DV83" i="3" s="1"/>
  <c r="DQ82" i="3"/>
  <c r="DP82" i="3"/>
  <c r="DV82" i="3" s="1"/>
  <c r="DQ81" i="3"/>
  <c r="DU81" i="3" s="1"/>
  <c r="DP81" i="3"/>
  <c r="DQ80" i="3"/>
  <c r="DW80" i="3" s="1"/>
  <c r="DP80" i="3"/>
  <c r="DV80" i="3" s="1"/>
  <c r="DQ79" i="3"/>
  <c r="DU79" i="3" s="1"/>
  <c r="DP79" i="3"/>
  <c r="DV79" i="3" s="1"/>
  <c r="DQ78" i="3"/>
  <c r="DW78" i="3" s="1"/>
  <c r="DP78" i="3"/>
  <c r="DV78" i="3" s="1"/>
  <c r="DQ77" i="3"/>
  <c r="DP77" i="3"/>
  <c r="DV77" i="3" s="1"/>
  <c r="DQ76" i="3"/>
  <c r="DP76" i="3"/>
  <c r="DV76" i="3" s="1"/>
  <c r="DQ69" i="3"/>
  <c r="DU69" i="3" s="1"/>
  <c r="DP69" i="3"/>
  <c r="DV69" i="3" s="1"/>
  <c r="DQ65" i="3"/>
  <c r="DW65" i="3" s="1"/>
  <c r="DP65" i="3"/>
  <c r="DV65" i="3" s="1"/>
  <c r="DQ62" i="3"/>
  <c r="DU62" i="3" s="1"/>
  <c r="DP62" i="3"/>
  <c r="DV62" i="3" s="1"/>
  <c r="DQ59" i="3"/>
  <c r="DP59" i="3"/>
  <c r="DV59" i="3" s="1"/>
  <c r="DQ58" i="3"/>
  <c r="DU58" i="3" s="1"/>
  <c r="DP58" i="3"/>
  <c r="DV58" i="3" s="1"/>
  <c r="DQ57" i="3"/>
  <c r="DW57" i="3" s="1"/>
  <c r="DP57" i="3"/>
  <c r="DV57" i="3" s="1"/>
  <c r="DQ56" i="3"/>
  <c r="DU56" i="3" s="1"/>
  <c r="DP56" i="3"/>
  <c r="DV56" i="3" s="1"/>
  <c r="DQ55" i="3"/>
  <c r="DW55" i="3" s="1"/>
  <c r="DP55" i="3"/>
  <c r="DV55" i="3" s="1"/>
  <c r="DQ53" i="3"/>
  <c r="DP53" i="3"/>
  <c r="DV53" i="3" s="1"/>
  <c r="DQ49" i="3"/>
  <c r="DP49" i="3"/>
  <c r="DV49" i="3" s="1"/>
  <c r="DQ47" i="3"/>
  <c r="DU47" i="3" s="1"/>
  <c r="DP47" i="3"/>
  <c r="DV47" i="3" s="1"/>
  <c r="DQ46" i="3"/>
  <c r="DW46" i="3" s="1"/>
  <c r="DP46" i="3"/>
  <c r="DV46" i="3" s="1"/>
  <c r="DQ36" i="3"/>
  <c r="DU36" i="3" s="1"/>
  <c r="DP36" i="3"/>
  <c r="DV36" i="3" s="1"/>
  <c r="DQ35" i="3"/>
  <c r="DP35" i="3"/>
  <c r="DQ34" i="3"/>
  <c r="DU34" i="3" s="1"/>
  <c r="DP34" i="3"/>
  <c r="DQ30" i="3"/>
  <c r="DW30" i="3" s="1"/>
  <c r="DP30" i="3"/>
  <c r="DT30" i="3" s="1"/>
  <c r="DQ26" i="3"/>
  <c r="DU26" i="3" s="1"/>
  <c r="DP26" i="3"/>
  <c r="DV26" i="3" s="1"/>
  <c r="DQ23" i="3"/>
  <c r="DW23" i="3" s="1"/>
  <c r="DP23" i="3"/>
  <c r="DT23" i="3" s="1"/>
  <c r="DQ22" i="3"/>
  <c r="DU22" i="3" s="1"/>
  <c r="DP22" i="3"/>
  <c r="DV22" i="3" s="1"/>
  <c r="DQ18" i="3"/>
  <c r="DW18" i="3" s="1"/>
  <c r="DP18" i="3"/>
  <c r="DT18" i="3" s="1"/>
  <c r="DQ15" i="3"/>
  <c r="DU15" i="3" s="1"/>
  <c r="DP15" i="3"/>
  <c r="DV15" i="3" s="1"/>
  <c r="DQ14" i="3"/>
  <c r="DW14" i="3" s="1"/>
  <c r="DP14" i="3"/>
  <c r="DV14" i="3" s="1"/>
  <c r="DQ13" i="3"/>
  <c r="DW13" i="3" s="1"/>
  <c r="DP13" i="3"/>
  <c r="DV13" i="3" s="1"/>
  <c r="DQ12" i="3"/>
  <c r="DW12" i="3" s="1"/>
  <c r="DP12" i="3"/>
  <c r="DV12" i="3" s="1"/>
  <c r="DE196" i="3"/>
  <c r="DK196" i="3" s="1"/>
  <c r="DD196" i="3"/>
  <c r="DJ196" i="3" s="1"/>
  <c r="DE195" i="3"/>
  <c r="DI195" i="3" s="1"/>
  <c r="DD195" i="3"/>
  <c r="DJ195" i="3" s="1"/>
  <c r="DE194" i="3"/>
  <c r="DK194" i="3" s="1"/>
  <c r="DD194" i="3"/>
  <c r="DJ194" i="3" s="1"/>
  <c r="DE193" i="3"/>
  <c r="DI193" i="3" s="1"/>
  <c r="DD193" i="3"/>
  <c r="DJ193" i="3" s="1"/>
  <c r="DE192" i="3"/>
  <c r="DK192" i="3" s="1"/>
  <c r="DD192" i="3"/>
  <c r="DJ192" i="3" s="1"/>
  <c r="DE188" i="3"/>
  <c r="DI188" i="3" s="1"/>
  <c r="DD188" i="3"/>
  <c r="DJ188" i="3" s="1"/>
  <c r="DE185" i="3"/>
  <c r="DK185" i="3" s="1"/>
  <c r="DD185" i="3"/>
  <c r="DJ185" i="3" s="1"/>
  <c r="DE184" i="3"/>
  <c r="DI184" i="3" s="1"/>
  <c r="DD184" i="3"/>
  <c r="DJ184" i="3" s="1"/>
  <c r="DE183" i="3"/>
  <c r="DK183" i="3" s="1"/>
  <c r="DD183" i="3"/>
  <c r="DJ183" i="3" s="1"/>
  <c r="DE181" i="3"/>
  <c r="DI181" i="3" s="1"/>
  <c r="DD181" i="3"/>
  <c r="DJ181" i="3" s="1"/>
  <c r="DE180" i="3"/>
  <c r="DK180" i="3" s="1"/>
  <c r="DD180" i="3"/>
  <c r="DJ180" i="3" s="1"/>
  <c r="DE179" i="3"/>
  <c r="DI179" i="3" s="1"/>
  <c r="DD179" i="3"/>
  <c r="DJ179" i="3" s="1"/>
  <c r="DE178" i="3"/>
  <c r="DK178" i="3" s="1"/>
  <c r="DD178" i="3"/>
  <c r="DJ178" i="3" s="1"/>
  <c r="DE173" i="3"/>
  <c r="DI173" i="3" s="1"/>
  <c r="DD173" i="3"/>
  <c r="DJ173" i="3" s="1"/>
  <c r="DE170" i="3"/>
  <c r="DK170" i="3" s="1"/>
  <c r="DD170" i="3"/>
  <c r="DJ170" i="3" s="1"/>
  <c r="DE169" i="3"/>
  <c r="DI169" i="3" s="1"/>
  <c r="DD169" i="3"/>
  <c r="DJ169" i="3" s="1"/>
  <c r="DE166" i="3"/>
  <c r="DK166" i="3" s="1"/>
  <c r="DD166" i="3"/>
  <c r="DJ166" i="3" s="1"/>
  <c r="DE163" i="3"/>
  <c r="DI163" i="3" s="1"/>
  <c r="DD163" i="3"/>
  <c r="DJ163" i="3" s="1"/>
  <c r="DE162" i="3"/>
  <c r="DK162" i="3" s="1"/>
  <c r="DD162" i="3"/>
  <c r="DJ162" i="3" s="1"/>
  <c r="DE161" i="3"/>
  <c r="DI161" i="3" s="1"/>
  <c r="DD161" i="3"/>
  <c r="DJ161" i="3" s="1"/>
  <c r="DE160" i="3"/>
  <c r="DK160" i="3" s="1"/>
  <c r="DD160" i="3"/>
  <c r="DJ160" i="3" s="1"/>
  <c r="DE159" i="3"/>
  <c r="DI159" i="3" s="1"/>
  <c r="DD159" i="3"/>
  <c r="DJ159" i="3" s="1"/>
  <c r="DE158" i="3"/>
  <c r="DK158" i="3" s="1"/>
  <c r="DD158" i="3"/>
  <c r="DJ158" i="3" s="1"/>
  <c r="DE157" i="3"/>
  <c r="DI157" i="3" s="1"/>
  <c r="DD157" i="3"/>
  <c r="DJ157" i="3" s="1"/>
  <c r="DE156" i="3"/>
  <c r="DK156" i="3" s="1"/>
  <c r="DD156" i="3"/>
  <c r="DJ156" i="3" s="1"/>
  <c r="DE152" i="3"/>
  <c r="DI152" i="3" s="1"/>
  <c r="DD152" i="3"/>
  <c r="DJ152" i="3" s="1"/>
  <c r="DE149" i="3"/>
  <c r="DK149" i="3" s="1"/>
  <c r="DD149" i="3"/>
  <c r="DJ149" i="3" s="1"/>
  <c r="DE145" i="3"/>
  <c r="DI145" i="3" s="1"/>
  <c r="DD145" i="3"/>
  <c r="DJ145" i="3" s="1"/>
  <c r="DE139" i="3"/>
  <c r="DK139" i="3" s="1"/>
  <c r="DD139" i="3"/>
  <c r="DJ139" i="3" s="1"/>
  <c r="DE136" i="3"/>
  <c r="DI136" i="3" s="1"/>
  <c r="DD136" i="3"/>
  <c r="DJ136" i="3" s="1"/>
  <c r="DE133" i="3"/>
  <c r="DK133" i="3" s="1"/>
  <c r="DD133" i="3"/>
  <c r="DJ133" i="3" s="1"/>
  <c r="DE129" i="3"/>
  <c r="DI129" i="3" s="1"/>
  <c r="DD129" i="3"/>
  <c r="DJ129" i="3" s="1"/>
  <c r="DE125" i="3"/>
  <c r="DK125" i="3" s="1"/>
  <c r="DD125" i="3"/>
  <c r="DJ125" i="3" s="1"/>
  <c r="DE122" i="3"/>
  <c r="DI122" i="3" s="1"/>
  <c r="DD122" i="3"/>
  <c r="DJ122" i="3" s="1"/>
  <c r="DE117" i="3"/>
  <c r="DK117" i="3" s="1"/>
  <c r="DD117" i="3"/>
  <c r="DJ117" i="3" s="1"/>
  <c r="DE116" i="3"/>
  <c r="DI116" i="3" s="1"/>
  <c r="DD116" i="3"/>
  <c r="DJ116" i="3" s="1"/>
  <c r="DE115" i="3"/>
  <c r="DK115" i="3" s="1"/>
  <c r="DD115" i="3"/>
  <c r="DJ115" i="3" s="1"/>
  <c r="DE114" i="3"/>
  <c r="DI114" i="3" s="1"/>
  <c r="DD114" i="3"/>
  <c r="DJ114" i="3" s="1"/>
  <c r="DE113" i="3"/>
  <c r="DK113" i="3" s="1"/>
  <c r="DD113" i="3"/>
  <c r="DJ113" i="3" s="1"/>
  <c r="DE112" i="3"/>
  <c r="DI112" i="3" s="1"/>
  <c r="DD112" i="3"/>
  <c r="DJ112" i="3" s="1"/>
  <c r="DE108" i="3"/>
  <c r="DK108" i="3" s="1"/>
  <c r="DD108" i="3"/>
  <c r="DJ108" i="3" s="1"/>
  <c r="DE107" i="3"/>
  <c r="DI107" i="3" s="1"/>
  <c r="DD107" i="3"/>
  <c r="DJ107" i="3" s="1"/>
  <c r="DE106" i="3"/>
  <c r="DK106" i="3" s="1"/>
  <c r="DD106" i="3"/>
  <c r="DJ106" i="3" s="1"/>
  <c r="DE105" i="3"/>
  <c r="DI105" i="3" s="1"/>
  <c r="DD105" i="3"/>
  <c r="DJ105" i="3" s="1"/>
  <c r="DE102" i="3"/>
  <c r="DK102" i="3" s="1"/>
  <c r="DD102" i="3"/>
  <c r="DJ102" i="3" s="1"/>
  <c r="DE101" i="3"/>
  <c r="DI101" i="3" s="1"/>
  <c r="DD101" i="3"/>
  <c r="DJ101" i="3" s="1"/>
  <c r="DE97" i="3"/>
  <c r="DK97" i="3" s="1"/>
  <c r="DD97" i="3"/>
  <c r="DJ97" i="3" s="1"/>
  <c r="DE92" i="3"/>
  <c r="DI92" i="3" s="1"/>
  <c r="DD92" i="3"/>
  <c r="DJ92" i="3" s="1"/>
  <c r="DE91" i="3"/>
  <c r="DK91" i="3" s="1"/>
  <c r="DD91" i="3"/>
  <c r="DJ91" i="3" s="1"/>
  <c r="DE90" i="3"/>
  <c r="DI90" i="3" s="1"/>
  <c r="DD90" i="3"/>
  <c r="DJ90" i="3" s="1"/>
  <c r="DE89" i="3"/>
  <c r="DK89" i="3" s="1"/>
  <c r="DD89" i="3"/>
  <c r="DJ89" i="3" s="1"/>
  <c r="DE88" i="3"/>
  <c r="DI88" i="3" s="1"/>
  <c r="DD88" i="3"/>
  <c r="DJ88" i="3" s="1"/>
  <c r="DE87" i="3"/>
  <c r="DK87" i="3" s="1"/>
  <c r="DD87" i="3"/>
  <c r="DJ87" i="3" s="1"/>
  <c r="DE86" i="3"/>
  <c r="DI86" i="3" s="1"/>
  <c r="DD86" i="3"/>
  <c r="DJ86" i="3" s="1"/>
  <c r="DE85" i="3"/>
  <c r="DK85" i="3" s="1"/>
  <c r="DD85" i="3"/>
  <c r="DJ85" i="3" s="1"/>
  <c r="DE83" i="3"/>
  <c r="DI83" i="3" s="1"/>
  <c r="DD83" i="3"/>
  <c r="DJ83" i="3" s="1"/>
  <c r="DE82" i="3"/>
  <c r="DK82" i="3" s="1"/>
  <c r="DD82" i="3"/>
  <c r="DJ82" i="3" s="1"/>
  <c r="DE81" i="3"/>
  <c r="DI81" i="3" s="1"/>
  <c r="DD81" i="3"/>
  <c r="DJ81" i="3" s="1"/>
  <c r="DE80" i="3"/>
  <c r="DK80" i="3" s="1"/>
  <c r="DD80" i="3"/>
  <c r="DJ80" i="3" s="1"/>
  <c r="DE79" i="3"/>
  <c r="DI79" i="3" s="1"/>
  <c r="DD79" i="3"/>
  <c r="DJ79" i="3" s="1"/>
  <c r="DE78" i="3"/>
  <c r="DK78" i="3" s="1"/>
  <c r="DD78" i="3"/>
  <c r="DJ78" i="3" s="1"/>
  <c r="DE77" i="3"/>
  <c r="DI77" i="3" s="1"/>
  <c r="DD77" i="3"/>
  <c r="DJ77" i="3" s="1"/>
  <c r="DE76" i="3"/>
  <c r="DK76" i="3" s="1"/>
  <c r="DD76" i="3"/>
  <c r="DJ76" i="3" s="1"/>
  <c r="DE69" i="3"/>
  <c r="DI69" i="3" s="1"/>
  <c r="DD69" i="3"/>
  <c r="DJ69" i="3" s="1"/>
  <c r="DE65" i="3"/>
  <c r="DK65" i="3" s="1"/>
  <c r="DD65" i="3"/>
  <c r="DJ65" i="3" s="1"/>
  <c r="DE62" i="3"/>
  <c r="DI62" i="3" s="1"/>
  <c r="DD62" i="3"/>
  <c r="DJ62" i="3" s="1"/>
  <c r="DE59" i="3"/>
  <c r="DK59" i="3" s="1"/>
  <c r="DD59" i="3"/>
  <c r="DJ59" i="3" s="1"/>
  <c r="DE58" i="3"/>
  <c r="DI58" i="3" s="1"/>
  <c r="DD58" i="3"/>
  <c r="DJ58" i="3" s="1"/>
  <c r="DE57" i="3"/>
  <c r="DK57" i="3" s="1"/>
  <c r="DD57" i="3"/>
  <c r="DH57" i="3" s="1"/>
  <c r="DE56" i="3"/>
  <c r="DK56" i="3" s="1"/>
  <c r="DD56" i="3"/>
  <c r="DJ56" i="3" s="1"/>
  <c r="DE55" i="3"/>
  <c r="DK55" i="3" s="1"/>
  <c r="DD55" i="3"/>
  <c r="DH55" i="3" s="1"/>
  <c r="DE53" i="3"/>
  <c r="DK53" i="3" s="1"/>
  <c r="DD53" i="3"/>
  <c r="DJ53" i="3" s="1"/>
  <c r="DE49" i="3"/>
  <c r="DK49" i="3" s="1"/>
  <c r="DD49" i="3"/>
  <c r="DH49" i="3" s="1"/>
  <c r="DE47" i="3"/>
  <c r="DK47" i="3" s="1"/>
  <c r="DD47" i="3"/>
  <c r="DJ47" i="3" s="1"/>
  <c r="DE46" i="3"/>
  <c r="DI46" i="3" s="1"/>
  <c r="DD46" i="3"/>
  <c r="DH46" i="3" s="1"/>
  <c r="DE36" i="3"/>
  <c r="DK36" i="3" s="1"/>
  <c r="DD36" i="3"/>
  <c r="DJ36" i="3" s="1"/>
  <c r="DE35" i="3"/>
  <c r="DI35" i="3" s="1"/>
  <c r="DD35" i="3"/>
  <c r="DH35" i="3" s="1"/>
  <c r="DE34" i="3"/>
  <c r="DK34" i="3" s="1"/>
  <c r="DD34" i="3"/>
  <c r="DJ34" i="3" s="1"/>
  <c r="DE30" i="3"/>
  <c r="DK30" i="3" s="1"/>
  <c r="DD30" i="3"/>
  <c r="DH30" i="3" s="1"/>
  <c r="DE26" i="3"/>
  <c r="DK26" i="3" s="1"/>
  <c r="DD26" i="3"/>
  <c r="DJ26" i="3" s="1"/>
  <c r="DE23" i="3"/>
  <c r="DK23" i="3" s="1"/>
  <c r="DD23" i="3"/>
  <c r="DH23" i="3" s="1"/>
  <c r="DE22" i="3"/>
  <c r="DK22" i="3" s="1"/>
  <c r="DD22" i="3"/>
  <c r="DJ22" i="3" s="1"/>
  <c r="DE18" i="3"/>
  <c r="DK18" i="3" s="1"/>
  <c r="DD18" i="3"/>
  <c r="DH18" i="3" s="1"/>
  <c r="DE15" i="3"/>
  <c r="DK15" i="3" s="1"/>
  <c r="DD15" i="3"/>
  <c r="DJ15" i="3" s="1"/>
  <c r="DE14" i="3"/>
  <c r="DI14" i="3" s="1"/>
  <c r="DD14" i="3"/>
  <c r="DH14" i="3" s="1"/>
  <c r="DE13" i="3"/>
  <c r="DK13" i="3" s="1"/>
  <c r="DD13" i="3"/>
  <c r="DH13" i="3" s="1"/>
  <c r="DE12" i="3"/>
  <c r="DK12" i="3" s="1"/>
  <c r="DD12" i="3"/>
  <c r="DJ12" i="3" s="1"/>
  <c r="CU196" i="3"/>
  <c r="CT196" i="3"/>
  <c r="CS196" i="3"/>
  <c r="CY196" i="3" s="1"/>
  <c r="CR196" i="3"/>
  <c r="CU195" i="3"/>
  <c r="CT195" i="3"/>
  <c r="CS195" i="3"/>
  <c r="CY195" i="3" s="1"/>
  <c r="CR195" i="3"/>
  <c r="CU194" i="3"/>
  <c r="CT194" i="3"/>
  <c r="CS194" i="3"/>
  <c r="CY194" i="3" s="1"/>
  <c r="CR194" i="3"/>
  <c r="CU193" i="3"/>
  <c r="CT193" i="3"/>
  <c r="CS193" i="3"/>
  <c r="CY193" i="3" s="1"/>
  <c r="CR193" i="3"/>
  <c r="CU192" i="3"/>
  <c r="CT192" i="3"/>
  <c r="CS192" i="3"/>
  <c r="CY192" i="3" s="1"/>
  <c r="CR192" i="3"/>
  <c r="CU188" i="3"/>
  <c r="CT188" i="3"/>
  <c r="CS188" i="3"/>
  <c r="CY188" i="3" s="1"/>
  <c r="CR188" i="3"/>
  <c r="CU185" i="3"/>
  <c r="CT185" i="3"/>
  <c r="CS185" i="3"/>
  <c r="CY185" i="3" s="1"/>
  <c r="CR185" i="3"/>
  <c r="CU184" i="3"/>
  <c r="CT184" i="3"/>
  <c r="CS184" i="3"/>
  <c r="CY184" i="3" s="1"/>
  <c r="CR184" i="3"/>
  <c r="CU183" i="3"/>
  <c r="CT183" i="3"/>
  <c r="CS183" i="3"/>
  <c r="CY183" i="3" s="1"/>
  <c r="CR183" i="3"/>
  <c r="CU181" i="3"/>
  <c r="CT181" i="3"/>
  <c r="CS181" i="3"/>
  <c r="CY181" i="3" s="1"/>
  <c r="CR181" i="3"/>
  <c r="CU180" i="3"/>
  <c r="CT180" i="3"/>
  <c r="CS180" i="3"/>
  <c r="CY180" i="3" s="1"/>
  <c r="CR180" i="3"/>
  <c r="CU179" i="3"/>
  <c r="CT179" i="3"/>
  <c r="CS179" i="3"/>
  <c r="CY179" i="3" s="1"/>
  <c r="CR179" i="3"/>
  <c r="CU178" i="3"/>
  <c r="CT178" i="3"/>
  <c r="CS178" i="3"/>
  <c r="CY178" i="3" s="1"/>
  <c r="CR178" i="3"/>
  <c r="CU173" i="3"/>
  <c r="CT173" i="3"/>
  <c r="CS173" i="3"/>
  <c r="CY173" i="3" s="1"/>
  <c r="CR173" i="3"/>
  <c r="CU170" i="3"/>
  <c r="CT170" i="3"/>
  <c r="CS170" i="3"/>
  <c r="CY170" i="3" s="1"/>
  <c r="CR170" i="3"/>
  <c r="CU169" i="3"/>
  <c r="CT169" i="3"/>
  <c r="CS169" i="3"/>
  <c r="CY169" i="3" s="1"/>
  <c r="CR169" i="3"/>
  <c r="CU166" i="3"/>
  <c r="CT166" i="3"/>
  <c r="CS166" i="3"/>
  <c r="CY166" i="3" s="1"/>
  <c r="CR166" i="3"/>
  <c r="CU163" i="3"/>
  <c r="CT163" i="3"/>
  <c r="CS163" i="3"/>
  <c r="CY163" i="3" s="1"/>
  <c r="CR163" i="3"/>
  <c r="CU162" i="3"/>
  <c r="CT162" i="3"/>
  <c r="CS162" i="3"/>
  <c r="CY162" i="3" s="1"/>
  <c r="CR162" i="3"/>
  <c r="CU161" i="3"/>
  <c r="CT161" i="3"/>
  <c r="CS161" i="3"/>
  <c r="CY161" i="3" s="1"/>
  <c r="CR161" i="3"/>
  <c r="CU160" i="3"/>
  <c r="CT160" i="3"/>
  <c r="CS160" i="3"/>
  <c r="CY160" i="3" s="1"/>
  <c r="CR160" i="3"/>
  <c r="CU159" i="3"/>
  <c r="CT159" i="3"/>
  <c r="CS159" i="3"/>
  <c r="CY159" i="3" s="1"/>
  <c r="CR159" i="3"/>
  <c r="CU158" i="3"/>
  <c r="CT158" i="3"/>
  <c r="CS158" i="3"/>
  <c r="CY158" i="3" s="1"/>
  <c r="CR158" i="3"/>
  <c r="CU157" i="3"/>
  <c r="CT157" i="3"/>
  <c r="CS157" i="3"/>
  <c r="CY157" i="3" s="1"/>
  <c r="CR157" i="3"/>
  <c r="CU156" i="3"/>
  <c r="CT156" i="3"/>
  <c r="CS156" i="3"/>
  <c r="CY156" i="3" s="1"/>
  <c r="CR156" i="3"/>
  <c r="CU152" i="3"/>
  <c r="CT152" i="3"/>
  <c r="CS152" i="3"/>
  <c r="CY152" i="3" s="1"/>
  <c r="CR152" i="3"/>
  <c r="CU149" i="3"/>
  <c r="CT149" i="3"/>
  <c r="CS149" i="3"/>
  <c r="CY149" i="3" s="1"/>
  <c r="CR149" i="3"/>
  <c r="CU145" i="3"/>
  <c r="CT145" i="3"/>
  <c r="CS145" i="3"/>
  <c r="CY145" i="3" s="1"/>
  <c r="CR145" i="3"/>
  <c r="CU139" i="3"/>
  <c r="CT139" i="3"/>
  <c r="CS139" i="3"/>
  <c r="CY139" i="3" s="1"/>
  <c r="CR139" i="3"/>
  <c r="CU136" i="3"/>
  <c r="CT136" i="3"/>
  <c r="CS136" i="3"/>
  <c r="CY136" i="3" s="1"/>
  <c r="CR136" i="3"/>
  <c r="CU133" i="3"/>
  <c r="CT133" i="3"/>
  <c r="CS133" i="3"/>
  <c r="CY133" i="3" s="1"/>
  <c r="CR133" i="3"/>
  <c r="CU129" i="3"/>
  <c r="CT129" i="3"/>
  <c r="CS129" i="3"/>
  <c r="CY129" i="3" s="1"/>
  <c r="CR129" i="3"/>
  <c r="CU125" i="3"/>
  <c r="CT125" i="3"/>
  <c r="CS125" i="3"/>
  <c r="CY125" i="3" s="1"/>
  <c r="CR125" i="3"/>
  <c r="CU122" i="3"/>
  <c r="CT122" i="3"/>
  <c r="CS122" i="3"/>
  <c r="CY122" i="3" s="1"/>
  <c r="CR122" i="3"/>
  <c r="CU117" i="3"/>
  <c r="CT117" i="3"/>
  <c r="CS117" i="3"/>
  <c r="CY117" i="3" s="1"/>
  <c r="CR117" i="3"/>
  <c r="CU116" i="3"/>
  <c r="CT116" i="3"/>
  <c r="CS116" i="3"/>
  <c r="CY116" i="3" s="1"/>
  <c r="CR116" i="3"/>
  <c r="CU115" i="3"/>
  <c r="CT115" i="3"/>
  <c r="CS115" i="3"/>
  <c r="CY115" i="3" s="1"/>
  <c r="CR115" i="3"/>
  <c r="CU114" i="3"/>
  <c r="CT114" i="3"/>
  <c r="CS114" i="3"/>
  <c r="CY114" i="3" s="1"/>
  <c r="CR114" i="3"/>
  <c r="CU113" i="3"/>
  <c r="CT113" i="3"/>
  <c r="CS113" i="3"/>
  <c r="CY113" i="3" s="1"/>
  <c r="CR113" i="3"/>
  <c r="CU112" i="3"/>
  <c r="CT112" i="3"/>
  <c r="CS112" i="3"/>
  <c r="CY112" i="3" s="1"/>
  <c r="CR112" i="3"/>
  <c r="CU108" i="3"/>
  <c r="CT108" i="3"/>
  <c r="CS108" i="3"/>
  <c r="CY108" i="3" s="1"/>
  <c r="CR108" i="3"/>
  <c r="CU107" i="3"/>
  <c r="CT107" i="3"/>
  <c r="CS107" i="3"/>
  <c r="CY107" i="3" s="1"/>
  <c r="CR107" i="3"/>
  <c r="CU106" i="3"/>
  <c r="CT106" i="3"/>
  <c r="CS106" i="3"/>
  <c r="CY106" i="3" s="1"/>
  <c r="CR106" i="3"/>
  <c r="CU105" i="3"/>
  <c r="CT105" i="3"/>
  <c r="CS105" i="3"/>
  <c r="CY105" i="3" s="1"/>
  <c r="CR105" i="3"/>
  <c r="CU102" i="3"/>
  <c r="CT102" i="3"/>
  <c r="CS102" i="3"/>
  <c r="CY102" i="3" s="1"/>
  <c r="CR102" i="3"/>
  <c r="CU101" i="3"/>
  <c r="CT101" i="3"/>
  <c r="CS101" i="3"/>
  <c r="CY101" i="3" s="1"/>
  <c r="CR101" i="3"/>
  <c r="CU97" i="3"/>
  <c r="CT97" i="3"/>
  <c r="CS97" i="3"/>
  <c r="CY97" i="3" s="1"/>
  <c r="CR97" i="3"/>
  <c r="CU92" i="3"/>
  <c r="CT92" i="3"/>
  <c r="CS92" i="3"/>
  <c r="CY92" i="3" s="1"/>
  <c r="CR92" i="3"/>
  <c r="CU91" i="3"/>
  <c r="CT91" i="3"/>
  <c r="CS91" i="3"/>
  <c r="CY91" i="3" s="1"/>
  <c r="CR91" i="3"/>
  <c r="CU90" i="3"/>
  <c r="CT90" i="3"/>
  <c r="CS90" i="3"/>
  <c r="CY90" i="3" s="1"/>
  <c r="CR90" i="3"/>
  <c r="CU89" i="3"/>
  <c r="CT89" i="3"/>
  <c r="CS89" i="3"/>
  <c r="CY89" i="3" s="1"/>
  <c r="CR89" i="3"/>
  <c r="CU88" i="3"/>
  <c r="CT88" i="3"/>
  <c r="CS88" i="3"/>
  <c r="CY88" i="3" s="1"/>
  <c r="CR88" i="3"/>
  <c r="CU87" i="3"/>
  <c r="CT87" i="3"/>
  <c r="CS87" i="3"/>
  <c r="CY87" i="3" s="1"/>
  <c r="CR87" i="3"/>
  <c r="CU86" i="3"/>
  <c r="CT86" i="3"/>
  <c r="CS86" i="3"/>
  <c r="CY86" i="3" s="1"/>
  <c r="CR86" i="3"/>
  <c r="CU85" i="3"/>
  <c r="CT85" i="3"/>
  <c r="CS85" i="3"/>
  <c r="CY85" i="3" s="1"/>
  <c r="CR85" i="3"/>
  <c r="CU83" i="3"/>
  <c r="CT83" i="3"/>
  <c r="CS83" i="3"/>
  <c r="CY83" i="3" s="1"/>
  <c r="CR83" i="3"/>
  <c r="CU82" i="3"/>
  <c r="CT82" i="3"/>
  <c r="CS82" i="3"/>
  <c r="CY82" i="3" s="1"/>
  <c r="CR82" i="3"/>
  <c r="CU81" i="3"/>
  <c r="CT81" i="3"/>
  <c r="CS81" i="3"/>
  <c r="CY81" i="3" s="1"/>
  <c r="CR81" i="3"/>
  <c r="CU80" i="3"/>
  <c r="CT80" i="3"/>
  <c r="CS80" i="3"/>
  <c r="CY80" i="3" s="1"/>
  <c r="CR80" i="3"/>
  <c r="CU79" i="3"/>
  <c r="CT79" i="3"/>
  <c r="CS79" i="3"/>
  <c r="CY79" i="3" s="1"/>
  <c r="CR79" i="3"/>
  <c r="CU78" i="3"/>
  <c r="CT78" i="3"/>
  <c r="CS78" i="3"/>
  <c r="CY78" i="3" s="1"/>
  <c r="CR78" i="3"/>
  <c r="CU77" i="3"/>
  <c r="CT77" i="3"/>
  <c r="CS77" i="3"/>
  <c r="CY77" i="3" s="1"/>
  <c r="CR77" i="3"/>
  <c r="CU76" i="3"/>
  <c r="CT76" i="3"/>
  <c r="CS76" i="3"/>
  <c r="CY76" i="3" s="1"/>
  <c r="CR76" i="3"/>
  <c r="CU69" i="3"/>
  <c r="CT69" i="3"/>
  <c r="CS69" i="3"/>
  <c r="CY69" i="3" s="1"/>
  <c r="CR69" i="3"/>
  <c r="CU65" i="3"/>
  <c r="CT65" i="3"/>
  <c r="CS65" i="3"/>
  <c r="CY65" i="3" s="1"/>
  <c r="CR65" i="3"/>
  <c r="CU62" i="3"/>
  <c r="CT62" i="3"/>
  <c r="CS62" i="3"/>
  <c r="CY62" i="3" s="1"/>
  <c r="CR62" i="3"/>
  <c r="CU59" i="3"/>
  <c r="CT59" i="3"/>
  <c r="CS59" i="3"/>
  <c r="CY59" i="3" s="1"/>
  <c r="CR59" i="3"/>
  <c r="CU58" i="3"/>
  <c r="CT58" i="3"/>
  <c r="CS58" i="3"/>
  <c r="CY58" i="3" s="1"/>
  <c r="CR58" i="3"/>
  <c r="CU57" i="3"/>
  <c r="CT57" i="3"/>
  <c r="CS57" i="3"/>
  <c r="CY57" i="3" s="1"/>
  <c r="CR57" i="3"/>
  <c r="CU56" i="3"/>
  <c r="CT56" i="3"/>
  <c r="CS56" i="3"/>
  <c r="CY56" i="3" s="1"/>
  <c r="CR56" i="3"/>
  <c r="CU55" i="3"/>
  <c r="CT55" i="3"/>
  <c r="CS55" i="3"/>
  <c r="CY55" i="3" s="1"/>
  <c r="CR55" i="3"/>
  <c r="CU53" i="3"/>
  <c r="CT53" i="3"/>
  <c r="CS53" i="3"/>
  <c r="CY53" i="3" s="1"/>
  <c r="CR53" i="3"/>
  <c r="CU49" i="3"/>
  <c r="CT49" i="3"/>
  <c r="CS49" i="3"/>
  <c r="CY49" i="3" s="1"/>
  <c r="CR49" i="3"/>
  <c r="CU47" i="3"/>
  <c r="CT47" i="3"/>
  <c r="CS47" i="3"/>
  <c r="CY47" i="3" s="1"/>
  <c r="CR47" i="3"/>
  <c r="CU46" i="3"/>
  <c r="CT46" i="3"/>
  <c r="CS46" i="3"/>
  <c r="CY46" i="3" s="1"/>
  <c r="CR46" i="3"/>
  <c r="CU36" i="3"/>
  <c r="CT36" i="3"/>
  <c r="CS36" i="3"/>
  <c r="CY36" i="3" s="1"/>
  <c r="CR36" i="3"/>
  <c r="CU35" i="3"/>
  <c r="CT35" i="3"/>
  <c r="CS35" i="3"/>
  <c r="CY35" i="3" s="1"/>
  <c r="CR35" i="3"/>
  <c r="CU34" i="3"/>
  <c r="CT34" i="3"/>
  <c r="CS34" i="3"/>
  <c r="CY34" i="3" s="1"/>
  <c r="CR34" i="3"/>
  <c r="CU30" i="3"/>
  <c r="CT30" i="3"/>
  <c r="CS30" i="3"/>
  <c r="CY30" i="3" s="1"/>
  <c r="CR30" i="3"/>
  <c r="CU26" i="3"/>
  <c r="CT26" i="3"/>
  <c r="CS26" i="3"/>
  <c r="CY26" i="3" s="1"/>
  <c r="CR26" i="3"/>
  <c r="CU23" i="3"/>
  <c r="CT23" i="3"/>
  <c r="CS23" i="3"/>
  <c r="CY23" i="3" s="1"/>
  <c r="CR23" i="3"/>
  <c r="CU22" i="3"/>
  <c r="CT22" i="3"/>
  <c r="CS22" i="3"/>
  <c r="CY22" i="3" s="1"/>
  <c r="CR22" i="3"/>
  <c r="CU18" i="3"/>
  <c r="CT18" i="3"/>
  <c r="CS18" i="3"/>
  <c r="CY18" i="3" s="1"/>
  <c r="CR18" i="3"/>
  <c r="CU15" i="3"/>
  <c r="CT15" i="3"/>
  <c r="CS15" i="3"/>
  <c r="CY15" i="3" s="1"/>
  <c r="CR15" i="3"/>
  <c r="CX15" i="3" s="1"/>
  <c r="CU14" i="3"/>
  <c r="CT14" i="3"/>
  <c r="CS14" i="3"/>
  <c r="CR14" i="3"/>
  <c r="CU13" i="3"/>
  <c r="CT13" i="3"/>
  <c r="CS13" i="3"/>
  <c r="CR13" i="3"/>
  <c r="CU12" i="3"/>
  <c r="CT12" i="3"/>
  <c r="CS12" i="3"/>
  <c r="CR12" i="3"/>
  <c r="CI196" i="3"/>
  <c r="CH196" i="3"/>
  <c r="CG196" i="3"/>
  <c r="CM196" i="3" s="1"/>
  <c r="CF196" i="3"/>
  <c r="CL196" i="3" s="1"/>
  <c r="CI195" i="3"/>
  <c r="CH195" i="3"/>
  <c r="CG195" i="3"/>
  <c r="CM195" i="3" s="1"/>
  <c r="CF195" i="3"/>
  <c r="CL195" i="3" s="1"/>
  <c r="CI194" i="3"/>
  <c r="CH194" i="3"/>
  <c r="CG194" i="3"/>
  <c r="CM194" i="3" s="1"/>
  <c r="CF194" i="3"/>
  <c r="CL194" i="3" s="1"/>
  <c r="CI193" i="3"/>
  <c r="CH193" i="3"/>
  <c r="CG193" i="3"/>
  <c r="CM193" i="3" s="1"/>
  <c r="CF193" i="3"/>
  <c r="CL193" i="3" s="1"/>
  <c r="CI192" i="3"/>
  <c r="CH192" i="3"/>
  <c r="CG192" i="3"/>
  <c r="CM192" i="3" s="1"/>
  <c r="CF192" i="3"/>
  <c r="CL192" i="3" s="1"/>
  <c r="CI188" i="3"/>
  <c r="CH188" i="3"/>
  <c r="CG188" i="3"/>
  <c r="CM188" i="3" s="1"/>
  <c r="CF188" i="3"/>
  <c r="CL188" i="3" s="1"/>
  <c r="CI185" i="3"/>
  <c r="CH185" i="3"/>
  <c r="CG185" i="3"/>
  <c r="CM185" i="3" s="1"/>
  <c r="CF185" i="3"/>
  <c r="CL185" i="3" s="1"/>
  <c r="CI184" i="3"/>
  <c r="CH184" i="3"/>
  <c r="CG184" i="3"/>
  <c r="CM184" i="3" s="1"/>
  <c r="CF184" i="3"/>
  <c r="CL184" i="3" s="1"/>
  <c r="CI183" i="3"/>
  <c r="CH183" i="3"/>
  <c r="CG183" i="3"/>
  <c r="CM183" i="3" s="1"/>
  <c r="CF183" i="3"/>
  <c r="CL183" i="3" s="1"/>
  <c r="CI181" i="3"/>
  <c r="CH181" i="3"/>
  <c r="CG181" i="3"/>
  <c r="CM181" i="3" s="1"/>
  <c r="CF181" i="3"/>
  <c r="CL181" i="3" s="1"/>
  <c r="CI180" i="3"/>
  <c r="CH180" i="3"/>
  <c r="CG180" i="3"/>
  <c r="CM180" i="3" s="1"/>
  <c r="CF180" i="3"/>
  <c r="CL180" i="3" s="1"/>
  <c r="CI179" i="3"/>
  <c r="CH179" i="3"/>
  <c r="CG179" i="3"/>
  <c r="CM179" i="3" s="1"/>
  <c r="CF179" i="3"/>
  <c r="CL179" i="3" s="1"/>
  <c r="CI178" i="3"/>
  <c r="CH178" i="3"/>
  <c r="CG178" i="3"/>
  <c r="CM178" i="3" s="1"/>
  <c r="CF178" i="3"/>
  <c r="CL178" i="3" s="1"/>
  <c r="CI173" i="3"/>
  <c r="CH173" i="3"/>
  <c r="CG173" i="3"/>
  <c r="CM173" i="3" s="1"/>
  <c r="CF173" i="3"/>
  <c r="CL173" i="3" s="1"/>
  <c r="CI170" i="3"/>
  <c r="CH170" i="3"/>
  <c r="CG170" i="3"/>
  <c r="CM170" i="3" s="1"/>
  <c r="CF170" i="3"/>
  <c r="CL170" i="3" s="1"/>
  <c r="CI169" i="3"/>
  <c r="CH169" i="3"/>
  <c r="CG169" i="3"/>
  <c r="CM169" i="3" s="1"/>
  <c r="CF169" i="3"/>
  <c r="CL169" i="3" s="1"/>
  <c r="CI166" i="3"/>
  <c r="CH166" i="3"/>
  <c r="CG166" i="3"/>
  <c r="CM166" i="3" s="1"/>
  <c r="CF166" i="3"/>
  <c r="CL166" i="3" s="1"/>
  <c r="CI163" i="3"/>
  <c r="CH163" i="3"/>
  <c r="CG163" i="3"/>
  <c r="CM163" i="3" s="1"/>
  <c r="CF163" i="3"/>
  <c r="CL163" i="3" s="1"/>
  <c r="CI162" i="3"/>
  <c r="CH162" i="3"/>
  <c r="CG162" i="3"/>
  <c r="CM162" i="3" s="1"/>
  <c r="CF162" i="3"/>
  <c r="CL162" i="3" s="1"/>
  <c r="CI161" i="3"/>
  <c r="CH161" i="3"/>
  <c r="CG161" i="3"/>
  <c r="CM161" i="3" s="1"/>
  <c r="CF161" i="3"/>
  <c r="CL161" i="3" s="1"/>
  <c r="CI160" i="3"/>
  <c r="CH160" i="3"/>
  <c r="CG160" i="3"/>
  <c r="CM160" i="3" s="1"/>
  <c r="CF160" i="3"/>
  <c r="CL160" i="3" s="1"/>
  <c r="CI159" i="3"/>
  <c r="CH159" i="3"/>
  <c r="CG159" i="3"/>
  <c r="CM159" i="3" s="1"/>
  <c r="CF159" i="3"/>
  <c r="CL159" i="3" s="1"/>
  <c r="CI158" i="3"/>
  <c r="CH158" i="3"/>
  <c r="CG158" i="3"/>
  <c r="CM158" i="3" s="1"/>
  <c r="CF158" i="3"/>
  <c r="CL158" i="3" s="1"/>
  <c r="CI157" i="3"/>
  <c r="CH157" i="3"/>
  <c r="CG157" i="3"/>
  <c r="CM157" i="3" s="1"/>
  <c r="CF157" i="3"/>
  <c r="CL157" i="3" s="1"/>
  <c r="CI156" i="3"/>
  <c r="CH156" i="3"/>
  <c r="CG156" i="3"/>
  <c r="CM156" i="3" s="1"/>
  <c r="CF156" i="3"/>
  <c r="CL156" i="3" s="1"/>
  <c r="CI152" i="3"/>
  <c r="CH152" i="3"/>
  <c r="CG152" i="3"/>
  <c r="CM152" i="3" s="1"/>
  <c r="CF152" i="3"/>
  <c r="CL152" i="3" s="1"/>
  <c r="CI149" i="3"/>
  <c r="CH149" i="3"/>
  <c r="CG149" i="3"/>
  <c r="CM149" i="3" s="1"/>
  <c r="CF149" i="3"/>
  <c r="CL149" i="3" s="1"/>
  <c r="CI145" i="3"/>
  <c r="CH145" i="3"/>
  <c r="CG145" i="3"/>
  <c r="CM145" i="3" s="1"/>
  <c r="CF145" i="3"/>
  <c r="CL145" i="3" s="1"/>
  <c r="CI139" i="3"/>
  <c r="CH139" i="3"/>
  <c r="CG139" i="3"/>
  <c r="CM139" i="3" s="1"/>
  <c r="CF139" i="3"/>
  <c r="CL139" i="3" s="1"/>
  <c r="CI136" i="3"/>
  <c r="CH136" i="3"/>
  <c r="CG136" i="3"/>
  <c r="CM136" i="3" s="1"/>
  <c r="CF136" i="3"/>
  <c r="CL136" i="3" s="1"/>
  <c r="CI133" i="3"/>
  <c r="CH133" i="3"/>
  <c r="CG133" i="3"/>
  <c r="CM133" i="3" s="1"/>
  <c r="CF133" i="3"/>
  <c r="CL133" i="3" s="1"/>
  <c r="CI129" i="3"/>
  <c r="CH129" i="3"/>
  <c r="CG129" i="3"/>
  <c r="CM129" i="3" s="1"/>
  <c r="CF129" i="3"/>
  <c r="CL129" i="3" s="1"/>
  <c r="CI125" i="3"/>
  <c r="CH125" i="3"/>
  <c r="CG125" i="3"/>
  <c r="CM125" i="3" s="1"/>
  <c r="CF125" i="3"/>
  <c r="CL125" i="3" s="1"/>
  <c r="CI122" i="3"/>
  <c r="CH122" i="3"/>
  <c r="CG122" i="3"/>
  <c r="CM122" i="3" s="1"/>
  <c r="CF122" i="3"/>
  <c r="CL122" i="3" s="1"/>
  <c r="CI117" i="3"/>
  <c r="CH117" i="3"/>
  <c r="CG117" i="3"/>
  <c r="CM117" i="3" s="1"/>
  <c r="CF117" i="3"/>
  <c r="CL117" i="3" s="1"/>
  <c r="CI116" i="3"/>
  <c r="CH116" i="3"/>
  <c r="CG116" i="3"/>
  <c r="CM116" i="3" s="1"/>
  <c r="CF116" i="3"/>
  <c r="CL116" i="3" s="1"/>
  <c r="CI115" i="3"/>
  <c r="CH115" i="3"/>
  <c r="CG115" i="3"/>
  <c r="CM115" i="3" s="1"/>
  <c r="CF115" i="3"/>
  <c r="CL115" i="3" s="1"/>
  <c r="CI114" i="3"/>
  <c r="CH114" i="3"/>
  <c r="CG114" i="3"/>
  <c r="CM114" i="3" s="1"/>
  <c r="CF114" i="3"/>
  <c r="CL114" i="3" s="1"/>
  <c r="CI113" i="3"/>
  <c r="CH113" i="3"/>
  <c r="CG113" i="3"/>
  <c r="CM113" i="3" s="1"/>
  <c r="CF113" i="3"/>
  <c r="CL113" i="3" s="1"/>
  <c r="CI112" i="3"/>
  <c r="CH112" i="3"/>
  <c r="CG112" i="3"/>
  <c r="CM112" i="3" s="1"/>
  <c r="CF112" i="3"/>
  <c r="CL112" i="3" s="1"/>
  <c r="CI108" i="3"/>
  <c r="CH108" i="3"/>
  <c r="CG108" i="3"/>
  <c r="CM108" i="3" s="1"/>
  <c r="CF108" i="3"/>
  <c r="CL108" i="3" s="1"/>
  <c r="CI107" i="3"/>
  <c r="CH107" i="3"/>
  <c r="CG107" i="3"/>
  <c r="CM107" i="3" s="1"/>
  <c r="CF107" i="3"/>
  <c r="CL107" i="3" s="1"/>
  <c r="CI106" i="3"/>
  <c r="CH106" i="3"/>
  <c r="CG106" i="3"/>
  <c r="CM106" i="3" s="1"/>
  <c r="CF106" i="3"/>
  <c r="CL106" i="3" s="1"/>
  <c r="CI105" i="3"/>
  <c r="CH105" i="3"/>
  <c r="CG105" i="3"/>
  <c r="CM105" i="3" s="1"/>
  <c r="CF105" i="3"/>
  <c r="CL105" i="3" s="1"/>
  <c r="CI102" i="3"/>
  <c r="CH102" i="3"/>
  <c r="CG102" i="3"/>
  <c r="CM102" i="3" s="1"/>
  <c r="CF102" i="3"/>
  <c r="CL102" i="3" s="1"/>
  <c r="CI101" i="3"/>
  <c r="CH101" i="3"/>
  <c r="CG101" i="3"/>
  <c r="CM101" i="3" s="1"/>
  <c r="CF101" i="3"/>
  <c r="CL101" i="3" s="1"/>
  <c r="CI97" i="3"/>
  <c r="CH97" i="3"/>
  <c r="CG97" i="3"/>
  <c r="CM97" i="3" s="1"/>
  <c r="CF97" i="3"/>
  <c r="CL97" i="3" s="1"/>
  <c r="CI92" i="3"/>
  <c r="CH92" i="3"/>
  <c r="CG92" i="3"/>
  <c r="CM92" i="3" s="1"/>
  <c r="CF92" i="3"/>
  <c r="CL92" i="3" s="1"/>
  <c r="CI91" i="3"/>
  <c r="CH91" i="3"/>
  <c r="CG91" i="3"/>
  <c r="CM91" i="3" s="1"/>
  <c r="CF91" i="3"/>
  <c r="CL91" i="3" s="1"/>
  <c r="CI90" i="3"/>
  <c r="CH90" i="3"/>
  <c r="CG90" i="3"/>
  <c r="CM90" i="3" s="1"/>
  <c r="CF90" i="3"/>
  <c r="CL90" i="3" s="1"/>
  <c r="CI89" i="3"/>
  <c r="CH89" i="3"/>
  <c r="CG89" i="3"/>
  <c r="CM89" i="3" s="1"/>
  <c r="CF89" i="3"/>
  <c r="CL89" i="3" s="1"/>
  <c r="CI88" i="3"/>
  <c r="CH88" i="3"/>
  <c r="CG88" i="3"/>
  <c r="CM88" i="3" s="1"/>
  <c r="CF88" i="3"/>
  <c r="CL88" i="3" s="1"/>
  <c r="CI87" i="3"/>
  <c r="CH87" i="3"/>
  <c r="CG87" i="3"/>
  <c r="CM87" i="3" s="1"/>
  <c r="CF87" i="3"/>
  <c r="CL87" i="3" s="1"/>
  <c r="CI86" i="3"/>
  <c r="CH86" i="3"/>
  <c r="CG86" i="3"/>
  <c r="CM86" i="3" s="1"/>
  <c r="CF86" i="3"/>
  <c r="CL86" i="3" s="1"/>
  <c r="CI85" i="3"/>
  <c r="CH85" i="3"/>
  <c r="CG85" i="3"/>
  <c r="CM85" i="3" s="1"/>
  <c r="CF85" i="3"/>
  <c r="CL85" i="3" s="1"/>
  <c r="CI83" i="3"/>
  <c r="CH83" i="3"/>
  <c r="CG83" i="3"/>
  <c r="CM83" i="3" s="1"/>
  <c r="CF83" i="3"/>
  <c r="CL83" i="3" s="1"/>
  <c r="CI82" i="3"/>
  <c r="CH82" i="3"/>
  <c r="CG82" i="3"/>
  <c r="CM82" i="3" s="1"/>
  <c r="CF82" i="3"/>
  <c r="CL82" i="3" s="1"/>
  <c r="CI81" i="3"/>
  <c r="CH81" i="3"/>
  <c r="CG81" i="3"/>
  <c r="CM81" i="3" s="1"/>
  <c r="CF81" i="3"/>
  <c r="CL81" i="3" s="1"/>
  <c r="CI80" i="3"/>
  <c r="CH80" i="3"/>
  <c r="CG80" i="3"/>
  <c r="CM80" i="3" s="1"/>
  <c r="CF80" i="3"/>
  <c r="CL80" i="3" s="1"/>
  <c r="CI79" i="3"/>
  <c r="CH79" i="3"/>
  <c r="CG79" i="3"/>
  <c r="CM79" i="3" s="1"/>
  <c r="CF79" i="3"/>
  <c r="CL79" i="3" s="1"/>
  <c r="CI78" i="3"/>
  <c r="CH78" i="3"/>
  <c r="CG78" i="3"/>
  <c r="CM78" i="3" s="1"/>
  <c r="CF78" i="3"/>
  <c r="CL78" i="3" s="1"/>
  <c r="CI77" i="3"/>
  <c r="CH77" i="3"/>
  <c r="CG77" i="3"/>
  <c r="CM77" i="3" s="1"/>
  <c r="CF77" i="3"/>
  <c r="CL77" i="3" s="1"/>
  <c r="CI76" i="3"/>
  <c r="CH76" i="3"/>
  <c r="CG76" i="3"/>
  <c r="CM76" i="3" s="1"/>
  <c r="CF76" i="3"/>
  <c r="CL76" i="3" s="1"/>
  <c r="CI69" i="3"/>
  <c r="CH69" i="3"/>
  <c r="CG69" i="3"/>
  <c r="CM69" i="3" s="1"/>
  <c r="CF69" i="3"/>
  <c r="CL69" i="3" s="1"/>
  <c r="CI65" i="3"/>
  <c r="CH65" i="3"/>
  <c r="CG65" i="3"/>
  <c r="CM65" i="3" s="1"/>
  <c r="CF65" i="3"/>
  <c r="CL65" i="3" s="1"/>
  <c r="CI62" i="3"/>
  <c r="CH62" i="3"/>
  <c r="CG62" i="3"/>
  <c r="CM62" i="3" s="1"/>
  <c r="CF62" i="3"/>
  <c r="CL62" i="3" s="1"/>
  <c r="CI59" i="3"/>
  <c r="CH59" i="3"/>
  <c r="CG59" i="3"/>
  <c r="CM59" i="3" s="1"/>
  <c r="CF59" i="3"/>
  <c r="CL59" i="3" s="1"/>
  <c r="CI58" i="3"/>
  <c r="CH58" i="3"/>
  <c r="CG58" i="3"/>
  <c r="CM58" i="3" s="1"/>
  <c r="CF58" i="3"/>
  <c r="CL58" i="3" s="1"/>
  <c r="CI57" i="3"/>
  <c r="CH57" i="3"/>
  <c r="CG57" i="3"/>
  <c r="CM57" i="3" s="1"/>
  <c r="CF57" i="3"/>
  <c r="CL57" i="3" s="1"/>
  <c r="CI56" i="3"/>
  <c r="CH56" i="3"/>
  <c r="CG56" i="3"/>
  <c r="CM56" i="3" s="1"/>
  <c r="CF56" i="3"/>
  <c r="CL56" i="3" s="1"/>
  <c r="CI55" i="3"/>
  <c r="CH55" i="3"/>
  <c r="CG55" i="3"/>
  <c r="CM55" i="3" s="1"/>
  <c r="CF55" i="3"/>
  <c r="CL55" i="3" s="1"/>
  <c r="CI53" i="3"/>
  <c r="CH53" i="3"/>
  <c r="CG53" i="3"/>
  <c r="CM53" i="3" s="1"/>
  <c r="CF53" i="3"/>
  <c r="CL53" i="3" s="1"/>
  <c r="CI49" i="3"/>
  <c r="CH49" i="3"/>
  <c r="CG49" i="3"/>
  <c r="CM49" i="3" s="1"/>
  <c r="CF49" i="3"/>
  <c r="CL49" i="3" s="1"/>
  <c r="CI47" i="3"/>
  <c r="CH47" i="3"/>
  <c r="CG47" i="3"/>
  <c r="CM47" i="3" s="1"/>
  <c r="CF47" i="3"/>
  <c r="CL47" i="3" s="1"/>
  <c r="CI46" i="3"/>
  <c r="CH46" i="3"/>
  <c r="CG46" i="3"/>
  <c r="CM46" i="3" s="1"/>
  <c r="CF46" i="3"/>
  <c r="CL46" i="3" s="1"/>
  <c r="CI36" i="3"/>
  <c r="CH36" i="3"/>
  <c r="CG36" i="3"/>
  <c r="CM36" i="3" s="1"/>
  <c r="CF36" i="3"/>
  <c r="CL36" i="3" s="1"/>
  <c r="CI35" i="3"/>
  <c r="CH35" i="3"/>
  <c r="CG35" i="3"/>
  <c r="CM35" i="3" s="1"/>
  <c r="CF35" i="3"/>
  <c r="CL35" i="3" s="1"/>
  <c r="CI34" i="3"/>
  <c r="CH34" i="3"/>
  <c r="CG34" i="3"/>
  <c r="CM34" i="3" s="1"/>
  <c r="CF34" i="3"/>
  <c r="CL34" i="3" s="1"/>
  <c r="CI30" i="3"/>
  <c r="CH30" i="3"/>
  <c r="CG30" i="3"/>
  <c r="CM30" i="3" s="1"/>
  <c r="CF30" i="3"/>
  <c r="CL30" i="3" s="1"/>
  <c r="CI26" i="3"/>
  <c r="CH26" i="3"/>
  <c r="CG26" i="3"/>
  <c r="CM26" i="3" s="1"/>
  <c r="CF26" i="3"/>
  <c r="CL26" i="3" s="1"/>
  <c r="CI23" i="3"/>
  <c r="CH23" i="3"/>
  <c r="CG23" i="3"/>
  <c r="CM23" i="3" s="1"/>
  <c r="CF23" i="3"/>
  <c r="CL23" i="3" s="1"/>
  <c r="CI22" i="3"/>
  <c r="CH22" i="3"/>
  <c r="CG22" i="3"/>
  <c r="CM22" i="3" s="1"/>
  <c r="CF22" i="3"/>
  <c r="CL22" i="3" s="1"/>
  <c r="CI18" i="3"/>
  <c r="CH18" i="3"/>
  <c r="CG18" i="3"/>
  <c r="CM18" i="3" s="1"/>
  <c r="CF18" i="3"/>
  <c r="CL18" i="3" s="1"/>
  <c r="CI15" i="3"/>
  <c r="CH15" i="3"/>
  <c r="CG15" i="3"/>
  <c r="CM15" i="3" s="1"/>
  <c r="CF15" i="3"/>
  <c r="CL15" i="3" s="1"/>
  <c r="CI14" i="3"/>
  <c r="CH14" i="3"/>
  <c r="CG14" i="3"/>
  <c r="CF14" i="3"/>
  <c r="CI13" i="3"/>
  <c r="CH13" i="3"/>
  <c r="CG13" i="3"/>
  <c r="CF13" i="3"/>
  <c r="CI12" i="3"/>
  <c r="CH12" i="3"/>
  <c r="CG12" i="3"/>
  <c r="CF12" i="3"/>
  <c r="BW196" i="3"/>
  <c r="BV196" i="3"/>
  <c r="BU196" i="3"/>
  <c r="CA196" i="3" s="1"/>
  <c r="BT196" i="3"/>
  <c r="BZ196" i="3" s="1"/>
  <c r="BW195" i="3"/>
  <c r="BV195" i="3"/>
  <c r="BU195" i="3"/>
  <c r="CA195" i="3" s="1"/>
  <c r="BT195" i="3"/>
  <c r="BZ195" i="3" s="1"/>
  <c r="BW194" i="3"/>
  <c r="BV194" i="3"/>
  <c r="BU194" i="3"/>
  <c r="CA194" i="3" s="1"/>
  <c r="BT194" i="3"/>
  <c r="BZ194" i="3" s="1"/>
  <c r="BW193" i="3"/>
  <c r="BV193" i="3"/>
  <c r="BU193" i="3"/>
  <c r="CA193" i="3" s="1"/>
  <c r="BT193" i="3"/>
  <c r="BZ193" i="3" s="1"/>
  <c r="BW192" i="3"/>
  <c r="BV192" i="3"/>
  <c r="BU192" i="3"/>
  <c r="CA192" i="3" s="1"/>
  <c r="BT192" i="3"/>
  <c r="BZ192" i="3" s="1"/>
  <c r="BW188" i="3"/>
  <c r="BV188" i="3"/>
  <c r="BU188" i="3"/>
  <c r="CA188" i="3" s="1"/>
  <c r="BT188" i="3"/>
  <c r="BZ188" i="3" s="1"/>
  <c r="BW185" i="3"/>
  <c r="BV185" i="3"/>
  <c r="BU185" i="3"/>
  <c r="CA185" i="3" s="1"/>
  <c r="BT185" i="3"/>
  <c r="BZ185" i="3" s="1"/>
  <c r="BW184" i="3"/>
  <c r="BV184" i="3"/>
  <c r="BU184" i="3"/>
  <c r="CA184" i="3" s="1"/>
  <c r="BT184" i="3"/>
  <c r="BZ184" i="3" s="1"/>
  <c r="BW183" i="3"/>
  <c r="BV183" i="3"/>
  <c r="BU183" i="3"/>
  <c r="CA183" i="3" s="1"/>
  <c r="BT183" i="3"/>
  <c r="BZ183" i="3" s="1"/>
  <c r="BW181" i="3"/>
  <c r="BV181" i="3"/>
  <c r="BU181" i="3"/>
  <c r="CA181" i="3" s="1"/>
  <c r="BT181" i="3"/>
  <c r="BZ181" i="3" s="1"/>
  <c r="BW180" i="3"/>
  <c r="BV180" i="3"/>
  <c r="BU180" i="3"/>
  <c r="CA180" i="3" s="1"/>
  <c r="BT180" i="3"/>
  <c r="BZ180" i="3" s="1"/>
  <c r="BW179" i="3"/>
  <c r="BV179" i="3"/>
  <c r="BU179" i="3"/>
  <c r="CA179" i="3" s="1"/>
  <c r="BT179" i="3"/>
  <c r="BZ179" i="3" s="1"/>
  <c r="BW178" i="3"/>
  <c r="BV178" i="3"/>
  <c r="BU178" i="3"/>
  <c r="CA178" i="3" s="1"/>
  <c r="BT178" i="3"/>
  <c r="BZ178" i="3" s="1"/>
  <c r="BW173" i="3"/>
  <c r="BV173" i="3"/>
  <c r="BU173" i="3"/>
  <c r="CA173" i="3" s="1"/>
  <c r="BT173" i="3"/>
  <c r="BZ173" i="3" s="1"/>
  <c r="BW170" i="3"/>
  <c r="BV170" i="3"/>
  <c r="BU170" i="3"/>
  <c r="CA170" i="3" s="1"/>
  <c r="BT170" i="3"/>
  <c r="BZ170" i="3" s="1"/>
  <c r="BW169" i="3"/>
  <c r="BV169" i="3"/>
  <c r="BU169" i="3"/>
  <c r="CA169" i="3" s="1"/>
  <c r="BT169" i="3"/>
  <c r="BZ169" i="3" s="1"/>
  <c r="BW166" i="3"/>
  <c r="BV166" i="3"/>
  <c r="BU166" i="3"/>
  <c r="CA166" i="3" s="1"/>
  <c r="BT166" i="3"/>
  <c r="BZ166" i="3" s="1"/>
  <c r="BW163" i="3"/>
  <c r="BV163" i="3"/>
  <c r="BU163" i="3"/>
  <c r="CA163" i="3" s="1"/>
  <c r="BT163" i="3"/>
  <c r="BZ163" i="3" s="1"/>
  <c r="BW162" i="3"/>
  <c r="BV162" i="3"/>
  <c r="BU162" i="3"/>
  <c r="CA162" i="3" s="1"/>
  <c r="BT162" i="3"/>
  <c r="BZ162" i="3" s="1"/>
  <c r="BW161" i="3"/>
  <c r="BV161" i="3"/>
  <c r="BU161" i="3"/>
  <c r="CA161" i="3" s="1"/>
  <c r="BT161" i="3"/>
  <c r="BZ161" i="3" s="1"/>
  <c r="BW160" i="3"/>
  <c r="BV160" i="3"/>
  <c r="BU160" i="3"/>
  <c r="CA160" i="3" s="1"/>
  <c r="BT160" i="3"/>
  <c r="BZ160" i="3" s="1"/>
  <c r="BW159" i="3"/>
  <c r="BV159" i="3"/>
  <c r="BU159" i="3"/>
  <c r="CA159" i="3" s="1"/>
  <c r="BT159" i="3"/>
  <c r="BZ159" i="3" s="1"/>
  <c r="BW158" i="3"/>
  <c r="BV158" i="3"/>
  <c r="BU158" i="3"/>
  <c r="CA158" i="3" s="1"/>
  <c r="BT158" i="3"/>
  <c r="BZ158" i="3" s="1"/>
  <c r="BW157" i="3"/>
  <c r="BV157" i="3"/>
  <c r="BU157" i="3"/>
  <c r="CA157" i="3" s="1"/>
  <c r="BT157" i="3"/>
  <c r="BZ157" i="3" s="1"/>
  <c r="BW156" i="3"/>
  <c r="BV156" i="3"/>
  <c r="BU156" i="3"/>
  <c r="CA156" i="3" s="1"/>
  <c r="BT156" i="3"/>
  <c r="BZ156" i="3" s="1"/>
  <c r="BW152" i="3"/>
  <c r="BV152" i="3"/>
  <c r="BU152" i="3"/>
  <c r="CA152" i="3" s="1"/>
  <c r="BT152" i="3"/>
  <c r="BZ152" i="3" s="1"/>
  <c r="BW149" i="3"/>
  <c r="BV149" i="3"/>
  <c r="BU149" i="3"/>
  <c r="CA149" i="3" s="1"/>
  <c r="BT149" i="3"/>
  <c r="BZ149" i="3" s="1"/>
  <c r="BW145" i="3"/>
  <c r="BV145" i="3"/>
  <c r="BU145" i="3"/>
  <c r="CA145" i="3" s="1"/>
  <c r="BT145" i="3"/>
  <c r="BZ145" i="3" s="1"/>
  <c r="BW139" i="3"/>
  <c r="BV139" i="3"/>
  <c r="BU139" i="3"/>
  <c r="CA139" i="3" s="1"/>
  <c r="BT139" i="3"/>
  <c r="BZ139" i="3" s="1"/>
  <c r="BW136" i="3"/>
  <c r="BV136" i="3"/>
  <c r="BU136" i="3"/>
  <c r="CA136" i="3" s="1"/>
  <c r="BT136" i="3"/>
  <c r="BZ136" i="3" s="1"/>
  <c r="BW133" i="3"/>
  <c r="BV133" i="3"/>
  <c r="BU133" i="3"/>
  <c r="CA133" i="3" s="1"/>
  <c r="BT133" i="3"/>
  <c r="BZ133" i="3" s="1"/>
  <c r="BW129" i="3"/>
  <c r="BV129" i="3"/>
  <c r="BU129" i="3"/>
  <c r="CA129" i="3" s="1"/>
  <c r="BT129" i="3"/>
  <c r="BZ129" i="3" s="1"/>
  <c r="BW125" i="3"/>
  <c r="BV125" i="3"/>
  <c r="BU125" i="3"/>
  <c r="CA125" i="3" s="1"/>
  <c r="BT125" i="3"/>
  <c r="BZ125" i="3" s="1"/>
  <c r="BW122" i="3"/>
  <c r="BV122" i="3"/>
  <c r="BU122" i="3"/>
  <c r="CA122" i="3" s="1"/>
  <c r="BT122" i="3"/>
  <c r="BZ122" i="3" s="1"/>
  <c r="BW117" i="3"/>
  <c r="BV117" i="3"/>
  <c r="BU117" i="3"/>
  <c r="CA117" i="3" s="1"/>
  <c r="BT117" i="3"/>
  <c r="BZ117" i="3" s="1"/>
  <c r="BW116" i="3"/>
  <c r="BV116" i="3"/>
  <c r="BU116" i="3"/>
  <c r="CA116" i="3" s="1"/>
  <c r="BT116" i="3"/>
  <c r="BZ116" i="3" s="1"/>
  <c r="BW115" i="3"/>
  <c r="BV115" i="3"/>
  <c r="BU115" i="3"/>
  <c r="CA115" i="3" s="1"/>
  <c r="BT115" i="3"/>
  <c r="BZ115" i="3" s="1"/>
  <c r="BW114" i="3"/>
  <c r="BV114" i="3"/>
  <c r="BU114" i="3"/>
  <c r="CA114" i="3" s="1"/>
  <c r="BT114" i="3"/>
  <c r="BZ114" i="3" s="1"/>
  <c r="BW113" i="3"/>
  <c r="BV113" i="3"/>
  <c r="BU113" i="3"/>
  <c r="CA113" i="3" s="1"/>
  <c r="BT113" i="3"/>
  <c r="BZ113" i="3" s="1"/>
  <c r="BW112" i="3"/>
  <c r="BV112" i="3"/>
  <c r="BU112" i="3"/>
  <c r="CA112" i="3" s="1"/>
  <c r="BT112" i="3"/>
  <c r="BZ112" i="3" s="1"/>
  <c r="BW108" i="3"/>
  <c r="BV108" i="3"/>
  <c r="BU108" i="3"/>
  <c r="CA108" i="3" s="1"/>
  <c r="BT108" i="3"/>
  <c r="BZ108" i="3" s="1"/>
  <c r="BW107" i="3"/>
  <c r="BV107" i="3"/>
  <c r="BU107" i="3"/>
  <c r="CA107" i="3" s="1"/>
  <c r="BT107" i="3"/>
  <c r="BZ107" i="3" s="1"/>
  <c r="BW106" i="3"/>
  <c r="BV106" i="3"/>
  <c r="BU106" i="3"/>
  <c r="CA106" i="3" s="1"/>
  <c r="BT106" i="3"/>
  <c r="BZ106" i="3" s="1"/>
  <c r="BW105" i="3"/>
  <c r="BV105" i="3"/>
  <c r="BU105" i="3"/>
  <c r="CA105" i="3" s="1"/>
  <c r="BT105" i="3"/>
  <c r="BZ105" i="3" s="1"/>
  <c r="BW102" i="3"/>
  <c r="BV102" i="3"/>
  <c r="BU102" i="3"/>
  <c r="CA102" i="3" s="1"/>
  <c r="BT102" i="3"/>
  <c r="BZ102" i="3" s="1"/>
  <c r="BW101" i="3"/>
  <c r="BV101" i="3"/>
  <c r="BU101" i="3"/>
  <c r="CA101" i="3" s="1"/>
  <c r="BT101" i="3"/>
  <c r="BZ101" i="3" s="1"/>
  <c r="BW97" i="3"/>
  <c r="BV97" i="3"/>
  <c r="BU97" i="3"/>
  <c r="CA97" i="3" s="1"/>
  <c r="BT97" i="3"/>
  <c r="BZ97" i="3" s="1"/>
  <c r="BW92" i="3"/>
  <c r="BV92" i="3"/>
  <c r="BU92" i="3"/>
  <c r="CA92" i="3" s="1"/>
  <c r="BT92" i="3"/>
  <c r="BZ92" i="3" s="1"/>
  <c r="BW91" i="3"/>
  <c r="BV91" i="3"/>
  <c r="BU91" i="3"/>
  <c r="CA91" i="3" s="1"/>
  <c r="BT91" i="3"/>
  <c r="BZ91" i="3" s="1"/>
  <c r="BW90" i="3"/>
  <c r="BV90" i="3"/>
  <c r="BU90" i="3"/>
  <c r="CA90" i="3" s="1"/>
  <c r="BT90" i="3"/>
  <c r="BZ90" i="3" s="1"/>
  <c r="BW89" i="3"/>
  <c r="BV89" i="3"/>
  <c r="BU89" i="3"/>
  <c r="CA89" i="3" s="1"/>
  <c r="BT89" i="3"/>
  <c r="BZ89" i="3" s="1"/>
  <c r="BW88" i="3"/>
  <c r="BV88" i="3"/>
  <c r="BU88" i="3"/>
  <c r="CA88" i="3" s="1"/>
  <c r="BT88" i="3"/>
  <c r="BZ88" i="3" s="1"/>
  <c r="BW87" i="3"/>
  <c r="BV87" i="3"/>
  <c r="BU87" i="3"/>
  <c r="CA87" i="3" s="1"/>
  <c r="BT87" i="3"/>
  <c r="BZ87" i="3" s="1"/>
  <c r="BW86" i="3"/>
  <c r="BV86" i="3"/>
  <c r="BU86" i="3"/>
  <c r="CA86" i="3" s="1"/>
  <c r="BT86" i="3"/>
  <c r="BZ86" i="3" s="1"/>
  <c r="BW85" i="3"/>
  <c r="BV85" i="3"/>
  <c r="BU85" i="3"/>
  <c r="CA85" i="3" s="1"/>
  <c r="BT85" i="3"/>
  <c r="BZ85" i="3" s="1"/>
  <c r="BW83" i="3"/>
  <c r="BV83" i="3"/>
  <c r="BU83" i="3"/>
  <c r="CA83" i="3" s="1"/>
  <c r="BT83" i="3"/>
  <c r="BZ83" i="3" s="1"/>
  <c r="BW82" i="3"/>
  <c r="BV82" i="3"/>
  <c r="BU82" i="3"/>
  <c r="CA82" i="3" s="1"/>
  <c r="BT82" i="3"/>
  <c r="BZ82" i="3" s="1"/>
  <c r="BW81" i="3"/>
  <c r="BV81" i="3"/>
  <c r="BU81" i="3"/>
  <c r="CA81" i="3" s="1"/>
  <c r="BT81" i="3"/>
  <c r="BZ81" i="3" s="1"/>
  <c r="BW80" i="3"/>
  <c r="BV80" i="3"/>
  <c r="BU80" i="3"/>
  <c r="CA80" i="3" s="1"/>
  <c r="BT80" i="3"/>
  <c r="BZ80" i="3" s="1"/>
  <c r="BW79" i="3"/>
  <c r="BV79" i="3"/>
  <c r="BU79" i="3"/>
  <c r="CA79" i="3" s="1"/>
  <c r="BT79" i="3"/>
  <c r="BZ79" i="3" s="1"/>
  <c r="BW78" i="3"/>
  <c r="BV78" i="3"/>
  <c r="BU78" i="3"/>
  <c r="CA78" i="3" s="1"/>
  <c r="BT78" i="3"/>
  <c r="BZ78" i="3" s="1"/>
  <c r="BW77" i="3"/>
  <c r="BV77" i="3"/>
  <c r="BU77" i="3"/>
  <c r="CA77" i="3" s="1"/>
  <c r="BT77" i="3"/>
  <c r="BZ77" i="3" s="1"/>
  <c r="BW76" i="3"/>
  <c r="BV76" i="3"/>
  <c r="BU76" i="3"/>
  <c r="CA76" i="3" s="1"/>
  <c r="BT76" i="3"/>
  <c r="BZ76" i="3" s="1"/>
  <c r="BW69" i="3"/>
  <c r="BV69" i="3"/>
  <c r="BU69" i="3"/>
  <c r="CA69" i="3" s="1"/>
  <c r="BT69" i="3"/>
  <c r="BZ69" i="3" s="1"/>
  <c r="BW65" i="3"/>
  <c r="BV65" i="3"/>
  <c r="BU65" i="3"/>
  <c r="CA65" i="3" s="1"/>
  <c r="BT65" i="3"/>
  <c r="BZ65" i="3" s="1"/>
  <c r="BW62" i="3"/>
  <c r="BV62" i="3"/>
  <c r="BU62" i="3"/>
  <c r="CA62" i="3" s="1"/>
  <c r="BT62" i="3"/>
  <c r="BZ62" i="3" s="1"/>
  <c r="BW59" i="3"/>
  <c r="BV59" i="3"/>
  <c r="BU59" i="3"/>
  <c r="CA59" i="3" s="1"/>
  <c r="BT59" i="3"/>
  <c r="BZ59" i="3" s="1"/>
  <c r="BW58" i="3"/>
  <c r="BV58" i="3"/>
  <c r="BU58" i="3"/>
  <c r="CA58" i="3" s="1"/>
  <c r="BT58" i="3"/>
  <c r="BZ58" i="3" s="1"/>
  <c r="BW57" i="3"/>
  <c r="BV57" i="3"/>
  <c r="BU57" i="3"/>
  <c r="CA57" i="3" s="1"/>
  <c r="BT57" i="3"/>
  <c r="BZ57" i="3" s="1"/>
  <c r="BW56" i="3"/>
  <c r="BV56" i="3"/>
  <c r="BU56" i="3"/>
  <c r="CA56" i="3" s="1"/>
  <c r="BT56" i="3"/>
  <c r="BZ56" i="3" s="1"/>
  <c r="BW55" i="3"/>
  <c r="BV55" i="3"/>
  <c r="BU55" i="3"/>
  <c r="CA55" i="3" s="1"/>
  <c r="BT55" i="3"/>
  <c r="BZ55" i="3" s="1"/>
  <c r="BW53" i="3"/>
  <c r="BV53" i="3"/>
  <c r="BU53" i="3"/>
  <c r="CA53" i="3" s="1"/>
  <c r="BT53" i="3"/>
  <c r="BZ53" i="3" s="1"/>
  <c r="BW49" i="3"/>
  <c r="BV49" i="3"/>
  <c r="BU49" i="3"/>
  <c r="CA49" i="3" s="1"/>
  <c r="BT49" i="3"/>
  <c r="BZ49" i="3" s="1"/>
  <c r="BW47" i="3"/>
  <c r="BV47" i="3"/>
  <c r="BU47" i="3"/>
  <c r="CA47" i="3" s="1"/>
  <c r="BT47" i="3"/>
  <c r="BZ47" i="3" s="1"/>
  <c r="BW46" i="3"/>
  <c r="BV46" i="3"/>
  <c r="BU46" i="3"/>
  <c r="CA46" i="3" s="1"/>
  <c r="BT46" i="3"/>
  <c r="BZ46" i="3" s="1"/>
  <c r="BW36" i="3"/>
  <c r="BV36" i="3"/>
  <c r="BU36" i="3"/>
  <c r="CA36" i="3" s="1"/>
  <c r="BT36" i="3"/>
  <c r="BZ36" i="3" s="1"/>
  <c r="BW35" i="3"/>
  <c r="BV35" i="3"/>
  <c r="BU35" i="3"/>
  <c r="CA35" i="3" s="1"/>
  <c r="BT35" i="3"/>
  <c r="BZ35" i="3" s="1"/>
  <c r="BW34" i="3"/>
  <c r="BV34" i="3"/>
  <c r="BU34" i="3"/>
  <c r="CA34" i="3" s="1"/>
  <c r="BT34" i="3"/>
  <c r="BZ34" i="3" s="1"/>
  <c r="BW30" i="3"/>
  <c r="BV30" i="3"/>
  <c r="BU30" i="3"/>
  <c r="CA30" i="3" s="1"/>
  <c r="BT30" i="3"/>
  <c r="BZ30" i="3" s="1"/>
  <c r="BW26" i="3"/>
  <c r="BV26" i="3"/>
  <c r="BU26" i="3"/>
  <c r="CA26" i="3" s="1"/>
  <c r="BT26" i="3"/>
  <c r="BZ26" i="3" s="1"/>
  <c r="BW23" i="3"/>
  <c r="BV23" i="3"/>
  <c r="BU23" i="3"/>
  <c r="CA23" i="3" s="1"/>
  <c r="BT23" i="3"/>
  <c r="BZ23" i="3" s="1"/>
  <c r="BW22" i="3"/>
  <c r="BV22" i="3"/>
  <c r="BU22" i="3"/>
  <c r="CA22" i="3" s="1"/>
  <c r="BT22" i="3"/>
  <c r="BZ22" i="3" s="1"/>
  <c r="BW18" i="3"/>
  <c r="BV18" i="3"/>
  <c r="BU18" i="3"/>
  <c r="CA18" i="3" s="1"/>
  <c r="BT18" i="3"/>
  <c r="BZ18" i="3" s="1"/>
  <c r="BW15" i="3"/>
  <c r="BV15" i="3"/>
  <c r="BU15" i="3"/>
  <c r="CA15" i="3" s="1"/>
  <c r="BT15" i="3"/>
  <c r="BZ15" i="3" s="1"/>
  <c r="BW14" i="3"/>
  <c r="BV14" i="3"/>
  <c r="BU14" i="3"/>
  <c r="BT14" i="3"/>
  <c r="BW13" i="3"/>
  <c r="BV13" i="3"/>
  <c r="BU13" i="3"/>
  <c r="CA13" i="3" s="1"/>
  <c r="BT13" i="3"/>
  <c r="BZ13" i="3" s="1"/>
  <c r="BW12" i="3"/>
  <c r="BV12" i="3"/>
  <c r="BU12" i="3"/>
  <c r="CA12" i="3" s="1"/>
  <c r="BT12" i="3"/>
  <c r="BZ12" i="3" s="1"/>
  <c r="BK196" i="3"/>
  <c r="BJ196" i="3"/>
  <c r="BI196" i="3"/>
  <c r="BO196" i="3" s="1"/>
  <c r="BH196" i="3"/>
  <c r="BK195" i="3"/>
  <c r="BJ195" i="3"/>
  <c r="BI195" i="3"/>
  <c r="BO195" i="3" s="1"/>
  <c r="BH195" i="3"/>
  <c r="BK194" i="3"/>
  <c r="BJ194" i="3"/>
  <c r="BI194" i="3"/>
  <c r="BO194" i="3" s="1"/>
  <c r="BH194" i="3"/>
  <c r="BK193" i="3"/>
  <c r="BJ193" i="3"/>
  <c r="BI193" i="3"/>
  <c r="BO193" i="3" s="1"/>
  <c r="BH193" i="3"/>
  <c r="BK192" i="3"/>
  <c r="BJ192" i="3"/>
  <c r="BI192" i="3"/>
  <c r="BO192" i="3" s="1"/>
  <c r="BH192" i="3"/>
  <c r="BK188" i="3"/>
  <c r="BJ188" i="3"/>
  <c r="BI188" i="3"/>
  <c r="BO188" i="3" s="1"/>
  <c r="BH188" i="3"/>
  <c r="BN188" i="3" s="1"/>
  <c r="BK185" i="3"/>
  <c r="BJ185" i="3"/>
  <c r="BI185" i="3"/>
  <c r="BO185" i="3" s="1"/>
  <c r="BH185" i="3"/>
  <c r="BK184" i="3"/>
  <c r="BJ184" i="3"/>
  <c r="BI184" i="3"/>
  <c r="BO184" i="3" s="1"/>
  <c r="BH184" i="3"/>
  <c r="BK183" i="3"/>
  <c r="BJ183" i="3"/>
  <c r="BI183" i="3"/>
  <c r="BO183" i="3" s="1"/>
  <c r="BH183" i="3"/>
  <c r="BK181" i="3"/>
  <c r="BJ181" i="3"/>
  <c r="BI181" i="3"/>
  <c r="BO181" i="3" s="1"/>
  <c r="BH181" i="3"/>
  <c r="BK180" i="3"/>
  <c r="BJ180" i="3"/>
  <c r="BI180" i="3"/>
  <c r="BO180" i="3" s="1"/>
  <c r="BH180" i="3"/>
  <c r="BK179" i="3"/>
  <c r="BJ179" i="3"/>
  <c r="BI179" i="3"/>
  <c r="BO179" i="3" s="1"/>
  <c r="BH179" i="3"/>
  <c r="BK178" i="3"/>
  <c r="BJ178" i="3"/>
  <c r="BI178" i="3"/>
  <c r="BO178" i="3" s="1"/>
  <c r="BH178" i="3"/>
  <c r="BK173" i="3"/>
  <c r="BJ173" i="3"/>
  <c r="BI173" i="3"/>
  <c r="BO173" i="3" s="1"/>
  <c r="BH173" i="3"/>
  <c r="BN173" i="3" s="1"/>
  <c r="BK170" i="3"/>
  <c r="BJ170" i="3"/>
  <c r="BI170" i="3"/>
  <c r="BO170" i="3" s="1"/>
  <c r="BH170" i="3"/>
  <c r="BK169" i="3"/>
  <c r="BJ169" i="3"/>
  <c r="BI169" i="3"/>
  <c r="BO169" i="3" s="1"/>
  <c r="BH169" i="3"/>
  <c r="BK166" i="3"/>
  <c r="BJ166" i="3"/>
  <c r="BI166" i="3"/>
  <c r="BO166" i="3" s="1"/>
  <c r="BH166" i="3"/>
  <c r="BK163" i="3"/>
  <c r="BJ163" i="3"/>
  <c r="BI163" i="3"/>
  <c r="BO163" i="3" s="1"/>
  <c r="BH163" i="3"/>
  <c r="BK162" i="3"/>
  <c r="BJ162" i="3"/>
  <c r="BI162" i="3"/>
  <c r="BO162" i="3" s="1"/>
  <c r="BH162" i="3"/>
  <c r="BK161" i="3"/>
  <c r="BJ161" i="3"/>
  <c r="BI161" i="3"/>
  <c r="BO161" i="3" s="1"/>
  <c r="BH161" i="3"/>
  <c r="BK160" i="3"/>
  <c r="BJ160" i="3"/>
  <c r="BI160" i="3"/>
  <c r="BO160" i="3" s="1"/>
  <c r="BH160" i="3"/>
  <c r="BK159" i="3"/>
  <c r="BJ159" i="3"/>
  <c r="BI159" i="3"/>
  <c r="BO159" i="3" s="1"/>
  <c r="BH159" i="3"/>
  <c r="BN159" i="3" s="1"/>
  <c r="BK158" i="3"/>
  <c r="BJ158" i="3"/>
  <c r="BI158" i="3"/>
  <c r="BO158" i="3" s="1"/>
  <c r="BH158" i="3"/>
  <c r="BK157" i="3"/>
  <c r="BJ157" i="3"/>
  <c r="BI157" i="3"/>
  <c r="BO157" i="3" s="1"/>
  <c r="BH157" i="3"/>
  <c r="BK156" i="3"/>
  <c r="BJ156" i="3"/>
  <c r="BI156" i="3"/>
  <c r="BO156" i="3" s="1"/>
  <c r="BH156" i="3"/>
  <c r="BK152" i="3"/>
  <c r="BJ152" i="3"/>
  <c r="BI152" i="3"/>
  <c r="BO152" i="3" s="1"/>
  <c r="BH152" i="3"/>
  <c r="BK149" i="3"/>
  <c r="BJ149" i="3"/>
  <c r="BI149" i="3"/>
  <c r="BO149" i="3" s="1"/>
  <c r="BH149" i="3"/>
  <c r="BK145" i="3"/>
  <c r="BJ145" i="3"/>
  <c r="BI145" i="3"/>
  <c r="BO145" i="3" s="1"/>
  <c r="BH145" i="3"/>
  <c r="BK139" i="3"/>
  <c r="BJ139" i="3"/>
  <c r="BI139" i="3"/>
  <c r="BO139" i="3" s="1"/>
  <c r="BH139" i="3"/>
  <c r="BK136" i="3"/>
  <c r="BJ136" i="3"/>
  <c r="BI136" i="3"/>
  <c r="BH136" i="3"/>
  <c r="BN136" i="3" s="1"/>
  <c r="BK133" i="3"/>
  <c r="BJ133" i="3"/>
  <c r="BI133" i="3"/>
  <c r="BO133" i="3" s="1"/>
  <c r="BH133" i="3"/>
  <c r="BK129" i="3"/>
  <c r="BJ129" i="3"/>
  <c r="BI129" i="3"/>
  <c r="BO129" i="3" s="1"/>
  <c r="BH129" i="3"/>
  <c r="BK125" i="3"/>
  <c r="BJ125" i="3"/>
  <c r="BI125" i="3"/>
  <c r="BO125" i="3" s="1"/>
  <c r="BH125" i="3"/>
  <c r="BK122" i="3"/>
  <c r="BJ122" i="3"/>
  <c r="BI122" i="3"/>
  <c r="BO122" i="3" s="1"/>
  <c r="BH122" i="3"/>
  <c r="BK117" i="3"/>
  <c r="BJ117" i="3"/>
  <c r="BI117" i="3"/>
  <c r="BO117" i="3" s="1"/>
  <c r="BH117" i="3"/>
  <c r="BK116" i="3"/>
  <c r="BJ116" i="3"/>
  <c r="BI116" i="3"/>
  <c r="BO116" i="3" s="1"/>
  <c r="BH116" i="3"/>
  <c r="BK115" i="3"/>
  <c r="BJ115" i="3"/>
  <c r="BI115" i="3"/>
  <c r="BO115" i="3" s="1"/>
  <c r="BH115" i="3"/>
  <c r="BK114" i="3"/>
  <c r="BJ114" i="3"/>
  <c r="BI114" i="3"/>
  <c r="BH114" i="3"/>
  <c r="BN114" i="3" s="1"/>
  <c r="BK113" i="3"/>
  <c r="BJ113" i="3"/>
  <c r="BI113" i="3"/>
  <c r="BO113" i="3" s="1"/>
  <c r="BH113" i="3"/>
  <c r="BK112" i="3"/>
  <c r="BJ112" i="3"/>
  <c r="BI112" i="3"/>
  <c r="BO112" i="3" s="1"/>
  <c r="BH112" i="3"/>
  <c r="BK108" i="3"/>
  <c r="BJ108" i="3"/>
  <c r="BI108" i="3"/>
  <c r="BO108" i="3" s="1"/>
  <c r="BH108" i="3"/>
  <c r="BK107" i="3"/>
  <c r="BJ107" i="3"/>
  <c r="BI107" i="3"/>
  <c r="BO107" i="3" s="1"/>
  <c r="BH107" i="3"/>
  <c r="BK106" i="3"/>
  <c r="BJ106" i="3"/>
  <c r="BI106" i="3"/>
  <c r="BO106" i="3" s="1"/>
  <c r="BH106" i="3"/>
  <c r="BK105" i="3"/>
  <c r="BJ105" i="3"/>
  <c r="BI105" i="3"/>
  <c r="BO105" i="3" s="1"/>
  <c r="BH105" i="3"/>
  <c r="BK102" i="3"/>
  <c r="BJ102" i="3"/>
  <c r="BI102" i="3"/>
  <c r="BO102" i="3" s="1"/>
  <c r="BH102" i="3"/>
  <c r="BK101" i="3"/>
  <c r="BJ101" i="3"/>
  <c r="BI101" i="3"/>
  <c r="BH101" i="3"/>
  <c r="BN101" i="3" s="1"/>
  <c r="BK97" i="3"/>
  <c r="BJ97" i="3"/>
  <c r="BI97" i="3"/>
  <c r="BO97" i="3" s="1"/>
  <c r="BH97" i="3"/>
  <c r="BK92" i="3"/>
  <c r="BJ92" i="3"/>
  <c r="BI92" i="3"/>
  <c r="BO92" i="3" s="1"/>
  <c r="BH92" i="3"/>
  <c r="BK91" i="3"/>
  <c r="BJ91" i="3"/>
  <c r="BI91" i="3"/>
  <c r="BO91" i="3" s="1"/>
  <c r="BH91" i="3"/>
  <c r="BK90" i="3"/>
  <c r="BJ90" i="3"/>
  <c r="BI90" i="3"/>
  <c r="BO90" i="3" s="1"/>
  <c r="BH90" i="3"/>
  <c r="BK89" i="3"/>
  <c r="BJ89" i="3"/>
  <c r="BI89" i="3"/>
  <c r="BO89" i="3" s="1"/>
  <c r="BH89" i="3"/>
  <c r="BK88" i="3"/>
  <c r="BJ88" i="3"/>
  <c r="BI88" i="3"/>
  <c r="BO88" i="3" s="1"/>
  <c r="BH88" i="3"/>
  <c r="BK87" i="3"/>
  <c r="BJ87" i="3"/>
  <c r="BI87" i="3"/>
  <c r="BO87" i="3" s="1"/>
  <c r="BH87" i="3"/>
  <c r="BK86" i="3"/>
  <c r="BJ86" i="3"/>
  <c r="BI86" i="3"/>
  <c r="BH86" i="3"/>
  <c r="BN86" i="3" s="1"/>
  <c r="BK85" i="3"/>
  <c r="BJ85" i="3"/>
  <c r="BI85" i="3"/>
  <c r="BO85" i="3" s="1"/>
  <c r="BH85" i="3"/>
  <c r="BK83" i="3"/>
  <c r="BJ83" i="3"/>
  <c r="BI83" i="3"/>
  <c r="BO83" i="3" s="1"/>
  <c r="BH83" i="3"/>
  <c r="BK82" i="3"/>
  <c r="BJ82" i="3"/>
  <c r="BI82" i="3"/>
  <c r="BO82" i="3" s="1"/>
  <c r="BH82" i="3"/>
  <c r="BK81" i="3"/>
  <c r="BJ81" i="3"/>
  <c r="BI81" i="3"/>
  <c r="BO81" i="3" s="1"/>
  <c r="BH81" i="3"/>
  <c r="BK80" i="3"/>
  <c r="BJ80" i="3"/>
  <c r="BI80" i="3"/>
  <c r="BO80" i="3" s="1"/>
  <c r="BH80" i="3"/>
  <c r="BK79" i="3"/>
  <c r="BJ79" i="3"/>
  <c r="BI79" i="3"/>
  <c r="BO79" i="3" s="1"/>
  <c r="BH79" i="3"/>
  <c r="BK78" i="3"/>
  <c r="BJ78" i="3"/>
  <c r="BI78" i="3"/>
  <c r="BO78" i="3" s="1"/>
  <c r="BH78" i="3"/>
  <c r="BK77" i="3"/>
  <c r="BJ77" i="3"/>
  <c r="BI77" i="3"/>
  <c r="BH77" i="3"/>
  <c r="BN77" i="3" s="1"/>
  <c r="BK76" i="3"/>
  <c r="BJ76" i="3"/>
  <c r="BI76" i="3"/>
  <c r="BO76" i="3" s="1"/>
  <c r="BH76" i="3"/>
  <c r="BK69" i="3"/>
  <c r="BJ69" i="3"/>
  <c r="BI69" i="3"/>
  <c r="BO69" i="3" s="1"/>
  <c r="BH69" i="3"/>
  <c r="BK65" i="3"/>
  <c r="BJ65" i="3"/>
  <c r="BI65" i="3"/>
  <c r="BO65" i="3" s="1"/>
  <c r="BH65" i="3"/>
  <c r="BK62" i="3"/>
  <c r="BJ62" i="3"/>
  <c r="BI62" i="3"/>
  <c r="BO62" i="3" s="1"/>
  <c r="BH62" i="3"/>
  <c r="BN62" i="3" s="1"/>
  <c r="BK59" i="3"/>
  <c r="BJ59" i="3"/>
  <c r="BI59" i="3"/>
  <c r="BO59" i="3" s="1"/>
  <c r="BH59" i="3"/>
  <c r="BK58" i="3"/>
  <c r="BJ58" i="3"/>
  <c r="BI58" i="3"/>
  <c r="BO58" i="3" s="1"/>
  <c r="BH58" i="3"/>
  <c r="BK57" i="3"/>
  <c r="BJ57" i="3"/>
  <c r="BI57" i="3"/>
  <c r="BO57" i="3" s="1"/>
  <c r="BH57" i="3"/>
  <c r="BK56" i="3"/>
  <c r="BJ56" i="3"/>
  <c r="BI56" i="3"/>
  <c r="BO56" i="3" s="1"/>
  <c r="BH56" i="3"/>
  <c r="BK55" i="3"/>
  <c r="BJ55" i="3"/>
  <c r="BI55" i="3"/>
  <c r="BO55" i="3" s="1"/>
  <c r="BH55" i="3"/>
  <c r="BK53" i="3"/>
  <c r="BJ53" i="3"/>
  <c r="BI53" i="3"/>
  <c r="BO53" i="3" s="1"/>
  <c r="BH53" i="3"/>
  <c r="BN53" i="3" s="1"/>
  <c r="BK49" i="3"/>
  <c r="BJ49" i="3"/>
  <c r="BI49" i="3"/>
  <c r="BO49" i="3" s="1"/>
  <c r="BH49" i="3"/>
  <c r="BK47" i="3"/>
  <c r="BJ47" i="3"/>
  <c r="BI47" i="3"/>
  <c r="BO47" i="3" s="1"/>
  <c r="BH47" i="3"/>
  <c r="BN47" i="3" s="1"/>
  <c r="BK46" i="3"/>
  <c r="BJ46" i="3"/>
  <c r="BI46" i="3"/>
  <c r="BO46" i="3" s="1"/>
  <c r="BH46" i="3"/>
  <c r="BK36" i="3"/>
  <c r="BJ36" i="3"/>
  <c r="BI36" i="3"/>
  <c r="BO36" i="3" s="1"/>
  <c r="BH36" i="3"/>
  <c r="BK35" i="3"/>
  <c r="BJ35" i="3"/>
  <c r="BI35" i="3"/>
  <c r="BO35" i="3" s="1"/>
  <c r="BH35" i="3"/>
  <c r="BK34" i="3"/>
  <c r="BJ34" i="3"/>
  <c r="BI34" i="3"/>
  <c r="BO34" i="3" s="1"/>
  <c r="BH34" i="3"/>
  <c r="BK30" i="3"/>
  <c r="BJ30" i="3"/>
  <c r="BI30" i="3"/>
  <c r="BO30" i="3" s="1"/>
  <c r="BH30" i="3"/>
  <c r="BK26" i="3"/>
  <c r="BJ26" i="3"/>
  <c r="BI26" i="3"/>
  <c r="BO26" i="3" s="1"/>
  <c r="BH26" i="3"/>
  <c r="BN26" i="3" s="1"/>
  <c r="BK23" i="3"/>
  <c r="BJ23" i="3"/>
  <c r="BI23" i="3"/>
  <c r="BO23" i="3" s="1"/>
  <c r="BH23" i="3"/>
  <c r="BN23" i="3" s="1"/>
  <c r="BK22" i="3"/>
  <c r="BJ22" i="3"/>
  <c r="BI22" i="3"/>
  <c r="BO22" i="3" s="1"/>
  <c r="BH22" i="3"/>
  <c r="BN22" i="3" s="1"/>
  <c r="BK18" i="3"/>
  <c r="BJ18" i="3"/>
  <c r="BI18" i="3"/>
  <c r="BO18" i="3" s="1"/>
  <c r="BH18" i="3"/>
  <c r="BN18" i="3" s="1"/>
  <c r="BK15" i="3"/>
  <c r="BJ15" i="3"/>
  <c r="BI15" i="3"/>
  <c r="BO15" i="3" s="1"/>
  <c r="BH15" i="3"/>
  <c r="BK14" i="3"/>
  <c r="BJ14" i="3"/>
  <c r="BI14" i="3"/>
  <c r="BO14" i="3" s="1"/>
  <c r="BH14" i="3"/>
  <c r="BN14" i="3" s="1"/>
  <c r="BK13" i="3"/>
  <c r="BJ13" i="3"/>
  <c r="BI13" i="3"/>
  <c r="BH13" i="3"/>
  <c r="BK12" i="3"/>
  <c r="BJ12" i="3"/>
  <c r="BI12" i="3"/>
  <c r="BH12" i="3"/>
  <c r="AW196" i="3"/>
  <c r="BC196" i="3" s="1"/>
  <c r="AV196" i="3"/>
  <c r="BB196" i="3" s="1"/>
  <c r="AW195" i="3"/>
  <c r="BA195" i="3" s="1"/>
  <c r="AV195" i="3"/>
  <c r="BB195" i="3" s="1"/>
  <c r="AW194" i="3"/>
  <c r="BC194" i="3" s="1"/>
  <c r="AV194" i="3"/>
  <c r="BB194" i="3" s="1"/>
  <c r="AW193" i="3"/>
  <c r="BA193" i="3" s="1"/>
  <c r="AV193" i="3"/>
  <c r="BB193" i="3" s="1"/>
  <c r="AW192" i="3"/>
  <c r="BC192" i="3" s="1"/>
  <c r="AV192" i="3"/>
  <c r="BB192" i="3" s="1"/>
  <c r="AW188" i="3"/>
  <c r="BA188" i="3" s="1"/>
  <c r="AV188" i="3"/>
  <c r="BB188" i="3" s="1"/>
  <c r="AW185" i="3"/>
  <c r="BC185" i="3" s="1"/>
  <c r="AV185" i="3"/>
  <c r="BB185" i="3" s="1"/>
  <c r="AW184" i="3"/>
  <c r="BA184" i="3" s="1"/>
  <c r="AV184" i="3"/>
  <c r="BB184" i="3" s="1"/>
  <c r="AW183" i="3"/>
  <c r="BC183" i="3" s="1"/>
  <c r="AV183" i="3"/>
  <c r="BB183" i="3" s="1"/>
  <c r="AW181" i="3"/>
  <c r="BA181" i="3" s="1"/>
  <c r="AV181" i="3"/>
  <c r="BB181" i="3" s="1"/>
  <c r="AW180" i="3"/>
  <c r="BC180" i="3" s="1"/>
  <c r="AV180" i="3"/>
  <c r="BB180" i="3" s="1"/>
  <c r="AW179" i="3"/>
  <c r="BA179" i="3" s="1"/>
  <c r="AV179" i="3"/>
  <c r="BB179" i="3" s="1"/>
  <c r="AW178" i="3"/>
  <c r="BC178" i="3" s="1"/>
  <c r="AV178" i="3"/>
  <c r="BB178" i="3" s="1"/>
  <c r="AW173" i="3"/>
  <c r="BA173" i="3" s="1"/>
  <c r="AV173" i="3"/>
  <c r="BB173" i="3" s="1"/>
  <c r="AW170" i="3"/>
  <c r="BC170" i="3" s="1"/>
  <c r="AV170" i="3"/>
  <c r="BB170" i="3" s="1"/>
  <c r="AW169" i="3"/>
  <c r="BA169" i="3" s="1"/>
  <c r="AV169" i="3"/>
  <c r="BB169" i="3" s="1"/>
  <c r="AW166" i="3"/>
  <c r="BC166" i="3" s="1"/>
  <c r="AV166" i="3"/>
  <c r="BB166" i="3" s="1"/>
  <c r="AW163" i="3"/>
  <c r="BA163" i="3" s="1"/>
  <c r="AV163" i="3"/>
  <c r="BB163" i="3" s="1"/>
  <c r="AW162" i="3"/>
  <c r="BC162" i="3" s="1"/>
  <c r="AV162" i="3"/>
  <c r="BB162" i="3" s="1"/>
  <c r="AW161" i="3"/>
  <c r="BA161" i="3" s="1"/>
  <c r="AV161" i="3"/>
  <c r="BB161" i="3" s="1"/>
  <c r="AW160" i="3"/>
  <c r="BC160" i="3" s="1"/>
  <c r="AV160" i="3"/>
  <c r="BB160" i="3" s="1"/>
  <c r="AW159" i="3"/>
  <c r="BA159" i="3" s="1"/>
  <c r="AV159" i="3"/>
  <c r="BB159" i="3" s="1"/>
  <c r="AW158" i="3"/>
  <c r="BC158" i="3" s="1"/>
  <c r="AV158" i="3"/>
  <c r="BB158" i="3" s="1"/>
  <c r="AW157" i="3"/>
  <c r="BA157" i="3" s="1"/>
  <c r="AV157" i="3"/>
  <c r="BB157" i="3" s="1"/>
  <c r="AW156" i="3"/>
  <c r="BC156" i="3" s="1"/>
  <c r="AV156" i="3"/>
  <c r="BB156" i="3" s="1"/>
  <c r="AW152" i="3"/>
  <c r="BA152" i="3" s="1"/>
  <c r="AV152" i="3"/>
  <c r="BB152" i="3" s="1"/>
  <c r="AW149" i="3"/>
  <c r="BC149" i="3" s="1"/>
  <c r="AV149" i="3"/>
  <c r="BB149" i="3" s="1"/>
  <c r="AW145" i="3"/>
  <c r="BA145" i="3" s="1"/>
  <c r="AV145" i="3"/>
  <c r="BB145" i="3" s="1"/>
  <c r="AW139" i="3"/>
  <c r="BC139" i="3" s="1"/>
  <c r="AV139" i="3"/>
  <c r="BB139" i="3" s="1"/>
  <c r="AW136" i="3"/>
  <c r="BA136" i="3" s="1"/>
  <c r="AV136" i="3"/>
  <c r="BB136" i="3" s="1"/>
  <c r="AW133" i="3"/>
  <c r="BC133" i="3" s="1"/>
  <c r="AV133" i="3"/>
  <c r="BB133" i="3" s="1"/>
  <c r="AW129" i="3"/>
  <c r="BA129" i="3" s="1"/>
  <c r="AV129" i="3"/>
  <c r="BB129" i="3" s="1"/>
  <c r="AW125" i="3"/>
  <c r="BC125" i="3" s="1"/>
  <c r="AV125" i="3"/>
  <c r="BB125" i="3" s="1"/>
  <c r="AW122" i="3"/>
  <c r="BA122" i="3" s="1"/>
  <c r="AV122" i="3"/>
  <c r="BB122" i="3" s="1"/>
  <c r="AW117" i="3"/>
  <c r="BC117" i="3" s="1"/>
  <c r="AV117" i="3"/>
  <c r="BB117" i="3" s="1"/>
  <c r="AW116" i="3"/>
  <c r="BA116" i="3" s="1"/>
  <c r="AV116" i="3"/>
  <c r="BB116" i="3" s="1"/>
  <c r="AW115" i="3"/>
  <c r="BC115" i="3" s="1"/>
  <c r="AV115" i="3"/>
  <c r="BB115" i="3" s="1"/>
  <c r="AW114" i="3"/>
  <c r="BA114" i="3" s="1"/>
  <c r="AV114" i="3"/>
  <c r="BB114" i="3" s="1"/>
  <c r="AW113" i="3"/>
  <c r="BC113" i="3" s="1"/>
  <c r="AV113" i="3"/>
  <c r="BB113" i="3" s="1"/>
  <c r="AW112" i="3"/>
  <c r="BA112" i="3" s="1"/>
  <c r="AV112" i="3"/>
  <c r="BB112" i="3" s="1"/>
  <c r="AW108" i="3"/>
  <c r="BC108" i="3" s="1"/>
  <c r="AV108" i="3"/>
  <c r="BB108" i="3" s="1"/>
  <c r="AW107" i="3"/>
  <c r="BA107" i="3" s="1"/>
  <c r="AV107" i="3"/>
  <c r="BB107" i="3" s="1"/>
  <c r="AW106" i="3"/>
  <c r="BC106" i="3" s="1"/>
  <c r="AV106" i="3"/>
  <c r="BB106" i="3" s="1"/>
  <c r="AW105" i="3"/>
  <c r="BA105" i="3" s="1"/>
  <c r="AV105" i="3"/>
  <c r="BB105" i="3" s="1"/>
  <c r="AW102" i="3"/>
  <c r="BC102" i="3" s="1"/>
  <c r="AV102" i="3"/>
  <c r="BB102" i="3" s="1"/>
  <c r="AW101" i="3"/>
  <c r="BA101" i="3" s="1"/>
  <c r="AV101" i="3"/>
  <c r="BB101" i="3" s="1"/>
  <c r="AW97" i="3"/>
  <c r="BC97" i="3" s="1"/>
  <c r="AV97" i="3"/>
  <c r="BB97" i="3" s="1"/>
  <c r="AW92" i="3"/>
  <c r="BA92" i="3" s="1"/>
  <c r="AV92" i="3"/>
  <c r="BB92" i="3" s="1"/>
  <c r="AW91" i="3"/>
  <c r="BC91" i="3" s="1"/>
  <c r="AV91" i="3"/>
  <c r="BB91" i="3" s="1"/>
  <c r="AW90" i="3"/>
  <c r="BA90" i="3" s="1"/>
  <c r="AV90" i="3"/>
  <c r="BB90" i="3" s="1"/>
  <c r="AW89" i="3"/>
  <c r="BC89" i="3" s="1"/>
  <c r="AV89" i="3"/>
  <c r="BB89" i="3" s="1"/>
  <c r="AW88" i="3"/>
  <c r="BA88" i="3" s="1"/>
  <c r="AV88" i="3"/>
  <c r="BB88" i="3" s="1"/>
  <c r="AW87" i="3"/>
  <c r="BC87" i="3" s="1"/>
  <c r="AV87" i="3"/>
  <c r="BB87" i="3" s="1"/>
  <c r="AW86" i="3"/>
  <c r="BA86" i="3" s="1"/>
  <c r="AV86" i="3"/>
  <c r="BB86" i="3" s="1"/>
  <c r="AW85" i="3"/>
  <c r="BC85" i="3" s="1"/>
  <c r="AV85" i="3"/>
  <c r="BB85" i="3" s="1"/>
  <c r="AW83" i="3"/>
  <c r="BA83" i="3" s="1"/>
  <c r="AV83" i="3"/>
  <c r="BB83" i="3" s="1"/>
  <c r="AW82" i="3"/>
  <c r="BC82" i="3" s="1"/>
  <c r="AV82" i="3"/>
  <c r="AZ82" i="3" s="1"/>
  <c r="AW81" i="3"/>
  <c r="BA81" i="3" s="1"/>
  <c r="AV81" i="3"/>
  <c r="BB81" i="3" s="1"/>
  <c r="AW80" i="3"/>
  <c r="BC80" i="3" s="1"/>
  <c r="AV80" i="3"/>
  <c r="AZ80" i="3" s="1"/>
  <c r="AW79" i="3"/>
  <c r="BA79" i="3" s="1"/>
  <c r="AV79" i="3"/>
  <c r="BB79" i="3" s="1"/>
  <c r="AW78" i="3"/>
  <c r="BC78" i="3" s="1"/>
  <c r="AV78" i="3"/>
  <c r="AZ78" i="3" s="1"/>
  <c r="AW77" i="3"/>
  <c r="BA77" i="3" s="1"/>
  <c r="AV77" i="3"/>
  <c r="BB77" i="3" s="1"/>
  <c r="AW76" i="3"/>
  <c r="BC76" i="3" s="1"/>
  <c r="AV76" i="3"/>
  <c r="AZ76" i="3" s="1"/>
  <c r="AW69" i="3"/>
  <c r="BA69" i="3" s="1"/>
  <c r="AV69" i="3"/>
  <c r="BB69" i="3" s="1"/>
  <c r="AW65" i="3"/>
  <c r="BC65" i="3" s="1"/>
  <c r="AV65" i="3"/>
  <c r="AZ65" i="3" s="1"/>
  <c r="AW62" i="3"/>
  <c r="BA62" i="3" s="1"/>
  <c r="AV62" i="3"/>
  <c r="BB62" i="3" s="1"/>
  <c r="AW59" i="3"/>
  <c r="BC59" i="3" s="1"/>
  <c r="AV59" i="3"/>
  <c r="AZ59" i="3" s="1"/>
  <c r="AW58" i="3"/>
  <c r="BA58" i="3" s="1"/>
  <c r="AV58" i="3"/>
  <c r="BB58" i="3" s="1"/>
  <c r="AW57" i="3"/>
  <c r="BC57" i="3" s="1"/>
  <c r="AV57" i="3"/>
  <c r="AZ57" i="3" s="1"/>
  <c r="AW56" i="3"/>
  <c r="BA56" i="3" s="1"/>
  <c r="AV56" i="3"/>
  <c r="BB56" i="3" s="1"/>
  <c r="AW55" i="3"/>
  <c r="BC55" i="3" s="1"/>
  <c r="AV55" i="3"/>
  <c r="AZ55" i="3" s="1"/>
  <c r="AW53" i="3"/>
  <c r="BA53" i="3" s="1"/>
  <c r="AV53" i="3"/>
  <c r="BB53" i="3" s="1"/>
  <c r="AW49" i="3"/>
  <c r="BC49" i="3" s="1"/>
  <c r="AV49" i="3"/>
  <c r="AZ49" i="3" s="1"/>
  <c r="AW47" i="3"/>
  <c r="BA47" i="3" s="1"/>
  <c r="AV47" i="3"/>
  <c r="BB47" i="3" s="1"/>
  <c r="AW46" i="3"/>
  <c r="BC46" i="3" s="1"/>
  <c r="AV46" i="3"/>
  <c r="AZ46" i="3" s="1"/>
  <c r="AW36" i="3"/>
  <c r="BA36" i="3" s="1"/>
  <c r="AV36" i="3"/>
  <c r="BB36" i="3" s="1"/>
  <c r="AW35" i="3"/>
  <c r="BC35" i="3" s="1"/>
  <c r="AV35" i="3"/>
  <c r="AZ35" i="3" s="1"/>
  <c r="AW34" i="3"/>
  <c r="BA34" i="3" s="1"/>
  <c r="AV34" i="3"/>
  <c r="BB34" i="3" s="1"/>
  <c r="AW30" i="3"/>
  <c r="BC30" i="3" s="1"/>
  <c r="AV30" i="3"/>
  <c r="AZ30" i="3" s="1"/>
  <c r="AW26" i="3"/>
  <c r="BA26" i="3" s="1"/>
  <c r="AV26" i="3"/>
  <c r="BB26" i="3" s="1"/>
  <c r="AW23" i="3"/>
  <c r="BC23" i="3" s="1"/>
  <c r="AV23" i="3"/>
  <c r="AZ23" i="3" s="1"/>
  <c r="AW22" i="3"/>
  <c r="BA22" i="3" s="1"/>
  <c r="AV22" i="3"/>
  <c r="BB22" i="3" s="1"/>
  <c r="AW18" i="3"/>
  <c r="BC18" i="3" s="1"/>
  <c r="AV18" i="3"/>
  <c r="AZ18" i="3" s="1"/>
  <c r="AW15" i="3"/>
  <c r="BA15" i="3" s="1"/>
  <c r="AV15" i="3"/>
  <c r="BB15" i="3" s="1"/>
  <c r="AW14" i="3"/>
  <c r="BC14" i="3" s="1"/>
  <c r="AV14" i="3"/>
  <c r="AZ14" i="3" s="1"/>
  <c r="AW13" i="3"/>
  <c r="BC13" i="3" s="1"/>
  <c r="AV13" i="3"/>
  <c r="BB13" i="3" s="1"/>
  <c r="AW12" i="3"/>
  <c r="BC12" i="3" s="1"/>
  <c r="AV12" i="3"/>
  <c r="AZ12" i="3" s="1"/>
  <c r="AK196" i="3"/>
  <c r="AQ196" i="3" s="1"/>
  <c r="AJ196" i="3"/>
  <c r="AP196" i="3" s="1"/>
  <c r="AK195" i="3"/>
  <c r="AQ195" i="3" s="1"/>
  <c r="AJ195" i="3"/>
  <c r="AP195" i="3" s="1"/>
  <c r="AK194" i="3"/>
  <c r="AQ194" i="3" s="1"/>
  <c r="AJ194" i="3"/>
  <c r="AP194" i="3" s="1"/>
  <c r="AK193" i="3"/>
  <c r="AQ193" i="3" s="1"/>
  <c r="AJ193" i="3"/>
  <c r="AP193" i="3" s="1"/>
  <c r="AK192" i="3"/>
  <c r="AQ192" i="3" s="1"/>
  <c r="AJ192" i="3"/>
  <c r="AP192" i="3" s="1"/>
  <c r="AK188" i="3"/>
  <c r="AQ188" i="3" s="1"/>
  <c r="AJ188" i="3"/>
  <c r="AP188" i="3" s="1"/>
  <c r="AK185" i="3"/>
  <c r="AQ185" i="3" s="1"/>
  <c r="AJ185" i="3"/>
  <c r="AP185" i="3" s="1"/>
  <c r="AK184" i="3"/>
  <c r="AQ184" i="3" s="1"/>
  <c r="AJ184" i="3"/>
  <c r="AP184" i="3" s="1"/>
  <c r="AK183" i="3"/>
  <c r="AQ183" i="3" s="1"/>
  <c r="AJ183" i="3"/>
  <c r="AP183" i="3" s="1"/>
  <c r="AK181" i="3"/>
  <c r="AQ181" i="3" s="1"/>
  <c r="AJ181" i="3"/>
  <c r="AP181" i="3" s="1"/>
  <c r="AK180" i="3"/>
  <c r="AQ180" i="3" s="1"/>
  <c r="AJ180" i="3"/>
  <c r="AP180" i="3" s="1"/>
  <c r="AK179" i="3"/>
  <c r="AQ179" i="3" s="1"/>
  <c r="AJ179" i="3"/>
  <c r="AP179" i="3" s="1"/>
  <c r="AK178" i="3"/>
  <c r="AQ178" i="3" s="1"/>
  <c r="AJ178" i="3"/>
  <c r="AP178" i="3" s="1"/>
  <c r="AK173" i="3"/>
  <c r="AQ173" i="3" s="1"/>
  <c r="AJ173" i="3"/>
  <c r="AP173" i="3" s="1"/>
  <c r="AK170" i="3"/>
  <c r="AQ170" i="3" s="1"/>
  <c r="AJ170" i="3"/>
  <c r="AP170" i="3" s="1"/>
  <c r="AK169" i="3"/>
  <c r="AQ169" i="3" s="1"/>
  <c r="AJ169" i="3"/>
  <c r="AP169" i="3" s="1"/>
  <c r="AK166" i="3"/>
  <c r="AQ166" i="3" s="1"/>
  <c r="AJ166" i="3"/>
  <c r="AP166" i="3" s="1"/>
  <c r="AK163" i="3"/>
  <c r="AQ163" i="3" s="1"/>
  <c r="AJ163" i="3"/>
  <c r="AP163" i="3" s="1"/>
  <c r="AK162" i="3"/>
  <c r="AQ162" i="3" s="1"/>
  <c r="AJ162" i="3"/>
  <c r="AP162" i="3" s="1"/>
  <c r="AK161" i="3"/>
  <c r="AQ161" i="3" s="1"/>
  <c r="AJ161" i="3"/>
  <c r="AP161" i="3" s="1"/>
  <c r="AK160" i="3"/>
  <c r="AQ160" i="3" s="1"/>
  <c r="AJ160" i="3"/>
  <c r="AP160" i="3" s="1"/>
  <c r="AK159" i="3"/>
  <c r="AQ159" i="3" s="1"/>
  <c r="AJ159" i="3"/>
  <c r="AP159" i="3" s="1"/>
  <c r="AK158" i="3"/>
  <c r="AQ158" i="3" s="1"/>
  <c r="AJ158" i="3"/>
  <c r="AP158" i="3" s="1"/>
  <c r="AK157" i="3"/>
  <c r="AQ157" i="3" s="1"/>
  <c r="AJ157" i="3"/>
  <c r="AP157" i="3" s="1"/>
  <c r="AK156" i="3"/>
  <c r="AQ156" i="3" s="1"/>
  <c r="AJ156" i="3"/>
  <c r="AP156" i="3" s="1"/>
  <c r="AK152" i="3"/>
  <c r="AQ152" i="3" s="1"/>
  <c r="AJ152" i="3"/>
  <c r="AP152" i="3" s="1"/>
  <c r="AK149" i="3"/>
  <c r="AQ149" i="3" s="1"/>
  <c r="AJ149" i="3"/>
  <c r="AP149" i="3" s="1"/>
  <c r="AK145" i="3"/>
  <c r="AO145" i="3" s="1"/>
  <c r="AJ145" i="3"/>
  <c r="AN145" i="3" s="1"/>
  <c r="AK139" i="3"/>
  <c r="AQ139" i="3" s="1"/>
  <c r="AJ139" i="3"/>
  <c r="AP139" i="3" s="1"/>
  <c r="AK136" i="3"/>
  <c r="AO136" i="3" s="1"/>
  <c r="AJ136" i="3"/>
  <c r="AN136" i="3" s="1"/>
  <c r="AK133" i="3"/>
  <c r="AQ133" i="3" s="1"/>
  <c r="AJ133" i="3"/>
  <c r="AP133" i="3" s="1"/>
  <c r="AK129" i="3"/>
  <c r="AQ129" i="3" s="1"/>
  <c r="AJ129" i="3"/>
  <c r="AP129" i="3" s="1"/>
  <c r="AK125" i="3"/>
  <c r="AQ125" i="3" s="1"/>
  <c r="AJ125" i="3"/>
  <c r="AP125" i="3" s="1"/>
  <c r="AK122" i="3"/>
  <c r="AO122" i="3" s="1"/>
  <c r="AJ122" i="3"/>
  <c r="AP122" i="3" s="1"/>
  <c r="AK117" i="3"/>
  <c r="AQ117" i="3" s="1"/>
  <c r="AJ117" i="3"/>
  <c r="AP117" i="3" s="1"/>
  <c r="AK116" i="3"/>
  <c r="AQ116" i="3" s="1"/>
  <c r="AJ116" i="3"/>
  <c r="AP116" i="3" s="1"/>
  <c r="AK115" i="3"/>
  <c r="AQ115" i="3" s="1"/>
  <c r="AJ115" i="3"/>
  <c r="AP115" i="3" s="1"/>
  <c r="AK114" i="3"/>
  <c r="AQ114" i="3" s="1"/>
  <c r="AJ114" i="3"/>
  <c r="AP114" i="3" s="1"/>
  <c r="AK113" i="3"/>
  <c r="AQ113" i="3" s="1"/>
  <c r="AJ113" i="3"/>
  <c r="AP113" i="3" s="1"/>
  <c r="AK112" i="3"/>
  <c r="AQ112" i="3" s="1"/>
  <c r="AJ112" i="3"/>
  <c r="AP112" i="3" s="1"/>
  <c r="AK108" i="3"/>
  <c r="AQ108" i="3" s="1"/>
  <c r="AJ108" i="3"/>
  <c r="AP108" i="3" s="1"/>
  <c r="AK107" i="3"/>
  <c r="AO107" i="3" s="1"/>
  <c r="AJ107" i="3"/>
  <c r="AN107" i="3" s="1"/>
  <c r="AK106" i="3"/>
  <c r="AQ106" i="3" s="1"/>
  <c r="AJ106" i="3"/>
  <c r="AP106" i="3" s="1"/>
  <c r="AK105" i="3"/>
  <c r="AO105" i="3" s="1"/>
  <c r="AJ105" i="3"/>
  <c r="AN105" i="3" s="1"/>
  <c r="AK102" i="3"/>
  <c r="AQ102" i="3" s="1"/>
  <c r="AJ102" i="3"/>
  <c r="AP102" i="3" s="1"/>
  <c r="AK101" i="3"/>
  <c r="AO101" i="3" s="1"/>
  <c r="AJ101" i="3"/>
  <c r="AN101" i="3" s="1"/>
  <c r="AK97" i="3"/>
  <c r="AQ97" i="3" s="1"/>
  <c r="AJ97" i="3"/>
  <c r="AP97" i="3" s="1"/>
  <c r="AK92" i="3"/>
  <c r="AO92" i="3" s="1"/>
  <c r="AJ92" i="3"/>
  <c r="AP92" i="3" s="1"/>
  <c r="AK91" i="3"/>
  <c r="AQ91" i="3" s="1"/>
  <c r="AJ91" i="3"/>
  <c r="AP91" i="3" s="1"/>
  <c r="AK90" i="3"/>
  <c r="AO90" i="3" s="1"/>
  <c r="AJ90" i="3"/>
  <c r="AN90" i="3" s="1"/>
  <c r="AK89" i="3"/>
  <c r="AQ89" i="3" s="1"/>
  <c r="AJ89" i="3"/>
  <c r="AP89" i="3" s="1"/>
  <c r="AK88" i="3"/>
  <c r="AO88" i="3" s="1"/>
  <c r="AJ88" i="3"/>
  <c r="AN88" i="3" s="1"/>
  <c r="AK87" i="3"/>
  <c r="AQ87" i="3" s="1"/>
  <c r="AJ87" i="3"/>
  <c r="AP87" i="3" s="1"/>
  <c r="AK86" i="3"/>
  <c r="AO86" i="3" s="1"/>
  <c r="AJ86" i="3"/>
  <c r="AN86" i="3" s="1"/>
  <c r="AK85" i="3"/>
  <c r="AQ85" i="3" s="1"/>
  <c r="AJ85" i="3"/>
  <c r="AP85" i="3" s="1"/>
  <c r="AK83" i="3"/>
  <c r="AO83" i="3" s="1"/>
  <c r="AJ83" i="3"/>
  <c r="AN83" i="3" s="1"/>
  <c r="AK82" i="3"/>
  <c r="AQ82" i="3" s="1"/>
  <c r="AJ82" i="3"/>
  <c r="AP82" i="3" s="1"/>
  <c r="AK81" i="3"/>
  <c r="AO81" i="3" s="1"/>
  <c r="AJ81" i="3"/>
  <c r="AN81" i="3" s="1"/>
  <c r="AK80" i="3"/>
  <c r="AQ80" i="3" s="1"/>
  <c r="AJ80" i="3"/>
  <c r="AP80" i="3" s="1"/>
  <c r="AK79" i="3"/>
  <c r="AO79" i="3" s="1"/>
  <c r="AJ79" i="3"/>
  <c r="AN79" i="3" s="1"/>
  <c r="AK78" i="3"/>
  <c r="AQ78" i="3" s="1"/>
  <c r="AJ78" i="3"/>
  <c r="AP78" i="3" s="1"/>
  <c r="AK77" i="3"/>
  <c r="AO77" i="3" s="1"/>
  <c r="AJ77" i="3"/>
  <c r="AN77" i="3" s="1"/>
  <c r="AK76" i="3"/>
  <c r="AQ76" i="3" s="1"/>
  <c r="AJ76" i="3"/>
  <c r="AP76" i="3" s="1"/>
  <c r="AK69" i="3"/>
  <c r="AO69" i="3" s="1"/>
  <c r="AJ69" i="3"/>
  <c r="AN69" i="3" s="1"/>
  <c r="AK65" i="3"/>
  <c r="AQ65" i="3" s="1"/>
  <c r="AJ65" i="3"/>
  <c r="AP65" i="3" s="1"/>
  <c r="AK62" i="3"/>
  <c r="AO62" i="3" s="1"/>
  <c r="AJ62" i="3"/>
  <c r="AN62" i="3" s="1"/>
  <c r="AK59" i="3"/>
  <c r="AQ59" i="3" s="1"/>
  <c r="AJ59" i="3"/>
  <c r="AP59" i="3" s="1"/>
  <c r="AK58" i="3"/>
  <c r="AO58" i="3" s="1"/>
  <c r="AJ58" i="3"/>
  <c r="AN58" i="3" s="1"/>
  <c r="AK57" i="3"/>
  <c r="AQ57" i="3" s="1"/>
  <c r="AJ57" i="3"/>
  <c r="AP57" i="3" s="1"/>
  <c r="AK56" i="3"/>
  <c r="AO56" i="3" s="1"/>
  <c r="AJ56" i="3"/>
  <c r="AN56" i="3" s="1"/>
  <c r="AK55" i="3"/>
  <c r="AQ55" i="3" s="1"/>
  <c r="AJ55" i="3"/>
  <c r="AP55" i="3" s="1"/>
  <c r="AK53" i="3"/>
  <c r="AO53" i="3" s="1"/>
  <c r="AJ53" i="3"/>
  <c r="AN53" i="3" s="1"/>
  <c r="AK49" i="3"/>
  <c r="AQ49" i="3" s="1"/>
  <c r="AJ49" i="3"/>
  <c r="AP49" i="3" s="1"/>
  <c r="AK47" i="3"/>
  <c r="AO47" i="3" s="1"/>
  <c r="AJ47" i="3"/>
  <c r="AN47" i="3" s="1"/>
  <c r="AK46" i="3"/>
  <c r="AQ46" i="3" s="1"/>
  <c r="AJ46" i="3"/>
  <c r="AP46" i="3" s="1"/>
  <c r="AK36" i="3"/>
  <c r="AO36" i="3" s="1"/>
  <c r="AJ36" i="3"/>
  <c r="AN36" i="3" s="1"/>
  <c r="AK35" i="3"/>
  <c r="AQ35" i="3" s="1"/>
  <c r="AJ35" i="3"/>
  <c r="AP35" i="3" s="1"/>
  <c r="AK34" i="3"/>
  <c r="AO34" i="3" s="1"/>
  <c r="AJ34" i="3"/>
  <c r="AN34" i="3" s="1"/>
  <c r="AK30" i="3"/>
  <c r="AQ30" i="3" s="1"/>
  <c r="AJ30" i="3"/>
  <c r="AP30" i="3" s="1"/>
  <c r="AK26" i="3"/>
  <c r="AO26" i="3" s="1"/>
  <c r="AJ26" i="3"/>
  <c r="AN26" i="3" s="1"/>
  <c r="AK23" i="3"/>
  <c r="AQ23" i="3" s="1"/>
  <c r="AJ23" i="3"/>
  <c r="AP23" i="3" s="1"/>
  <c r="AK22" i="3"/>
  <c r="AO22" i="3" s="1"/>
  <c r="AJ22" i="3"/>
  <c r="AN22" i="3" s="1"/>
  <c r="AK18" i="3"/>
  <c r="AQ18" i="3" s="1"/>
  <c r="AJ18" i="3"/>
  <c r="AP18" i="3" s="1"/>
  <c r="AK15" i="3"/>
  <c r="AO15" i="3" s="1"/>
  <c r="AJ15" i="3"/>
  <c r="AN15" i="3" s="1"/>
  <c r="AK14" i="3"/>
  <c r="AQ14" i="3" s="1"/>
  <c r="AJ14" i="3"/>
  <c r="AP14" i="3" s="1"/>
  <c r="AK13" i="3"/>
  <c r="AQ13" i="3" s="1"/>
  <c r="AJ13" i="3"/>
  <c r="AP13" i="3" s="1"/>
  <c r="AK12" i="3"/>
  <c r="AQ12" i="3" s="1"/>
  <c r="AJ12" i="3"/>
  <c r="AP12" i="3" s="1"/>
  <c r="AA196" i="3"/>
  <c r="GM196" i="3" s="1"/>
  <c r="Z196" i="3"/>
  <c r="GL196" i="3" s="1"/>
  <c r="Y196" i="3"/>
  <c r="AE196" i="3" s="1"/>
  <c r="X196" i="3"/>
  <c r="AD196" i="3" s="1"/>
  <c r="AA195" i="3"/>
  <c r="GM195" i="3" s="1"/>
  <c r="Z195" i="3"/>
  <c r="GL195" i="3" s="1"/>
  <c r="Y195" i="3"/>
  <c r="AE195" i="3" s="1"/>
  <c r="X195" i="3"/>
  <c r="AD195" i="3" s="1"/>
  <c r="AA194" i="3"/>
  <c r="GM194" i="3" s="1"/>
  <c r="Z194" i="3"/>
  <c r="GL194" i="3" s="1"/>
  <c r="Y194" i="3"/>
  <c r="AE194" i="3" s="1"/>
  <c r="X194" i="3"/>
  <c r="AD194" i="3" s="1"/>
  <c r="AA193" i="3"/>
  <c r="GM193" i="3" s="1"/>
  <c r="Z193" i="3"/>
  <c r="GL193" i="3" s="1"/>
  <c r="Y193" i="3"/>
  <c r="AE193" i="3" s="1"/>
  <c r="X193" i="3"/>
  <c r="AD193" i="3" s="1"/>
  <c r="AA192" i="3"/>
  <c r="GM192" i="3" s="1"/>
  <c r="Z192" i="3"/>
  <c r="GL192" i="3" s="1"/>
  <c r="Y192" i="3"/>
  <c r="AE192" i="3" s="1"/>
  <c r="X192" i="3"/>
  <c r="AD192" i="3" s="1"/>
  <c r="AA188" i="3"/>
  <c r="GM188" i="3" s="1"/>
  <c r="Z188" i="3"/>
  <c r="GL188" i="3" s="1"/>
  <c r="Y188" i="3"/>
  <c r="AE188" i="3" s="1"/>
  <c r="X188" i="3"/>
  <c r="AD188" i="3" s="1"/>
  <c r="AA185" i="3"/>
  <c r="GM185" i="3" s="1"/>
  <c r="Z185" i="3"/>
  <c r="GL185" i="3" s="1"/>
  <c r="Y185" i="3"/>
  <c r="AE185" i="3" s="1"/>
  <c r="X185" i="3"/>
  <c r="AD185" i="3" s="1"/>
  <c r="AA184" i="3"/>
  <c r="GM184" i="3" s="1"/>
  <c r="Z184" i="3"/>
  <c r="GL184" i="3" s="1"/>
  <c r="Y184" i="3"/>
  <c r="AE184" i="3" s="1"/>
  <c r="X184" i="3"/>
  <c r="AD184" i="3" s="1"/>
  <c r="AA183" i="3"/>
  <c r="GM183" i="3" s="1"/>
  <c r="Z183" i="3"/>
  <c r="GL183" i="3" s="1"/>
  <c r="Y183" i="3"/>
  <c r="AE183" i="3" s="1"/>
  <c r="X183" i="3"/>
  <c r="AD183" i="3" s="1"/>
  <c r="AA181" i="3"/>
  <c r="GM181" i="3" s="1"/>
  <c r="Z181" i="3"/>
  <c r="GL181" i="3" s="1"/>
  <c r="Y181" i="3"/>
  <c r="AE181" i="3" s="1"/>
  <c r="X181" i="3"/>
  <c r="AD181" i="3" s="1"/>
  <c r="AA180" i="3"/>
  <c r="GM180" i="3" s="1"/>
  <c r="Z180" i="3"/>
  <c r="GL180" i="3" s="1"/>
  <c r="Y180" i="3"/>
  <c r="AE180" i="3" s="1"/>
  <c r="X180" i="3"/>
  <c r="AD180" i="3" s="1"/>
  <c r="AA179" i="3"/>
  <c r="GM179" i="3" s="1"/>
  <c r="Z179" i="3"/>
  <c r="GL179" i="3" s="1"/>
  <c r="Y179" i="3"/>
  <c r="AE179" i="3" s="1"/>
  <c r="X179" i="3"/>
  <c r="AD179" i="3" s="1"/>
  <c r="AA178" i="3"/>
  <c r="GM178" i="3" s="1"/>
  <c r="Z178" i="3"/>
  <c r="GL178" i="3" s="1"/>
  <c r="Y178" i="3"/>
  <c r="AE178" i="3" s="1"/>
  <c r="X178" i="3"/>
  <c r="AD178" i="3" s="1"/>
  <c r="AA173" i="3"/>
  <c r="GM173" i="3" s="1"/>
  <c r="Z173" i="3"/>
  <c r="GL173" i="3" s="1"/>
  <c r="Y173" i="3"/>
  <c r="AE173" i="3" s="1"/>
  <c r="X173" i="3"/>
  <c r="AD173" i="3" s="1"/>
  <c r="AA170" i="3"/>
  <c r="GM170" i="3" s="1"/>
  <c r="Z170" i="3"/>
  <c r="GL170" i="3" s="1"/>
  <c r="Y170" i="3"/>
  <c r="AE170" i="3" s="1"/>
  <c r="X170" i="3"/>
  <c r="AD170" i="3" s="1"/>
  <c r="AA169" i="3"/>
  <c r="GM169" i="3" s="1"/>
  <c r="Z169" i="3"/>
  <c r="GL169" i="3" s="1"/>
  <c r="Y169" i="3"/>
  <c r="AE169" i="3" s="1"/>
  <c r="X169" i="3"/>
  <c r="AD169" i="3" s="1"/>
  <c r="AA166" i="3"/>
  <c r="GM166" i="3" s="1"/>
  <c r="Z166" i="3"/>
  <c r="GL166" i="3" s="1"/>
  <c r="Y166" i="3"/>
  <c r="AE166" i="3" s="1"/>
  <c r="X166" i="3"/>
  <c r="AD166" i="3" s="1"/>
  <c r="AA163" i="3"/>
  <c r="GM163" i="3" s="1"/>
  <c r="Z163" i="3"/>
  <c r="GL163" i="3" s="1"/>
  <c r="Y163" i="3"/>
  <c r="AE163" i="3" s="1"/>
  <c r="X163" i="3"/>
  <c r="AD163" i="3" s="1"/>
  <c r="AA162" i="3"/>
  <c r="GM162" i="3" s="1"/>
  <c r="Z162" i="3"/>
  <c r="GL162" i="3" s="1"/>
  <c r="Y162" i="3"/>
  <c r="AE162" i="3" s="1"/>
  <c r="X162" i="3"/>
  <c r="AD162" i="3" s="1"/>
  <c r="AA161" i="3"/>
  <c r="GM161" i="3" s="1"/>
  <c r="Z161" i="3"/>
  <c r="GL161" i="3" s="1"/>
  <c r="Y161" i="3"/>
  <c r="AE161" i="3" s="1"/>
  <c r="X161" i="3"/>
  <c r="AD161" i="3" s="1"/>
  <c r="AA160" i="3"/>
  <c r="GM160" i="3" s="1"/>
  <c r="Z160" i="3"/>
  <c r="GL160" i="3" s="1"/>
  <c r="Y160" i="3"/>
  <c r="AE160" i="3" s="1"/>
  <c r="X160" i="3"/>
  <c r="AD160" i="3" s="1"/>
  <c r="AA159" i="3"/>
  <c r="GM159" i="3" s="1"/>
  <c r="Z159" i="3"/>
  <c r="GL159" i="3" s="1"/>
  <c r="Y159" i="3"/>
  <c r="AE159" i="3" s="1"/>
  <c r="X159" i="3"/>
  <c r="AD159" i="3" s="1"/>
  <c r="AA158" i="3"/>
  <c r="GM158" i="3" s="1"/>
  <c r="Z158" i="3"/>
  <c r="GL158" i="3" s="1"/>
  <c r="Y158" i="3"/>
  <c r="AE158" i="3" s="1"/>
  <c r="X158" i="3"/>
  <c r="AD158" i="3" s="1"/>
  <c r="AA157" i="3"/>
  <c r="GM157" i="3" s="1"/>
  <c r="Z157" i="3"/>
  <c r="GL157" i="3" s="1"/>
  <c r="Y157" i="3"/>
  <c r="AE157" i="3" s="1"/>
  <c r="X157" i="3"/>
  <c r="AD157" i="3" s="1"/>
  <c r="AA156" i="3"/>
  <c r="GM156" i="3" s="1"/>
  <c r="Z156" i="3"/>
  <c r="GL156" i="3" s="1"/>
  <c r="Y156" i="3"/>
  <c r="AE156" i="3" s="1"/>
  <c r="X156" i="3"/>
  <c r="AD156" i="3" s="1"/>
  <c r="AA152" i="3"/>
  <c r="GM152" i="3" s="1"/>
  <c r="Z152" i="3"/>
  <c r="GL152" i="3" s="1"/>
  <c r="Y152" i="3"/>
  <c r="AE152" i="3" s="1"/>
  <c r="X152" i="3"/>
  <c r="AD152" i="3" s="1"/>
  <c r="AA149" i="3"/>
  <c r="GM149" i="3" s="1"/>
  <c r="Z149" i="3"/>
  <c r="GL149" i="3" s="1"/>
  <c r="Y149" i="3"/>
  <c r="AE149" i="3" s="1"/>
  <c r="X149" i="3"/>
  <c r="AD149" i="3" s="1"/>
  <c r="AA145" i="3"/>
  <c r="GM145" i="3" s="1"/>
  <c r="Z145" i="3"/>
  <c r="GL145" i="3" s="1"/>
  <c r="Y145" i="3"/>
  <c r="AE145" i="3" s="1"/>
  <c r="X145" i="3"/>
  <c r="AD145" i="3" s="1"/>
  <c r="AA139" i="3"/>
  <c r="GM139" i="3" s="1"/>
  <c r="Z139" i="3"/>
  <c r="GL139" i="3" s="1"/>
  <c r="Y139" i="3"/>
  <c r="AE139" i="3" s="1"/>
  <c r="X139" i="3"/>
  <c r="AD139" i="3" s="1"/>
  <c r="AA136" i="3"/>
  <c r="GM136" i="3" s="1"/>
  <c r="Z136" i="3"/>
  <c r="GL136" i="3" s="1"/>
  <c r="Y136" i="3"/>
  <c r="AE136" i="3" s="1"/>
  <c r="X136" i="3"/>
  <c r="AD136" i="3" s="1"/>
  <c r="AA133" i="3"/>
  <c r="GM133" i="3" s="1"/>
  <c r="Z133" i="3"/>
  <c r="GL133" i="3" s="1"/>
  <c r="Y133" i="3"/>
  <c r="AE133" i="3" s="1"/>
  <c r="X133" i="3"/>
  <c r="AD133" i="3" s="1"/>
  <c r="AA129" i="3"/>
  <c r="GM129" i="3" s="1"/>
  <c r="Z129" i="3"/>
  <c r="GL129" i="3" s="1"/>
  <c r="Y129" i="3"/>
  <c r="AE129" i="3" s="1"/>
  <c r="X129" i="3"/>
  <c r="AD129" i="3" s="1"/>
  <c r="AA125" i="3"/>
  <c r="GM125" i="3" s="1"/>
  <c r="Z125" i="3"/>
  <c r="GL125" i="3" s="1"/>
  <c r="Y125" i="3"/>
  <c r="AE125" i="3" s="1"/>
  <c r="X125" i="3"/>
  <c r="AD125" i="3" s="1"/>
  <c r="AA122" i="3"/>
  <c r="GM122" i="3" s="1"/>
  <c r="Z122" i="3"/>
  <c r="GL122" i="3" s="1"/>
  <c r="Y122" i="3"/>
  <c r="AE122" i="3" s="1"/>
  <c r="X122" i="3"/>
  <c r="AD122" i="3" s="1"/>
  <c r="AA117" i="3"/>
  <c r="GM117" i="3" s="1"/>
  <c r="Z117" i="3"/>
  <c r="GL117" i="3" s="1"/>
  <c r="Y117" i="3"/>
  <c r="AE117" i="3" s="1"/>
  <c r="X117" i="3"/>
  <c r="AD117" i="3" s="1"/>
  <c r="AA116" i="3"/>
  <c r="GM116" i="3" s="1"/>
  <c r="Z116" i="3"/>
  <c r="GL116" i="3" s="1"/>
  <c r="Y116" i="3"/>
  <c r="AE116" i="3" s="1"/>
  <c r="X116" i="3"/>
  <c r="AD116" i="3" s="1"/>
  <c r="AA115" i="3"/>
  <c r="GM115" i="3" s="1"/>
  <c r="Z115" i="3"/>
  <c r="GL115" i="3" s="1"/>
  <c r="Y115" i="3"/>
  <c r="AE115" i="3" s="1"/>
  <c r="X115" i="3"/>
  <c r="AD115" i="3" s="1"/>
  <c r="AA114" i="3"/>
  <c r="GM114" i="3" s="1"/>
  <c r="Z114" i="3"/>
  <c r="GL114" i="3" s="1"/>
  <c r="Y114" i="3"/>
  <c r="AE114" i="3" s="1"/>
  <c r="X114" i="3"/>
  <c r="AD114" i="3" s="1"/>
  <c r="AA113" i="3"/>
  <c r="GM113" i="3" s="1"/>
  <c r="Z113" i="3"/>
  <c r="GL113" i="3" s="1"/>
  <c r="Y113" i="3"/>
  <c r="AE113" i="3" s="1"/>
  <c r="X113" i="3"/>
  <c r="AD113" i="3" s="1"/>
  <c r="AA112" i="3"/>
  <c r="GM112" i="3" s="1"/>
  <c r="Z112" i="3"/>
  <c r="GL112" i="3" s="1"/>
  <c r="Y112" i="3"/>
  <c r="AE112" i="3" s="1"/>
  <c r="X112" i="3"/>
  <c r="AD112" i="3" s="1"/>
  <c r="AA108" i="3"/>
  <c r="GM108" i="3" s="1"/>
  <c r="Z108" i="3"/>
  <c r="GL108" i="3" s="1"/>
  <c r="Y108" i="3"/>
  <c r="AE108" i="3" s="1"/>
  <c r="X108" i="3"/>
  <c r="AD108" i="3" s="1"/>
  <c r="AA107" i="3"/>
  <c r="GM107" i="3" s="1"/>
  <c r="Z107" i="3"/>
  <c r="GL107" i="3" s="1"/>
  <c r="Y107" i="3"/>
  <c r="AE107" i="3" s="1"/>
  <c r="X107" i="3"/>
  <c r="AD107" i="3" s="1"/>
  <c r="AA106" i="3"/>
  <c r="GM106" i="3" s="1"/>
  <c r="Z106" i="3"/>
  <c r="GL106" i="3" s="1"/>
  <c r="Y106" i="3"/>
  <c r="AE106" i="3" s="1"/>
  <c r="X106" i="3"/>
  <c r="AD106" i="3" s="1"/>
  <c r="AA105" i="3"/>
  <c r="GM105" i="3" s="1"/>
  <c r="Z105" i="3"/>
  <c r="GL105" i="3" s="1"/>
  <c r="Y105" i="3"/>
  <c r="AE105" i="3" s="1"/>
  <c r="X105" i="3"/>
  <c r="AD105" i="3" s="1"/>
  <c r="AA102" i="3"/>
  <c r="GM102" i="3" s="1"/>
  <c r="Z102" i="3"/>
  <c r="GL102" i="3" s="1"/>
  <c r="Y102" i="3"/>
  <c r="AE102" i="3" s="1"/>
  <c r="X102" i="3"/>
  <c r="AD102" i="3" s="1"/>
  <c r="AA101" i="3"/>
  <c r="GM101" i="3" s="1"/>
  <c r="Z101" i="3"/>
  <c r="GL101" i="3" s="1"/>
  <c r="Y101" i="3"/>
  <c r="AE101" i="3" s="1"/>
  <c r="X101" i="3"/>
  <c r="AD101" i="3" s="1"/>
  <c r="AA97" i="3"/>
  <c r="GM97" i="3" s="1"/>
  <c r="Z97" i="3"/>
  <c r="GL97" i="3" s="1"/>
  <c r="Y97" i="3"/>
  <c r="AE97" i="3" s="1"/>
  <c r="X97" i="3"/>
  <c r="AD97" i="3" s="1"/>
  <c r="AA92" i="3"/>
  <c r="GM92" i="3" s="1"/>
  <c r="Z92" i="3"/>
  <c r="GL92" i="3" s="1"/>
  <c r="Y92" i="3"/>
  <c r="AE92" i="3" s="1"/>
  <c r="X92" i="3"/>
  <c r="AD92" i="3" s="1"/>
  <c r="AA91" i="3"/>
  <c r="GM91" i="3" s="1"/>
  <c r="Z91" i="3"/>
  <c r="GL91" i="3" s="1"/>
  <c r="Y91" i="3"/>
  <c r="AE91" i="3" s="1"/>
  <c r="X91" i="3"/>
  <c r="AD91" i="3" s="1"/>
  <c r="AA90" i="3"/>
  <c r="GM90" i="3" s="1"/>
  <c r="Z90" i="3"/>
  <c r="GL90" i="3" s="1"/>
  <c r="Y90" i="3"/>
  <c r="AE90" i="3" s="1"/>
  <c r="X90" i="3"/>
  <c r="AD90" i="3" s="1"/>
  <c r="AA89" i="3"/>
  <c r="GM89" i="3" s="1"/>
  <c r="Z89" i="3"/>
  <c r="GL89" i="3" s="1"/>
  <c r="Y89" i="3"/>
  <c r="AE89" i="3" s="1"/>
  <c r="X89" i="3"/>
  <c r="AD89" i="3" s="1"/>
  <c r="AA88" i="3"/>
  <c r="GM88" i="3" s="1"/>
  <c r="Z88" i="3"/>
  <c r="GL88" i="3" s="1"/>
  <c r="Y88" i="3"/>
  <c r="AE88" i="3" s="1"/>
  <c r="X88" i="3"/>
  <c r="AD88" i="3" s="1"/>
  <c r="AA87" i="3"/>
  <c r="GM87" i="3" s="1"/>
  <c r="Z87" i="3"/>
  <c r="GL87" i="3" s="1"/>
  <c r="Y87" i="3"/>
  <c r="AE87" i="3" s="1"/>
  <c r="X87" i="3"/>
  <c r="AD87" i="3" s="1"/>
  <c r="AA86" i="3"/>
  <c r="GM86" i="3" s="1"/>
  <c r="Z86" i="3"/>
  <c r="GL86" i="3" s="1"/>
  <c r="Y86" i="3"/>
  <c r="AE86" i="3" s="1"/>
  <c r="X86" i="3"/>
  <c r="AD86" i="3" s="1"/>
  <c r="AA85" i="3"/>
  <c r="GM85" i="3" s="1"/>
  <c r="Z85" i="3"/>
  <c r="GL85" i="3" s="1"/>
  <c r="Y85" i="3"/>
  <c r="AE85" i="3" s="1"/>
  <c r="X85" i="3"/>
  <c r="AD85" i="3" s="1"/>
  <c r="AA83" i="3"/>
  <c r="GM83" i="3" s="1"/>
  <c r="Z83" i="3"/>
  <c r="GL83" i="3" s="1"/>
  <c r="Y83" i="3"/>
  <c r="AE83" i="3" s="1"/>
  <c r="X83" i="3"/>
  <c r="AD83" i="3" s="1"/>
  <c r="AA82" i="3"/>
  <c r="GM82" i="3" s="1"/>
  <c r="Z82" i="3"/>
  <c r="GL82" i="3" s="1"/>
  <c r="Y82" i="3"/>
  <c r="AE82" i="3" s="1"/>
  <c r="X82" i="3"/>
  <c r="AD82" i="3" s="1"/>
  <c r="AA81" i="3"/>
  <c r="GM81" i="3" s="1"/>
  <c r="Z81" i="3"/>
  <c r="GL81" i="3" s="1"/>
  <c r="Y81" i="3"/>
  <c r="AE81" i="3" s="1"/>
  <c r="X81" i="3"/>
  <c r="AD81" i="3" s="1"/>
  <c r="AA80" i="3"/>
  <c r="GM80" i="3" s="1"/>
  <c r="Z80" i="3"/>
  <c r="GL80" i="3" s="1"/>
  <c r="Y80" i="3"/>
  <c r="X80" i="3"/>
  <c r="AD80" i="3" s="1"/>
  <c r="AA79" i="3"/>
  <c r="GM79" i="3" s="1"/>
  <c r="Z79" i="3"/>
  <c r="GL79" i="3" s="1"/>
  <c r="Y79" i="3"/>
  <c r="X79" i="3"/>
  <c r="AD79" i="3" s="1"/>
  <c r="AA78" i="3"/>
  <c r="GM78" i="3" s="1"/>
  <c r="Z78" i="3"/>
  <c r="GL78" i="3" s="1"/>
  <c r="Y78" i="3"/>
  <c r="AE78" i="3" s="1"/>
  <c r="X78" i="3"/>
  <c r="AD78" i="3" s="1"/>
  <c r="AA77" i="3"/>
  <c r="GM77" i="3" s="1"/>
  <c r="Z77" i="3"/>
  <c r="GL77" i="3" s="1"/>
  <c r="Y77" i="3"/>
  <c r="AE77" i="3" s="1"/>
  <c r="X77" i="3"/>
  <c r="AD77" i="3" s="1"/>
  <c r="AA76" i="3"/>
  <c r="GM76" i="3" s="1"/>
  <c r="Z76" i="3"/>
  <c r="GL76" i="3" s="1"/>
  <c r="Y76" i="3"/>
  <c r="X76" i="3"/>
  <c r="AD76" i="3" s="1"/>
  <c r="AA69" i="3"/>
  <c r="GM69" i="3" s="1"/>
  <c r="Z69" i="3"/>
  <c r="GL69" i="3" s="1"/>
  <c r="Y69" i="3"/>
  <c r="X69" i="3"/>
  <c r="AD69" i="3" s="1"/>
  <c r="AA65" i="3"/>
  <c r="GM65" i="3" s="1"/>
  <c r="Z65" i="3"/>
  <c r="GL65" i="3" s="1"/>
  <c r="Y65" i="3"/>
  <c r="AE65" i="3" s="1"/>
  <c r="X65" i="3"/>
  <c r="AD65" i="3" s="1"/>
  <c r="AA62" i="3"/>
  <c r="GM62" i="3" s="1"/>
  <c r="Z62" i="3"/>
  <c r="GL62" i="3" s="1"/>
  <c r="Y62" i="3"/>
  <c r="AE62" i="3" s="1"/>
  <c r="X62" i="3"/>
  <c r="AD62" i="3" s="1"/>
  <c r="AA59" i="3"/>
  <c r="GM59" i="3" s="1"/>
  <c r="Z59" i="3"/>
  <c r="GL59" i="3" s="1"/>
  <c r="Y59" i="3"/>
  <c r="X59" i="3"/>
  <c r="AD59" i="3" s="1"/>
  <c r="AA58" i="3"/>
  <c r="GM58" i="3" s="1"/>
  <c r="Z58" i="3"/>
  <c r="GL58" i="3" s="1"/>
  <c r="Y58" i="3"/>
  <c r="X58" i="3"/>
  <c r="AD58" i="3" s="1"/>
  <c r="AA57" i="3"/>
  <c r="GM57" i="3" s="1"/>
  <c r="Z57" i="3"/>
  <c r="GL57" i="3" s="1"/>
  <c r="Y57" i="3"/>
  <c r="AE57" i="3" s="1"/>
  <c r="X57" i="3"/>
  <c r="AD57" i="3" s="1"/>
  <c r="AA56" i="3"/>
  <c r="GM56" i="3" s="1"/>
  <c r="Z56" i="3"/>
  <c r="GL56" i="3" s="1"/>
  <c r="Y56" i="3"/>
  <c r="AE56" i="3" s="1"/>
  <c r="X56" i="3"/>
  <c r="AD56" i="3" s="1"/>
  <c r="AA55" i="3"/>
  <c r="GM55" i="3" s="1"/>
  <c r="Z55" i="3"/>
  <c r="GL55" i="3" s="1"/>
  <c r="Y55" i="3"/>
  <c r="X55" i="3"/>
  <c r="AD55" i="3" s="1"/>
  <c r="AA53" i="3"/>
  <c r="GM53" i="3" s="1"/>
  <c r="Z53" i="3"/>
  <c r="GL53" i="3" s="1"/>
  <c r="Y53" i="3"/>
  <c r="X53" i="3"/>
  <c r="AD53" i="3" s="1"/>
  <c r="AA49" i="3"/>
  <c r="GM49" i="3" s="1"/>
  <c r="Z49" i="3"/>
  <c r="GL49" i="3" s="1"/>
  <c r="Y49" i="3"/>
  <c r="AE49" i="3" s="1"/>
  <c r="X49" i="3"/>
  <c r="AD49" i="3" s="1"/>
  <c r="AA47" i="3"/>
  <c r="GM47" i="3" s="1"/>
  <c r="Z47" i="3"/>
  <c r="GL47" i="3" s="1"/>
  <c r="Y47" i="3"/>
  <c r="AE47" i="3" s="1"/>
  <c r="X47" i="3"/>
  <c r="AD47" i="3" s="1"/>
  <c r="AA46" i="3"/>
  <c r="GM46" i="3" s="1"/>
  <c r="Z46" i="3"/>
  <c r="GL46" i="3" s="1"/>
  <c r="Y46" i="3"/>
  <c r="X46" i="3"/>
  <c r="AD46" i="3" s="1"/>
  <c r="AA36" i="3"/>
  <c r="GM36" i="3" s="1"/>
  <c r="Z36" i="3"/>
  <c r="GL36" i="3" s="1"/>
  <c r="Y36" i="3"/>
  <c r="X36" i="3"/>
  <c r="AD36" i="3" s="1"/>
  <c r="AA35" i="3"/>
  <c r="GM35" i="3" s="1"/>
  <c r="Z35" i="3"/>
  <c r="GL35" i="3" s="1"/>
  <c r="Y35" i="3"/>
  <c r="AE35" i="3" s="1"/>
  <c r="X35" i="3"/>
  <c r="AD35" i="3" s="1"/>
  <c r="AA34" i="3"/>
  <c r="GM34" i="3" s="1"/>
  <c r="Z34" i="3"/>
  <c r="GL34" i="3" s="1"/>
  <c r="Y34" i="3"/>
  <c r="AE34" i="3" s="1"/>
  <c r="X34" i="3"/>
  <c r="AD34" i="3" s="1"/>
  <c r="AA30" i="3"/>
  <c r="GM30" i="3" s="1"/>
  <c r="Z30" i="3"/>
  <c r="GL30" i="3" s="1"/>
  <c r="Y30" i="3"/>
  <c r="X30" i="3"/>
  <c r="AD30" i="3" s="1"/>
  <c r="AA26" i="3"/>
  <c r="GM26" i="3" s="1"/>
  <c r="Z26" i="3"/>
  <c r="GL26" i="3" s="1"/>
  <c r="Y26" i="3"/>
  <c r="X26" i="3"/>
  <c r="AD26" i="3" s="1"/>
  <c r="AA23" i="3"/>
  <c r="GM23" i="3" s="1"/>
  <c r="Z23" i="3"/>
  <c r="GL23" i="3" s="1"/>
  <c r="Y23" i="3"/>
  <c r="AE23" i="3" s="1"/>
  <c r="X23" i="3"/>
  <c r="AD23" i="3" s="1"/>
  <c r="AA22" i="3"/>
  <c r="GM22" i="3" s="1"/>
  <c r="Z22" i="3"/>
  <c r="GL22" i="3" s="1"/>
  <c r="Y22" i="3"/>
  <c r="AE22" i="3" s="1"/>
  <c r="X22" i="3"/>
  <c r="AD22" i="3" s="1"/>
  <c r="AA18" i="3"/>
  <c r="GM18" i="3" s="1"/>
  <c r="Z18" i="3"/>
  <c r="GL18" i="3" s="1"/>
  <c r="Y18" i="3"/>
  <c r="AE18" i="3" s="1"/>
  <c r="X18" i="3"/>
  <c r="AD18" i="3" s="1"/>
  <c r="AA15" i="3"/>
  <c r="GM15" i="3" s="1"/>
  <c r="Z15" i="3"/>
  <c r="GL15" i="3" s="1"/>
  <c r="Y15" i="3"/>
  <c r="X15" i="3"/>
  <c r="AD15" i="3" s="1"/>
  <c r="AA14" i="3"/>
  <c r="GM14" i="3" s="1"/>
  <c r="Z14" i="3"/>
  <c r="GL14" i="3" s="1"/>
  <c r="Y14" i="3"/>
  <c r="AE14" i="3" s="1"/>
  <c r="X14" i="3"/>
  <c r="AA13" i="3"/>
  <c r="GM13" i="3" s="1"/>
  <c r="Z13" i="3"/>
  <c r="GL13" i="3" s="1"/>
  <c r="Y13" i="3"/>
  <c r="X13" i="3"/>
  <c r="AA12" i="3"/>
  <c r="GM12" i="3" s="1"/>
  <c r="Z12" i="3"/>
  <c r="GL12" i="3" s="1"/>
  <c r="Y12" i="3"/>
  <c r="X12" i="3"/>
  <c r="M196" i="3"/>
  <c r="GK196" i="3" s="1"/>
  <c r="L196" i="3"/>
  <c r="M195" i="3"/>
  <c r="GK195" i="3" s="1"/>
  <c r="L195" i="3"/>
  <c r="M194" i="3"/>
  <c r="GK194" i="3" s="1"/>
  <c r="L194" i="3"/>
  <c r="M193" i="3"/>
  <c r="GK193" i="3" s="1"/>
  <c r="L193" i="3"/>
  <c r="M192" i="3"/>
  <c r="GK192" i="3" s="1"/>
  <c r="L192" i="3"/>
  <c r="M188" i="3"/>
  <c r="GK188" i="3" s="1"/>
  <c r="L188" i="3"/>
  <c r="M185" i="3"/>
  <c r="GK185" i="3" s="1"/>
  <c r="L185" i="3"/>
  <c r="M184" i="3"/>
  <c r="GK184" i="3" s="1"/>
  <c r="L184" i="3"/>
  <c r="M183" i="3"/>
  <c r="GK183" i="3" s="1"/>
  <c r="L183" i="3"/>
  <c r="M181" i="3"/>
  <c r="GK181" i="3" s="1"/>
  <c r="L181" i="3"/>
  <c r="M180" i="3"/>
  <c r="GK180" i="3" s="1"/>
  <c r="L180" i="3"/>
  <c r="M179" i="3"/>
  <c r="GK179" i="3" s="1"/>
  <c r="L179" i="3"/>
  <c r="M178" i="3"/>
  <c r="GK178" i="3" s="1"/>
  <c r="L178" i="3"/>
  <c r="M173" i="3"/>
  <c r="GK173" i="3" s="1"/>
  <c r="L173" i="3"/>
  <c r="M170" i="3"/>
  <c r="GK170" i="3" s="1"/>
  <c r="L170" i="3"/>
  <c r="M169" i="3"/>
  <c r="GK169" i="3" s="1"/>
  <c r="L169" i="3"/>
  <c r="M166" i="3"/>
  <c r="GK166" i="3" s="1"/>
  <c r="L166" i="3"/>
  <c r="M163" i="3"/>
  <c r="GK163" i="3" s="1"/>
  <c r="L163" i="3"/>
  <c r="M162" i="3"/>
  <c r="GK162" i="3" s="1"/>
  <c r="L162" i="3"/>
  <c r="M161" i="3"/>
  <c r="GK161" i="3" s="1"/>
  <c r="L161" i="3"/>
  <c r="M160" i="3"/>
  <c r="GK160" i="3" s="1"/>
  <c r="L160" i="3"/>
  <c r="M159" i="3"/>
  <c r="GK159" i="3" s="1"/>
  <c r="L159" i="3"/>
  <c r="M158" i="3"/>
  <c r="GK158" i="3" s="1"/>
  <c r="L158" i="3"/>
  <c r="M157" i="3"/>
  <c r="GK157" i="3" s="1"/>
  <c r="L157" i="3"/>
  <c r="M156" i="3"/>
  <c r="GK156" i="3" s="1"/>
  <c r="L156" i="3"/>
  <c r="M152" i="3"/>
  <c r="GK152" i="3" s="1"/>
  <c r="L152" i="3"/>
  <c r="M149" i="3"/>
  <c r="GK149" i="3" s="1"/>
  <c r="L149" i="3"/>
  <c r="M145" i="3"/>
  <c r="GK145" i="3" s="1"/>
  <c r="L145" i="3"/>
  <c r="M139" i="3"/>
  <c r="GK139" i="3" s="1"/>
  <c r="L139" i="3"/>
  <c r="M136" i="3"/>
  <c r="GK136" i="3" s="1"/>
  <c r="L136" i="3"/>
  <c r="M133" i="3"/>
  <c r="GK133" i="3" s="1"/>
  <c r="L133" i="3"/>
  <c r="M129" i="3"/>
  <c r="GK129" i="3" s="1"/>
  <c r="L129" i="3"/>
  <c r="M125" i="3"/>
  <c r="GK125" i="3" s="1"/>
  <c r="L125" i="3"/>
  <c r="M122" i="3"/>
  <c r="GK122" i="3" s="1"/>
  <c r="L122" i="3"/>
  <c r="M117" i="3"/>
  <c r="GK117" i="3" s="1"/>
  <c r="L117" i="3"/>
  <c r="M116" i="3"/>
  <c r="GK116" i="3" s="1"/>
  <c r="L116" i="3"/>
  <c r="M115" i="3"/>
  <c r="GK115" i="3" s="1"/>
  <c r="L115" i="3"/>
  <c r="M114" i="3"/>
  <c r="GK114" i="3" s="1"/>
  <c r="L114" i="3"/>
  <c r="M113" i="3"/>
  <c r="GK113" i="3" s="1"/>
  <c r="L113" i="3"/>
  <c r="M112" i="3"/>
  <c r="GK112" i="3" s="1"/>
  <c r="L112" i="3"/>
  <c r="M108" i="3"/>
  <c r="GK108" i="3" s="1"/>
  <c r="L108" i="3"/>
  <c r="M107" i="3"/>
  <c r="GK107" i="3" s="1"/>
  <c r="L107" i="3"/>
  <c r="M106" i="3"/>
  <c r="GK106" i="3" s="1"/>
  <c r="L106" i="3"/>
  <c r="M105" i="3"/>
  <c r="GK105" i="3" s="1"/>
  <c r="L105" i="3"/>
  <c r="M102" i="3"/>
  <c r="GK102" i="3" s="1"/>
  <c r="L102" i="3"/>
  <c r="M101" i="3"/>
  <c r="GK101" i="3" s="1"/>
  <c r="L101" i="3"/>
  <c r="M97" i="3"/>
  <c r="GK97" i="3" s="1"/>
  <c r="L97" i="3"/>
  <c r="M92" i="3"/>
  <c r="GK92" i="3" s="1"/>
  <c r="L92" i="3"/>
  <c r="M91" i="3"/>
  <c r="GK91" i="3" s="1"/>
  <c r="L91" i="3"/>
  <c r="M90" i="3"/>
  <c r="GK90" i="3" s="1"/>
  <c r="L90" i="3"/>
  <c r="M89" i="3"/>
  <c r="GK89" i="3" s="1"/>
  <c r="L89" i="3"/>
  <c r="M88" i="3"/>
  <c r="GK88" i="3" s="1"/>
  <c r="L88" i="3"/>
  <c r="M87" i="3"/>
  <c r="GK87" i="3" s="1"/>
  <c r="L87" i="3"/>
  <c r="M86" i="3"/>
  <c r="GK86" i="3" s="1"/>
  <c r="L86" i="3"/>
  <c r="M85" i="3"/>
  <c r="GK85" i="3" s="1"/>
  <c r="L85" i="3"/>
  <c r="M83" i="3"/>
  <c r="GK83" i="3" s="1"/>
  <c r="L83" i="3"/>
  <c r="M82" i="3"/>
  <c r="GK82" i="3" s="1"/>
  <c r="L82" i="3"/>
  <c r="M81" i="3"/>
  <c r="GK81" i="3" s="1"/>
  <c r="L81" i="3"/>
  <c r="M80" i="3"/>
  <c r="GK80" i="3" s="1"/>
  <c r="L80" i="3"/>
  <c r="M79" i="3"/>
  <c r="GK79" i="3" s="1"/>
  <c r="L79" i="3"/>
  <c r="M78" i="3"/>
  <c r="GK78" i="3" s="1"/>
  <c r="L78" i="3"/>
  <c r="M77" i="3"/>
  <c r="GK77" i="3" s="1"/>
  <c r="L77" i="3"/>
  <c r="M76" i="3"/>
  <c r="GK76" i="3" s="1"/>
  <c r="L76" i="3"/>
  <c r="M69" i="3"/>
  <c r="GK69" i="3" s="1"/>
  <c r="L69" i="3"/>
  <c r="M65" i="3"/>
  <c r="GK65" i="3" s="1"/>
  <c r="L65" i="3"/>
  <c r="M62" i="3"/>
  <c r="GK62" i="3" s="1"/>
  <c r="L62" i="3"/>
  <c r="M59" i="3"/>
  <c r="GK59" i="3" s="1"/>
  <c r="L59" i="3"/>
  <c r="M58" i="3"/>
  <c r="GK58" i="3" s="1"/>
  <c r="L58" i="3"/>
  <c r="M57" i="3"/>
  <c r="GK57" i="3" s="1"/>
  <c r="L57" i="3"/>
  <c r="M56" i="3"/>
  <c r="GK56" i="3" s="1"/>
  <c r="L56" i="3"/>
  <c r="M55" i="3"/>
  <c r="GK55" i="3" s="1"/>
  <c r="L55" i="3"/>
  <c r="M53" i="3"/>
  <c r="GK53" i="3" s="1"/>
  <c r="L53" i="3"/>
  <c r="M49" i="3"/>
  <c r="GK49" i="3" s="1"/>
  <c r="L49" i="3"/>
  <c r="M47" i="3"/>
  <c r="GK47" i="3" s="1"/>
  <c r="L47" i="3"/>
  <c r="M46" i="3"/>
  <c r="GK46" i="3" s="1"/>
  <c r="L46" i="3"/>
  <c r="M36" i="3"/>
  <c r="GK36" i="3" s="1"/>
  <c r="L36" i="3"/>
  <c r="M35" i="3"/>
  <c r="GK35" i="3" s="1"/>
  <c r="L35" i="3"/>
  <c r="M34" i="3"/>
  <c r="GK34" i="3" s="1"/>
  <c r="L34" i="3"/>
  <c r="M30" i="3"/>
  <c r="GK30" i="3" s="1"/>
  <c r="L30" i="3"/>
  <c r="M26" i="3"/>
  <c r="GK26" i="3" s="1"/>
  <c r="L26" i="3"/>
  <c r="M23" i="3"/>
  <c r="GK23" i="3" s="1"/>
  <c r="L23" i="3"/>
  <c r="M22" i="3"/>
  <c r="GK22" i="3" s="1"/>
  <c r="L22" i="3"/>
  <c r="M18" i="3"/>
  <c r="GK18" i="3" s="1"/>
  <c r="L18" i="3"/>
  <c r="M15" i="3"/>
  <c r="GK15" i="3" s="1"/>
  <c r="L15" i="3"/>
  <c r="M14" i="3"/>
  <c r="GK14" i="3" s="1"/>
  <c r="L14" i="3"/>
  <c r="M13" i="3"/>
  <c r="GK13" i="3" s="1"/>
  <c r="L13" i="3"/>
  <c r="M12" i="3"/>
  <c r="GK12" i="3" s="1"/>
  <c r="L12" i="3"/>
  <c r="GJ12" i="3" l="1"/>
  <c r="GJ14" i="3"/>
  <c r="GJ18" i="3"/>
  <c r="GJ23" i="3"/>
  <c r="GU23" i="3" s="1"/>
  <c r="GV23" i="3" s="1"/>
  <c r="GJ30" i="3"/>
  <c r="GJ35" i="3"/>
  <c r="GJ46" i="3"/>
  <c r="GJ49" i="3"/>
  <c r="GU49" i="3" s="1"/>
  <c r="GV49" i="3" s="1"/>
  <c r="GJ55" i="3"/>
  <c r="GJ57" i="3"/>
  <c r="GJ59" i="3"/>
  <c r="GJ65" i="3"/>
  <c r="GU65" i="3" s="1"/>
  <c r="GV65" i="3" s="1"/>
  <c r="GJ76" i="3"/>
  <c r="GJ78" i="3"/>
  <c r="GJ80" i="3"/>
  <c r="GJ82" i="3"/>
  <c r="GU82" i="3" s="1"/>
  <c r="GV82" i="3" s="1"/>
  <c r="GJ85" i="3"/>
  <c r="GJ87" i="3"/>
  <c r="GJ89" i="3"/>
  <c r="GJ91" i="3"/>
  <c r="GU91" i="3" s="1"/>
  <c r="GV91" i="3" s="1"/>
  <c r="GJ97" i="3"/>
  <c r="GJ102" i="3"/>
  <c r="GJ106" i="3"/>
  <c r="GJ108" i="3"/>
  <c r="GU108" i="3" s="1"/>
  <c r="GV108" i="3" s="1"/>
  <c r="GJ113" i="3"/>
  <c r="GJ115" i="3"/>
  <c r="GJ117" i="3"/>
  <c r="GJ125" i="3"/>
  <c r="GU125" i="3" s="1"/>
  <c r="GV125" i="3" s="1"/>
  <c r="GJ133" i="3"/>
  <c r="GJ139" i="3"/>
  <c r="GJ149" i="3"/>
  <c r="GJ156" i="3"/>
  <c r="GU156" i="3" s="1"/>
  <c r="GV156" i="3" s="1"/>
  <c r="GJ158" i="3"/>
  <c r="GJ160" i="3"/>
  <c r="GJ162" i="3"/>
  <c r="GJ166" i="3"/>
  <c r="GJ170" i="3"/>
  <c r="GJ178" i="3"/>
  <c r="GJ180" i="3"/>
  <c r="GJ183" i="3"/>
  <c r="GU183" i="3" s="1"/>
  <c r="GV183" i="3" s="1"/>
  <c r="GJ185" i="3"/>
  <c r="GJ192" i="3"/>
  <c r="GJ194" i="3"/>
  <c r="GJ196" i="3"/>
  <c r="GJ13" i="3"/>
  <c r="GU13" i="3" s="1"/>
  <c r="GV13" i="3" s="1"/>
  <c r="GJ15" i="3"/>
  <c r="GJ22" i="3"/>
  <c r="GJ26" i="3"/>
  <c r="GJ34" i="3"/>
  <c r="GJ36" i="3"/>
  <c r="GU36" i="3" s="1"/>
  <c r="GV36" i="3" s="1"/>
  <c r="GJ47" i="3"/>
  <c r="GU47" i="3" s="1"/>
  <c r="GV47" i="3" s="1"/>
  <c r="GJ53" i="3"/>
  <c r="GU53" i="3" s="1"/>
  <c r="GV53" i="3" s="1"/>
  <c r="GJ56" i="3"/>
  <c r="GJ58" i="3"/>
  <c r="GJ62" i="3"/>
  <c r="GU62" i="3" s="1"/>
  <c r="GV62" i="3" s="1"/>
  <c r="GJ69" i="3"/>
  <c r="GJ77" i="3"/>
  <c r="GU77" i="3" s="1"/>
  <c r="GV77" i="3" s="1"/>
  <c r="GJ79" i="3"/>
  <c r="GJ81" i="3"/>
  <c r="GU81" i="3" s="1"/>
  <c r="GV81" i="3" s="1"/>
  <c r="GJ83" i="3"/>
  <c r="GU83" i="3" s="1"/>
  <c r="GV83" i="3" s="1"/>
  <c r="GJ86" i="3"/>
  <c r="GJ88" i="3"/>
  <c r="GJ90" i="3"/>
  <c r="GU90" i="3" s="1"/>
  <c r="GV90" i="3" s="1"/>
  <c r="GJ92" i="3"/>
  <c r="GU92" i="3" s="1"/>
  <c r="GV92" i="3" s="1"/>
  <c r="GJ101" i="3"/>
  <c r="GJ105" i="3"/>
  <c r="GJ107" i="3"/>
  <c r="GU107" i="3" s="1"/>
  <c r="GV107" i="3" s="1"/>
  <c r="GJ112" i="3"/>
  <c r="GU112" i="3" s="1"/>
  <c r="GV112" i="3" s="1"/>
  <c r="GJ114" i="3"/>
  <c r="GJ116" i="3"/>
  <c r="GJ122" i="3"/>
  <c r="GU122" i="3" s="1"/>
  <c r="GV122" i="3" s="1"/>
  <c r="GJ129" i="3"/>
  <c r="GU129" i="3" s="1"/>
  <c r="GV129" i="3" s="1"/>
  <c r="GJ136" i="3"/>
  <c r="GJ145" i="3"/>
  <c r="GJ152" i="3"/>
  <c r="GU152" i="3" s="1"/>
  <c r="GV152" i="3" s="1"/>
  <c r="GJ157" i="3"/>
  <c r="GJ159" i="3"/>
  <c r="GU159" i="3" s="1"/>
  <c r="GV159" i="3" s="1"/>
  <c r="GJ161" i="3"/>
  <c r="GJ163" i="3"/>
  <c r="GU163" i="3" s="1"/>
  <c r="GV163" i="3" s="1"/>
  <c r="GJ169" i="3"/>
  <c r="GU169" i="3" s="1"/>
  <c r="GV169" i="3" s="1"/>
  <c r="GJ173" i="3"/>
  <c r="GU173" i="3" s="1"/>
  <c r="GV173" i="3" s="1"/>
  <c r="GJ179" i="3"/>
  <c r="GJ181" i="3"/>
  <c r="GJ184" i="3"/>
  <c r="GU184" i="3" s="1"/>
  <c r="GV184" i="3" s="1"/>
  <c r="GJ188" i="3"/>
  <c r="GU188" i="3" s="1"/>
  <c r="GV188" i="3" s="1"/>
  <c r="GJ193" i="3"/>
  <c r="GJ195" i="3"/>
  <c r="GU69" i="3"/>
  <c r="GV69" i="3" s="1"/>
  <c r="GU79" i="3"/>
  <c r="GV79" i="3" s="1"/>
  <c r="GU86" i="3"/>
  <c r="GV86" i="3" s="1"/>
  <c r="GU88" i="3"/>
  <c r="GV88" i="3" s="1"/>
  <c r="GU101" i="3"/>
  <c r="GV101" i="3" s="1"/>
  <c r="GU105" i="3"/>
  <c r="GV105" i="3" s="1"/>
  <c r="GU114" i="3"/>
  <c r="GV114" i="3" s="1"/>
  <c r="GU116" i="3"/>
  <c r="GV116" i="3" s="1"/>
  <c r="GU136" i="3"/>
  <c r="GV136" i="3" s="1"/>
  <c r="GU145" i="3"/>
  <c r="GV145" i="3" s="1"/>
  <c r="GU161" i="3"/>
  <c r="GV161" i="3" s="1"/>
  <c r="GU179" i="3"/>
  <c r="GV179" i="3" s="1"/>
  <c r="GU166" i="3"/>
  <c r="GV166" i="3" s="1"/>
  <c r="GU170" i="3"/>
  <c r="GV170" i="3" s="1"/>
  <c r="GU178" i="3"/>
  <c r="GV178" i="3" s="1"/>
  <c r="GU180" i="3"/>
  <c r="GV180" i="3" s="1"/>
  <c r="GU185" i="3"/>
  <c r="GV185" i="3" s="1"/>
  <c r="GU192" i="3"/>
  <c r="GV192" i="3" s="1"/>
  <c r="GU194" i="3"/>
  <c r="GV194" i="3" s="1"/>
  <c r="GU196" i="3"/>
  <c r="GV196" i="3" s="1"/>
  <c r="GU181" i="3"/>
  <c r="GV181" i="3" s="1"/>
  <c r="GU193" i="3"/>
  <c r="GV193" i="3" s="1"/>
  <c r="GU157" i="3"/>
  <c r="GV157" i="3" s="1"/>
  <c r="GU195" i="3"/>
  <c r="GV195" i="3" s="1"/>
  <c r="GU22" i="3"/>
  <c r="GV22" i="3" s="1"/>
  <c r="GU26" i="3"/>
  <c r="GV26" i="3" s="1"/>
  <c r="GU34" i="3"/>
  <c r="GV34" i="3" s="1"/>
  <c r="GU56" i="3"/>
  <c r="GV56" i="3" s="1"/>
  <c r="GU15" i="3"/>
  <c r="GV15" i="3" s="1"/>
  <c r="GU58" i="3"/>
  <c r="GV58" i="3" s="1"/>
  <c r="GU12" i="3"/>
  <c r="GV12" i="3" s="1"/>
  <c r="GU14" i="3"/>
  <c r="GV14" i="3" s="1"/>
  <c r="GU18" i="3"/>
  <c r="GV18" i="3" s="1"/>
  <c r="GU30" i="3"/>
  <c r="GV30" i="3" s="1"/>
  <c r="GU35" i="3"/>
  <c r="GV35" i="3" s="1"/>
  <c r="GU46" i="3"/>
  <c r="GV46" i="3" s="1"/>
  <c r="GU55" i="3"/>
  <c r="GV55" i="3" s="1"/>
  <c r="GU57" i="3"/>
  <c r="GV57" i="3" s="1"/>
  <c r="GU59" i="3"/>
  <c r="GV59" i="3" s="1"/>
  <c r="GU76" i="3"/>
  <c r="GV76" i="3" s="1"/>
  <c r="GU78" i="3"/>
  <c r="GV78" i="3" s="1"/>
  <c r="GU80" i="3"/>
  <c r="GV80" i="3" s="1"/>
  <c r="GU85" i="3"/>
  <c r="GV85" i="3" s="1"/>
  <c r="GU87" i="3"/>
  <c r="GV87" i="3" s="1"/>
  <c r="GU89" i="3"/>
  <c r="GV89" i="3" s="1"/>
  <c r="GU97" i="3"/>
  <c r="GV97" i="3" s="1"/>
  <c r="GU102" i="3"/>
  <c r="GV102" i="3" s="1"/>
  <c r="GU106" i="3"/>
  <c r="GV106" i="3" s="1"/>
  <c r="GU113" i="3"/>
  <c r="GV113" i="3" s="1"/>
  <c r="GU115" i="3"/>
  <c r="GV115" i="3" s="1"/>
  <c r="GU117" i="3"/>
  <c r="GV117" i="3" s="1"/>
  <c r="GU133" i="3"/>
  <c r="GV133" i="3" s="1"/>
  <c r="GU139" i="3"/>
  <c r="GV139" i="3" s="1"/>
  <c r="GU149" i="3"/>
  <c r="GV149" i="3" s="1"/>
  <c r="GU158" i="3"/>
  <c r="GV158" i="3" s="1"/>
  <c r="GU160" i="3"/>
  <c r="GV160" i="3" s="1"/>
  <c r="GU162" i="3"/>
  <c r="GV162" i="3" s="1"/>
  <c r="Q23" i="3"/>
  <c r="P112" i="3"/>
  <c r="P114" i="3"/>
  <c r="P116" i="3"/>
  <c r="P169" i="3"/>
  <c r="P179" i="3"/>
  <c r="P184" i="3"/>
  <c r="P193" i="3"/>
  <c r="Q30" i="3"/>
  <c r="Q35" i="3"/>
  <c r="Q49" i="3"/>
  <c r="Q112" i="3"/>
  <c r="Q116" i="3"/>
  <c r="Q179" i="3"/>
  <c r="Q181" i="3"/>
  <c r="Q184" i="3"/>
  <c r="Q188" i="3"/>
  <c r="Q193" i="3"/>
  <c r="Q195" i="3"/>
  <c r="Q14" i="3"/>
  <c r="BL192" i="3"/>
  <c r="BL194" i="3"/>
  <c r="BL195" i="3"/>
  <c r="CJ12" i="3"/>
  <c r="DT163" i="3"/>
  <c r="CK12" i="3"/>
  <c r="CW13" i="3"/>
  <c r="DT83" i="3"/>
  <c r="ER13" i="3"/>
  <c r="ER18" i="3"/>
  <c r="ER22" i="3"/>
  <c r="ER30" i="3"/>
  <c r="ER34" i="3"/>
  <c r="CV13" i="3"/>
  <c r="CV22" i="3"/>
  <c r="AZ81" i="3"/>
  <c r="BL106" i="3"/>
  <c r="BL107" i="3"/>
  <c r="CV23" i="3"/>
  <c r="CV34" i="3"/>
  <c r="CV35" i="3"/>
  <c r="CV47" i="3"/>
  <c r="CV49" i="3"/>
  <c r="CV56" i="3"/>
  <c r="CV57" i="3"/>
  <c r="CV62" i="3"/>
  <c r="CV65" i="3"/>
  <c r="CV77" i="3"/>
  <c r="CV78" i="3"/>
  <c r="CV81" i="3"/>
  <c r="CV82" i="3"/>
  <c r="CV86" i="3"/>
  <c r="CV87" i="3"/>
  <c r="CV90" i="3"/>
  <c r="CV91" i="3"/>
  <c r="CV101" i="3"/>
  <c r="CV102" i="3"/>
  <c r="CV107" i="3"/>
  <c r="CV108" i="3"/>
  <c r="CV114" i="3"/>
  <c r="CV115" i="3"/>
  <c r="CV122" i="3"/>
  <c r="CV125" i="3"/>
  <c r="CV136" i="3"/>
  <c r="CV139" i="3"/>
  <c r="CV152" i="3"/>
  <c r="CV156" i="3"/>
  <c r="CV159" i="3"/>
  <c r="CV160" i="3"/>
  <c r="CV163" i="3"/>
  <c r="CV166" i="3"/>
  <c r="CV173" i="3"/>
  <c r="CV178" i="3"/>
  <c r="CV181" i="3"/>
  <c r="CV183" i="3"/>
  <c r="CV188" i="3"/>
  <c r="CV192" i="3"/>
  <c r="CV195" i="3"/>
  <c r="CV196" i="3"/>
  <c r="DH92" i="3"/>
  <c r="DT114" i="3"/>
  <c r="DU115" i="3"/>
  <c r="DW114" i="3"/>
  <c r="AC69" i="3"/>
  <c r="AC76" i="3"/>
  <c r="BA133" i="3"/>
  <c r="DH79" i="3"/>
  <c r="DT157" i="3"/>
  <c r="DU166" i="3"/>
  <c r="BA139" i="3"/>
  <c r="AZ47" i="3"/>
  <c r="BA178" i="3"/>
  <c r="DK129" i="3"/>
  <c r="DU91" i="3"/>
  <c r="AC26" i="3"/>
  <c r="AC30" i="3"/>
  <c r="BA12" i="3"/>
  <c r="AZ56" i="3"/>
  <c r="BA102" i="3"/>
  <c r="BL69" i="3"/>
  <c r="BL87" i="3"/>
  <c r="BL89" i="3"/>
  <c r="BL90" i="3"/>
  <c r="BM92" i="3"/>
  <c r="BM112" i="3"/>
  <c r="DH145" i="3"/>
  <c r="DT90" i="3"/>
  <c r="DT195" i="3"/>
  <c r="ES12" i="3"/>
  <c r="DK107" i="3"/>
  <c r="DH169" i="3"/>
  <c r="DI196" i="3"/>
  <c r="DU23" i="3"/>
  <c r="DT47" i="3"/>
  <c r="DU183" i="3"/>
  <c r="BA185" i="3"/>
  <c r="AB13" i="3"/>
  <c r="AN129" i="3"/>
  <c r="AZ62" i="3"/>
  <c r="BA113" i="3"/>
  <c r="BA158" i="3"/>
  <c r="AZ181" i="3"/>
  <c r="BM26" i="3"/>
  <c r="BL117" i="3"/>
  <c r="BL122" i="3"/>
  <c r="BM129" i="3"/>
  <c r="BM161" i="3"/>
  <c r="DI47" i="3"/>
  <c r="DK69" i="3"/>
  <c r="DK181" i="3"/>
  <c r="DT15" i="3"/>
  <c r="DT53" i="3"/>
  <c r="DT105" i="3"/>
  <c r="DT181" i="3"/>
  <c r="AC53" i="3"/>
  <c r="AC55" i="3"/>
  <c r="AN179" i="3"/>
  <c r="AZ34" i="3"/>
  <c r="AZ77" i="3"/>
  <c r="BA97" i="3"/>
  <c r="AZ107" i="3"/>
  <c r="AZ152" i="3"/>
  <c r="BL30" i="3"/>
  <c r="BL49" i="3"/>
  <c r="BM53" i="3"/>
  <c r="BM88" i="3"/>
  <c r="BL160" i="3"/>
  <c r="BL162" i="3"/>
  <c r="BL163" i="3"/>
  <c r="BL169" i="3"/>
  <c r="BM169" i="3"/>
  <c r="DK46" i="3"/>
  <c r="DH56" i="3"/>
  <c r="DI65" i="3"/>
  <c r="DH36" i="3"/>
  <c r="DH58" i="3"/>
  <c r="DI125" i="3"/>
  <c r="DW26" i="3"/>
  <c r="DU149" i="3"/>
  <c r="AN157" i="3"/>
  <c r="AN184" i="3"/>
  <c r="BA14" i="3"/>
  <c r="BB30" i="3"/>
  <c r="BB46" i="3"/>
  <c r="BB55" i="3"/>
  <c r="BB59" i="3"/>
  <c r="BB76" i="3"/>
  <c r="BB80" i="3"/>
  <c r="BA91" i="3"/>
  <c r="AZ101" i="3"/>
  <c r="BA106" i="3"/>
  <c r="BA125" i="3"/>
  <c r="AZ136" i="3"/>
  <c r="BA149" i="3"/>
  <c r="BA166" i="3"/>
  <c r="AZ173" i="3"/>
  <c r="BA180" i="3"/>
  <c r="BA196" i="3"/>
  <c r="BL34" i="3"/>
  <c r="BN34" i="3"/>
  <c r="BL55" i="3"/>
  <c r="BL56" i="3"/>
  <c r="BN56" i="3"/>
  <c r="BM79" i="3"/>
  <c r="BM145" i="3"/>
  <c r="BM179" i="3"/>
  <c r="DH22" i="3"/>
  <c r="DI30" i="3"/>
  <c r="DI34" i="3"/>
  <c r="DK35" i="3"/>
  <c r="DK81" i="3"/>
  <c r="DI91" i="3"/>
  <c r="DK92" i="3"/>
  <c r="DK152" i="3"/>
  <c r="DI166" i="3"/>
  <c r="DK169" i="3"/>
  <c r="DW22" i="3"/>
  <c r="DW34" i="3"/>
  <c r="DT56" i="3"/>
  <c r="DU57" i="3"/>
  <c r="DT79" i="3"/>
  <c r="DT86" i="3"/>
  <c r="DU87" i="3"/>
  <c r="DT112" i="3"/>
  <c r="DU125" i="3"/>
  <c r="DT145" i="3"/>
  <c r="DT159" i="3"/>
  <c r="DU160" i="3"/>
  <c r="DU178" i="3"/>
  <c r="DU192" i="3"/>
  <c r="AO12" i="3"/>
  <c r="AN92" i="3"/>
  <c r="AN161" i="3"/>
  <c r="AN193" i="3"/>
  <c r="AZ13" i="3"/>
  <c r="BB18" i="3"/>
  <c r="AZ26" i="3"/>
  <c r="AZ36" i="3"/>
  <c r="AZ53" i="3"/>
  <c r="AZ58" i="3"/>
  <c r="AZ69" i="3"/>
  <c r="AZ79" i="3"/>
  <c r="AZ83" i="3"/>
  <c r="BA87" i="3"/>
  <c r="AZ90" i="3"/>
  <c r="BA115" i="3"/>
  <c r="AZ122" i="3"/>
  <c r="BA160" i="3"/>
  <c r="AZ163" i="3"/>
  <c r="BA170" i="3"/>
  <c r="BA192" i="3"/>
  <c r="AZ195" i="3"/>
  <c r="BL12" i="3"/>
  <c r="BL15" i="3"/>
  <c r="BM15" i="3"/>
  <c r="BL36" i="3"/>
  <c r="BM36" i="3"/>
  <c r="BL58" i="3"/>
  <c r="BM58" i="3"/>
  <c r="BL78" i="3"/>
  <c r="BL80" i="3"/>
  <c r="BL81" i="3"/>
  <c r="BM83" i="3"/>
  <c r="BL102" i="3"/>
  <c r="BM105" i="3"/>
  <c r="BL115" i="3"/>
  <c r="BM116" i="3"/>
  <c r="BL139" i="3"/>
  <c r="BL149" i="3"/>
  <c r="BL152" i="3"/>
  <c r="BL157" i="3"/>
  <c r="BM157" i="3"/>
  <c r="BL178" i="3"/>
  <c r="BL180" i="3"/>
  <c r="BL181" i="3"/>
  <c r="BL184" i="3"/>
  <c r="BM184" i="3"/>
  <c r="DH12" i="3"/>
  <c r="DH26" i="3"/>
  <c r="DH69" i="3"/>
  <c r="DH105" i="3"/>
  <c r="DI108" i="3"/>
  <c r="DH129" i="3"/>
  <c r="DH179" i="3"/>
  <c r="DI183" i="3"/>
  <c r="DU30" i="3"/>
  <c r="DW56" i="3"/>
  <c r="DU78" i="3"/>
  <c r="DU85" i="3"/>
  <c r="DW86" i="3"/>
  <c r="DW92" i="3"/>
  <c r="DU106" i="3"/>
  <c r="DT122" i="3"/>
  <c r="DU158" i="3"/>
  <c r="DW159" i="3"/>
  <c r="DT173" i="3"/>
  <c r="DT188" i="3"/>
  <c r="AO14" i="3"/>
  <c r="AO114" i="3"/>
  <c r="AN169" i="3"/>
  <c r="BB23" i="3"/>
  <c r="BB35" i="3"/>
  <c r="BB49" i="3"/>
  <c r="BB57" i="3"/>
  <c r="BB65" i="3"/>
  <c r="BB78" i="3"/>
  <c r="BB82" i="3"/>
  <c r="BC86" i="3"/>
  <c r="BA89" i="3"/>
  <c r="BA108" i="3"/>
  <c r="AZ114" i="3"/>
  <c r="BA117" i="3"/>
  <c r="BA156" i="3"/>
  <c r="AZ159" i="3"/>
  <c r="BA162" i="3"/>
  <c r="BA183" i="3"/>
  <c r="AZ188" i="3"/>
  <c r="BA194" i="3"/>
  <c r="BN107" i="3"/>
  <c r="BN122" i="3"/>
  <c r="BM193" i="3"/>
  <c r="AC12" i="3"/>
  <c r="AC15" i="3"/>
  <c r="AC36" i="3"/>
  <c r="AC46" i="3"/>
  <c r="AC58" i="3"/>
  <c r="AC59" i="3"/>
  <c r="AC79" i="3"/>
  <c r="AC80" i="3"/>
  <c r="BN69" i="3"/>
  <c r="DI82" i="3"/>
  <c r="DI156" i="3"/>
  <c r="DU46" i="3"/>
  <c r="DU80" i="3"/>
  <c r="DU113" i="3"/>
  <c r="DW129" i="3"/>
  <c r="R14" i="3"/>
  <c r="Q36" i="3"/>
  <c r="R18" i="3"/>
  <c r="Q47" i="3"/>
  <c r="P56" i="3"/>
  <c r="P69" i="3"/>
  <c r="P81" i="3"/>
  <c r="P88" i="3"/>
  <c r="P101" i="3"/>
  <c r="R107" i="3"/>
  <c r="S108" i="3"/>
  <c r="S114" i="3"/>
  <c r="S115" i="3"/>
  <c r="S122" i="3"/>
  <c r="P129" i="3"/>
  <c r="S133" i="3"/>
  <c r="S139" i="3"/>
  <c r="S149" i="3"/>
  <c r="S156" i="3"/>
  <c r="S158" i="3"/>
  <c r="S160" i="3"/>
  <c r="S162" i="3"/>
  <c r="S166" i="3"/>
  <c r="R170" i="3"/>
  <c r="R178" i="3"/>
  <c r="R181" i="3"/>
  <c r="R183" i="3"/>
  <c r="R188" i="3"/>
  <c r="R192" i="3"/>
  <c r="R195" i="3"/>
  <c r="R196" i="3"/>
  <c r="AD13" i="3"/>
  <c r="AN114" i="3"/>
  <c r="AN122" i="3"/>
  <c r="AO152" i="3"/>
  <c r="AO159" i="3"/>
  <c r="AO163" i="3"/>
  <c r="AO173" i="3"/>
  <c r="AO181" i="3"/>
  <c r="AO188" i="3"/>
  <c r="AO195" i="3"/>
  <c r="AZ88" i="3"/>
  <c r="AZ92" i="3"/>
  <c r="AZ105" i="3"/>
  <c r="AZ112" i="3"/>
  <c r="AZ116" i="3"/>
  <c r="AZ129" i="3"/>
  <c r="AZ145" i="3"/>
  <c r="AZ157" i="3"/>
  <c r="AZ161" i="3"/>
  <c r="AZ169" i="3"/>
  <c r="AZ179" i="3"/>
  <c r="AZ184" i="3"/>
  <c r="AZ193" i="3"/>
  <c r="BM13" i="3"/>
  <c r="BL22" i="3"/>
  <c r="BM22" i="3"/>
  <c r="BL35" i="3"/>
  <c r="BN35" i="3"/>
  <c r="BL47" i="3"/>
  <c r="BM47" i="3"/>
  <c r="BL57" i="3"/>
  <c r="BN57" i="3"/>
  <c r="BL62" i="3"/>
  <c r="BM62" i="3"/>
  <c r="BL76" i="3"/>
  <c r="BN76" i="3"/>
  <c r="BO101" i="3"/>
  <c r="BM101" i="3"/>
  <c r="BL129" i="3"/>
  <c r="BN129" i="3"/>
  <c r="P22" i="3"/>
  <c r="S55" i="3"/>
  <c r="R13" i="3"/>
  <c r="Q22" i="3"/>
  <c r="R46" i="3"/>
  <c r="P62" i="3"/>
  <c r="P77" i="3"/>
  <c r="P83" i="3"/>
  <c r="P92" i="3"/>
  <c r="S13" i="3"/>
  <c r="R23" i="3"/>
  <c r="P34" i="3"/>
  <c r="R49" i="3"/>
  <c r="Q53" i="3"/>
  <c r="Q56" i="3"/>
  <c r="Q58" i="3"/>
  <c r="Q62" i="3"/>
  <c r="Q69" i="3"/>
  <c r="Q77" i="3"/>
  <c r="Q79" i="3"/>
  <c r="Q81" i="3"/>
  <c r="Q83" i="3"/>
  <c r="Q86" i="3"/>
  <c r="Q88" i="3"/>
  <c r="Q90" i="3"/>
  <c r="Q92" i="3"/>
  <c r="Q101" i="3"/>
  <c r="Q105" i="3"/>
  <c r="Q107" i="3"/>
  <c r="R112" i="3"/>
  <c r="R113" i="3"/>
  <c r="R116" i="3"/>
  <c r="R117" i="3"/>
  <c r="Q122" i="3"/>
  <c r="S129" i="3"/>
  <c r="P136" i="3"/>
  <c r="P145" i="3"/>
  <c r="P152" i="3"/>
  <c r="P157" i="3"/>
  <c r="P159" i="3"/>
  <c r="P161" i="3"/>
  <c r="P163" i="3"/>
  <c r="R169" i="3"/>
  <c r="S170" i="3"/>
  <c r="S178" i="3"/>
  <c r="S181" i="3"/>
  <c r="S183" i="3"/>
  <c r="S188" i="3"/>
  <c r="S192" i="3"/>
  <c r="S195" i="3"/>
  <c r="S196" i="3"/>
  <c r="AC13" i="3"/>
  <c r="AE13" i="3"/>
  <c r="AC14" i="3"/>
  <c r="AC34" i="3"/>
  <c r="AC47" i="3"/>
  <c r="AC56" i="3"/>
  <c r="AC62" i="3"/>
  <c r="AC77" i="3"/>
  <c r="AC81" i="3"/>
  <c r="AZ86" i="3"/>
  <c r="BN30" i="3"/>
  <c r="BN55" i="3"/>
  <c r="BO86" i="3"/>
  <c r="BM86" i="3"/>
  <c r="BN89" i="3"/>
  <c r="BN106" i="3"/>
  <c r="BO114" i="3"/>
  <c r="BM114" i="3"/>
  <c r="S12" i="3"/>
  <c r="S14" i="3"/>
  <c r="P26" i="3"/>
  <c r="S35" i="3"/>
  <c r="P53" i="3"/>
  <c r="P58" i="3"/>
  <c r="P79" i="3"/>
  <c r="P86" i="3"/>
  <c r="P90" i="3"/>
  <c r="P105" i="3"/>
  <c r="S18" i="3"/>
  <c r="Q26" i="3"/>
  <c r="S46" i="3"/>
  <c r="P12" i="3"/>
  <c r="Q13" i="3"/>
  <c r="P15" i="3"/>
  <c r="Q18" i="3"/>
  <c r="S23" i="3"/>
  <c r="R30" i="3"/>
  <c r="Q34" i="3"/>
  <c r="P36" i="3"/>
  <c r="Q46" i="3"/>
  <c r="S49" i="3"/>
  <c r="R55" i="3"/>
  <c r="R57" i="3"/>
  <c r="R59" i="3"/>
  <c r="R65" i="3"/>
  <c r="R76" i="3"/>
  <c r="R78" i="3"/>
  <c r="R80" i="3"/>
  <c r="R82" i="3"/>
  <c r="R85" i="3"/>
  <c r="R87" i="3"/>
  <c r="R89" i="3"/>
  <c r="R91" i="3"/>
  <c r="R97" i="3"/>
  <c r="R102" i="3"/>
  <c r="R106" i="3"/>
  <c r="P107" i="3"/>
  <c r="S112" i="3"/>
  <c r="S113" i="3"/>
  <c r="Q114" i="3"/>
  <c r="S116" i="3"/>
  <c r="S117" i="3"/>
  <c r="R125" i="3"/>
  <c r="Q129" i="3"/>
  <c r="Q136" i="3"/>
  <c r="Q145" i="3"/>
  <c r="Q152" i="3"/>
  <c r="Q157" i="3"/>
  <c r="Q159" i="3"/>
  <c r="Q161" i="3"/>
  <c r="Q163" i="3"/>
  <c r="Q169" i="3"/>
  <c r="P173" i="3"/>
  <c r="R179" i="3"/>
  <c r="R180" i="3"/>
  <c r="P181" i="3"/>
  <c r="R184" i="3"/>
  <c r="R185" i="3"/>
  <c r="P188" i="3"/>
  <c r="R193" i="3"/>
  <c r="R194" i="3"/>
  <c r="P195" i="3"/>
  <c r="AB12" i="3"/>
  <c r="AD12" i="3"/>
  <c r="AE15" i="3"/>
  <c r="AC23" i="3"/>
  <c r="AE26" i="3"/>
  <c r="AC35" i="3"/>
  <c r="AE36" i="3"/>
  <c r="AC49" i="3"/>
  <c r="AE53" i="3"/>
  <c r="AC57" i="3"/>
  <c r="AE58" i="3"/>
  <c r="AC65" i="3"/>
  <c r="AE69" i="3"/>
  <c r="AC78" i="3"/>
  <c r="AE79" i="3"/>
  <c r="AO18" i="3"/>
  <c r="AN112" i="3"/>
  <c r="AN116" i="3"/>
  <c r="AO129" i="3"/>
  <c r="AO157" i="3"/>
  <c r="AO161" i="3"/>
  <c r="AO169" i="3"/>
  <c r="AO179" i="3"/>
  <c r="AO184" i="3"/>
  <c r="AO193" i="3"/>
  <c r="AZ15" i="3"/>
  <c r="BA18" i="3"/>
  <c r="AZ22" i="3"/>
  <c r="BA23" i="3"/>
  <c r="BA30" i="3"/>
  <c r="BA35" i="3"/>
  <c r="BA46" i="3"/>
  <c r="BA49" i="3"/>
  <c r="BA55" i="3"/>
  <c r="BA57" i="3"/>
  <c r="BA59" i="3"/>
  <c r="BA65" i="3"/>
  <c r="BA76" i="3"/>
  <c r="BA78" i="3"/>
  <c r="BA80" i="3"/>
  <c r="BA82" i="3"/>
  <c r="BA85" i="3"/>
  <c r="BN12" i="3"/>
  <c r="BN15" i="3"/>
  <c r="BM34" i="3"/>
  <c r="BN36" i="3"/>
  <c r="BN49" i="3"/>
  <c r="BM56" i="3"/>
  <c r="BN58" i="3"/>
  <c r="BL65" i="3"/>
  <c r="BN65" i="3"/>
  <c r="BM69" i="3"/>
  <c r="BO77" i="3"/>
  <c r="BM77" i="3"/>
  <c r="BN80" i="3"/>
  <c r="BL92" i="3"/>
  <c r="BN92" i="3"/>
  <c r="BN117" i="3"/>
  <c r="BO136" i="3"/>
  <c r="BM136" i="3"/>
  <c r="BN149" i="3"/>
  <c r="Q15" i="3"/>
  <c r="S30" i="3"/>
  <c r="R35" i="3"/>
  <c r="P47" i="3"/>
  <c r="S57" i="3"/>
  <c r="S59" i="3"/>
  <c r="S65" i="3"/>
  <c r="S76" i="3"/>
  <c r="S78" i="3"/>
  <c r="S80" i="3"/>
  <c r="S82" i="3"/>
  <c r="S85" i="3"/>
  <c r="S87" i="3"/>
  <c r="S89" i="3"/>
  <c r="S91" i="3"/>
  <c r="S97" i="3"/>
  <c r="S102" i="3"/>
  <c r="S106" i="3"/>
  <c r="R108" i="3"/>
  <c r="R114" i="3"/>
  <c r="R115" i="3"/>
  <c r="P122" i="3"/>
  <c r="S125" i="3"/>
  <c r="R133" i="3"/>
  <c r="R139" i="3"/>
  <c r="R149" i="3"/>
  <c r="R156" i="3"/>
  <c r="R158" i="3"/>
  <c r="R160" i="3"/>
  <c r="R162" i="3"/>
  <c r="R166" i="3"/>
  <c r="Q173" i="3"/>
  <c r="S179" i="3"/>
  <c r="S180" i="3"/>
  <c r="S184" i="3"/>
  <c r="S185" i="3"/>
  <c r="S193" i="3"/>
  <c r="S194" i="3"/>
  <c r="AE12" i="3"/>
  <c r="AE30" i="3"/>
  <c r="AE46" i="3"/>
  <c r="AE55" i="3"/>
  <c r="AE59" i="3"/>
  <c r="AE76" i="3"/>
  <c r="AE80" i="3"/>
  <c r="AN12" i="3"/>
  <c r="AO112" i="3"/>
  <c r="AO116" i="3"/>
  <c r="AN152" i="3"/>
  <c r="AN159" i="3"/>
  <c r="AN163" i="3"/>
  <c r="AN173" i="3"/>
  <c r="AN181" i="3"/>
  <c r="AN188" i="3"/>
  <c r="AN195" i="3"/>
  <c r="BC15" i="3"/>
  <c r="BC22" i="3"/>
  <c r="BC26" i="3"/>
  <c r="BC34" i="3"/>
  <c r="BC36" i="3"/>
  <c r="BC47" i="3"/>
  <c r="BC53" i="3"/>
  <c r="BC56" i="3"/>
  <c r="BC58" i="3"/>
  <c r="BC62" i="3"/>
  <c r="BC69" i="3"/>
  <c r="BC77" i="3"/>
  <c r="BC79" i="3"/>
  <c r="BC81" i="3"/>
  <c r="BC83" i="3"/>
  <c r="BM12" i="3"/>
  <c r="BL13" i="3"/>
  <c r="BN13" i="3"/>
  <c r="BL26" i="3"/>
  <c r="BL46" i="3"/>
  <c r="BN46" i="3"/>
  <c r="BL53" i="3"/>
  <c r="BL59" i="3"/>
  <c r="BN59" i="3"/>
  <c r="BL83" i="3"/>
  <c r="BN83" i="3"/>
  <c r="BL112" i="3"/>
  <c r="BN112" i="3"/>
  <c r="BN78" i="3"/>
  <c r="BM81" i="3"/>
  <c r="BN87" i="3"/>
  <c r="BM90" i="3"/>
  <c r="BN102" i="3"/>
  <c r="BM107" i="3"/>
  <c r="BN115" i="3"/>
  <c r="BM122" i="3"/>
  <c r="BN139" i="3"/>
  <c r="BM152" i="3"/>
  <c r="BN157" i="3"/>
  <c r="BN160" i="3"/>
  <c r="BM163" i="3"/>
  <c r="BN169" i="3"/>
  <c r="BN178" i="3"/>
  <c r="BM181" i="3"/>
  <c r="BN184" i="3"/>
  <c r="BN192" i="3"/>
  <c r="BM195" i="3"/>
  <c r="CM12" i="3"/>
  <c r="CW12" i="3"/>
  <c r="CY12" i="3"/>
  <c r="CV18" i="3"/>
  <c r="CX18" i="3"/>
  <c r="CV30" i="3"/>
  <c r="CX30" i="3"/>
  <c r="CV46" i="3"/>
  <c r="CX46" i="3"/>
  <c r="CV55" i="3"/>
  <c r="CX55" i="3"/>
  <c r="CV59" i="3"/>
  <c r="CX59" i="3"/>
  <c r="CV76" i="3"/>
  <c r="CX76" i="3"/>
  <c r="CV80" i="3"/>
  <c r="CX80" i="3"/>
  <c r="CV85" i="3"/>
  <c r="CX85" i="3"/>
  <c r="CV89" i="3"/>
  <c r="CX89" i="3"/>
  <c r="CV97" i="3"/>
  <c r="CX97" i="3"/>
  <c r="CV106" i="3"/>
  <c r="CX106" i="3"/>
  <c r="CV113" i="3"/>
  <c r="CX113" i="3"/>
  <c r="CV117" i="3"/>
  <c r="CX117" i="3"/>
  <c r="CV133" i="3"/>
  <c r="CX133" i="3"/>
  <c r="CV149" i="3"/>
  <c r="CX149" i="3"/>
  <c r="CV158" i="3"/>
  <c r="CX158" i="3"/>
  <c r="CV162" i="3"/>
  <c r="CX162" i="3"/>
  <c r="CV170" i="3"/>
  <c r="CX170" i="3"/>
  <c r="CV180" i="3"/>
  <c r="CX180" i="3"/>
  <c r="CV185" i="3"/>
  <c r="CX185" i="3"/>
  <c r="CV194" i="3"/>
  <c r="CX194" i="3"/>
  <c r="DI13" i="3"/>
  <c r="DK14" i="3"/>
  <c r="DH47" i="3"/>
  <c r="DI49" i="3"/>
  <c r="DI59" i="3"/>
  <c r="DK62" i="3"/>
  <c r="DI78" i="3"/>
  <c r="DH83" i="3"/>
  <c r="DI85" i="3"/>
  <c r="DI89" i="3"/>
  <c r="DK90" i="3"/>
  <c r="DI102" i="3"/>
  <c r="DH112" i="3"/>
  <c r="DI113" i="3"/>
  <c r="DI117" i="3"/>
  <c r="DK122" i="3"/>
  <c r="DI139" i="3"/>
  <c r="DH157" i="3"/>
  <c r="DI158" i="3"/>
  <c r="DI162" i="3"/>
  <c r="DK163" i="3"/>
  <c r="DI178" i="3"/>
  <c r="DH184" i="3"/>
  <c r="DI185" i="3"/>
  <c r="DI194" i="3"/>
  <c r="DK195" i="3"/>
  <c r="DT13" i="3"/>
  <c r="DT26" i="3"/>
  <c r="DT36" i="3"/>
  <c r="DW49" i="3"/>
  <c r="DU49" i="3"/>
  <c r="DT58" i="3"/>
  <c r="DU65" i="3"/>
  <c r="DT77" i="3"/>
  <c r="DV107" i="3"/>
  <c r="DT107" i="3"/>
  <c r="DW117" i="3"/>
  <c r="DU117" i="3"/>
  <c r="BL79" i="3"/>
  <c r="BN81" i="3"/>
  <c r="BL85" i="3"/>
  <c r="BN85" i="3"/>
  <c r="BL88" i="3"/>
  <c r="BN90" i="3"/>
  <c r="BL97" i="3"/>
  <c r="BN97" i="3"/>
  <c r="BL105" i="3"/>
  <c r="BL113" i="3"/>
  <c r="BN113" i="3"/>
  <c r="BL116" i="3"/>
  <c r="BL133" i="3"/>
  <c r="BN133" i="3"/>
  <c r="BL145" i="3"/>
  <c r="BN152" i="3"/>
  <c r="BL158" i="3"/>
  <c r="BN158" i="3"/>
  <c r="BL161" i="3"/>
  <c r="BN163" i="3"/>
  <c r="BL170" i="3"/>
  <c r="BN170" i="3"/>
  <c r="BL179" i="3"/>
  <c r="BN181" i="3"/>
  <c r="BL185" i="3"/>
  <c r="BN185" i="3"/>
  <c r="BL193" i="3"/>
  <c r="BN195" i="3"/>
  <c r="CJ13" i="3"/>
  <c r="CL13" i="3"/>
  <c r="CX13" i="3"/>
  <c r="CX22" i="3"/>
  <c r="CX34" i="3"/>
  <c r="CX47" i="3"/>
  <c r="CX56" i="3"/>
  <c r="CX62" i="3"/>
  <c r="CX77" i="3"/>
  <c r="CX81" i="3"/>
  <c r="CX86" i="3"/>
  <c r="CX90" i="3"/>
  <c r="CX101" i="3"/>
  <c r="CX107" i="3"/>
  <c r="CX114" i="3"/>
  <c r="CX122" i="3"/>
  <c r="CX136" i="3"/>
  <c r="CX152" i="3"/>
  <c r="CX159" i="3"/>
  <c r="CX163" i="3"/>
  <c r="CX173" i="3"/>
  <c r="CX181" i="3"/>
  <c r="CX188" i="3"/>
  <c r="CX195" i="3"/>
  <c r="DH34" i="3"/>
  <c r="DH77" i="3"/>
  <c r="DH81" i="3"/>
  <c r="DK83" i="3"/>
  <c r="DH88" i="3"/>
  <c r="DH101" i="3"/>
  <c r="DH107" i="3"/>
  <c r="DK112" i="3"/>
  <c r="DH116" i="3"/>
  <c r="DH136" i="3"/>
  <c r="DH152" i="3"/>
  <c r="DK157" i="3"/>
  <c r="DH161" i="3"/>
  <c r="DH173" i="3"/>
  <c r="DH181" i="3"/>
  <c r="DK184" i="3"/>
  <c r="DH193" i="3"/>
  <c r="DU13" i="3"/>
  <c r="DT22" i="3"/>
  <c r="DV34" i="3"/>
  <c r="DT34" i="3"/>
  <c r="DW35" i="3"/>
  <c r="DU35" i="3"/>
  <c r="DT62" i="3"/>
  <c r="DW76" i="3"/>
  <c r="DU76" i="3"/>
  <c r="DW82" i="3"/>
  <c r="DU82" i="3"/>
  <c r="DV92" i="3"/>
  <c r="DT92" i="3"/>
  <c r="DW102" i="3"/>
  <c r="DU102" i="3"/>
  <c r="DV116" i="3"/>
  <c r="DT116" i="3"/>
  <c r="DU136" i="3"/>
  <c r="DW136" i="3"/>
  <c r="BL77" i="3"/>
  <c r="BN79" i="3"/>
  <c r="BL82" i="3"/>
  <c r="BN82" i="3"/>
  <c r="BL86" i="3"/>
  <c r="BN88" i="3"/>
  <c r="BL91" i="3"/>
  <c r="BN91" i="3"/>
  <c r="BL101" i="3"/>
  <c r="BN105" i="3"/>
  <c r="BL108" i="3"/>
  <c r="BN108" i="3"/>
  <c r="BL114" i="3"/>
  <c r="BN116" i="3"/>
  <c r="BL125" i="3"/>
  <c r="BN125" i="3"/>
  <c r="BL136" i="3"/>
  <c r="BN145" i="3"/>
  <c r="BL156" i="3"/>
  <c r="BN156" i="3"/>
  <c r="BL159" i="3"/>
  <c r="BM159" i="3"/>
  <c r="BN161" i="3"/>
  <c r="BL166" i="3"/>
  <c r="BN166" i="3"/>
  <c r="BL173" i="3"/>
  <c r="BM173" i="3"/>
  <c r="BN179" i="3"/>
  <c r="BL183" i="3"/>
  <c r="BN183" i="3"/>
  <c r="BL188" i="3"/>
  <c r="BM188" i="3"/>
  <c r="BN193" i="3"/>
  <c r="BL196" i="3"/>
  <c r="BN196" i="3"/>
  <c r="CK13" i="3"/>
  <c r="CM13" i="3"/>
  <c r="CY13" i="3"/>
  <c r="CX23" i="3"/>
  <c r="CX35" i="3"/>
  <c r="CX49" i="3"/>
  <c r="CX57" i="3"/>
  <c r="CX65" i="3"/>
  <c r="CX78" i="3"/>
  <c r="CX82" i="3"/>
  <c r="CX87" i="3"/>
  <c r="CX91" i="3"/>
  <c r="CX102" i="3"/>
  <c r="CX108" i="3"/>
  <c r="CX115" i="3"/>
  <c r="CX125" i="3"/>
  <c r="CX139" i="3"/>
  <c r="CX156" i="3"/>
  <c r="CX160" i="3"/>
  <c r="CX166" i="3"/>
  <c r="CX178" i="3"/>
  <c r="CX183" i="3"/>
  <c r="CX192" i="3"/>
  <c r="CX196" i="3"/>
  <c r="DI18" i="3"/>
  <c r="DI23" i="3"/>
  <c r="DI55" i="3"/>
  <c r="DI57" i="3"/>
  <c r="DI76" i="3"/>
  <c r="DI80" i="3"/>
  <c r="DI87" i="3"/>
  <c r="DI97" i="3"/>
  <c r="DI106" i="3"/>
  <c r="DI115" i="3"/>
  <c r="DI133" i="3"/>
  <c r="DI149" i="3"/>
  <c r="DI160" i="3"/>
  <c r="DI170" i="3"/>
  <c r="DI180" i="3"/>
  <c r="DI192" i="3"/>
  <c r="DU18" i="3"/>
  <c r="DU53" i="3"/>
  <c r="DW53" i="3"/>
  <c r="DU55" i="3"/>
  <c r="DW59" i="3"/>
  <c r="DU59" i="3"/>
  <c r="DV81" i="3"/>
  <c r="DT81" i="3"/>
  <c r="DW89" i="3"/>
  <c r="DU89" i="3"/>
  <c r="DV101" i="3"/>
  <c r="DT101" i="3"/>
  <c r="BN162" i="3"/>
  <c r="BN180" i="3"/>
  <c r="BN194" i="3"/>
  <c r="CL12" i="3"/>
  <c r="CV12" i="3"/>
  <c r="CX12" i="3"/>
  <c r="CV26" i="3"/>
  <c r="CX26" i="3"/>
  <c r="CV36" i="3"/>
  <c r="CX36" i="3"/>
  <c r="CV53" i="3"/>
  <c r="CX53" i="3"/>
  <c r="CV58" i="3"/>
  <c r="CX58" i="3"/>
  <c r="CV69" i="3"/>
  <c r="CX69" i="3"/>
  <c r="CV79" i="3"/>
  <c r="CX79" i="3"/>
  <c r="CV83" i="3"/>
  <c r="CX83" i="3"/>
  <c r="CV88" i="3"/>
  <c r="CX88" i="3"/>
  <c r="CV92" i="3"/>
  <c r="CX92" i="3"/>
  <c r="CV105" i="3"/>
  <c r="CX105" i="3"/>
  <c r="CV112" i="3"/>
  <c r="CX112" i="3"/>
  <c r="CV116" i="3"/>
  <c r="CX116" i="3"/>
  <c r="CV129" i="3"/>
  <c r="CX129" i="3"/>
  <c r="CV145" i="3"/>
  <c r="CX145" i="3"/>
  <c r="CV157" i="3"/>
  <c r="CX157" i="3"/>
  <c r="CV161" i="3"/>
  <c r="CX161" i="3"/>
  <c r="CV169" i="3"/>
  <c r="CX169" i="3"/>
  <c r="CV179" i="3"/>
  <c r="CX179" i="3"/>
  <c r="CV184" i="3"/>
  <c r="CX184" i="3"/>
  <c r="CV193" i="3"/>
  <c r="CX193" i="3"/>
  <c r="DH15" i="3"/>
  <c r="DI22" i="3"/>
  <c r="DH53" i="3"/>
  <c r="DI56" i="3"/>
  <c r="DH62" i="3"/>
  <c r="DH86" i="3"/>
  <c r="DH90" i="3"/>
  <c r="DH114" i="3"/>
  <c r="DH122" i="3"/>
  <c r="DH159" i="3"/>
  <c r="DH163" i="3"/>
  <c r="DH188" i="3"/>
  <c r="DH195" i="3"/>
  <c r="DW15" i="3"/>
  <c r="DT69" i="3"/>
  <c r="DU77" i="3"/>
  <c r="DW77" i="3"/>
  <c r="DU83" i="3"/>
  <c r="DW83" i="3"/>
  <c r="DV88" i="3"/>
  <c r="DT88" i="3"/>
  <c r="DU101" i="3"/>
  <c r="DW101" i="3"/>
  <c r="DW108" i="3"/>
  <c r="DU108" i="3"/>
  <c r="DV129" i="3"/>
  <c r="DT129" i="3"/>
  <c r="DW139" i="3"/>
  <c r="DU139" i="3"/>
  <c r="DU97" i="3"/>
  <c r="DU133" i="3"/>
  <c r="DT152" i="3"/>
  <c r="DT161" i="3"/>
  <c r="DT169" i="3"/>
  <c r="DT179" i="3"/>
  <c r="DT184" i="3"/>
  <c r="DT193" i="3"/>
  <c r="ES13" i="3"/>
  <c r="EU13" i="3"/>
  <c r="ER12" i="3"/>
  <c r="ET12" i="3"/>
  <c r="EU12" i="3"/>
  <c r="ET18" i="3"/>
  <c r="ET30" i="3"/>
  <c r="DW112" i="3"/>
  <c r="DT136" i="3"/>
  <c r="DU156" i="3"/>
  <c r="DW157" i="3"/>
  <c r="DU162" i="3"/>
  <c r="DU170" i="3"/>
  <c r="DU180" i="3"/>
  <c r="DU185" i="3"/>
  <c r="DU194" i="3"/>
  <c r="ET13" i="3"/>
  <c r="ET22" i="3"/>
  <c r="ET34" i="3"/>
  <c r="ER14" i="3"/>
  <c r="ET14" i="3"/>
  <c r="ER23" i="3"/>
  <c r="ER35" i="3"/>
  <c r="EU14" i="3"/>
  <c r="ES14" i="3"/>
  <c r="ER15" i="3"/>
  <c r="ER26" i="3"/>
  <c r="ER36" i="3"/>
  <c r="ER46" i="3"/>
  <c r="ER47" i="3"/>
  <c r="ER49" i="3"/>
  <c r="ER53" i="3"/>
  <c r="ER55" i="3"/>
  <c r="ER56" i="3"/>
  <c r="ER57" i="3"/>
  <c r="ER58" i="3"/>
  <c r="ER59" i="3"/>
  <c r="ER62" i="3"/>
  <c r="ER65" i="3"/>
  <c r="ER69" i="3"/>
  <c r="ER76" i="3"/>
  <c r="ER77" i="3"/>
  <c r="ER78" i="3"/>
  <c r="ER79" i="3"/>
  <c r="ER80" i="3"/>
  <c r="ER81" i="3"/>
  <c r="ER82" i="3"/>
  <c r="ER83" i="3"/>
  <c r="ER85" i="3"/>
  <c r="ER86" i="3"/>
  <c r="ER87" i="3"/>
  <c r="ER88" i="3"/>
  <c r="ER89" i="3"/>
  <c r="ER90" i="3"/>
  <c r="ER91" i="3"/>
  <c r="ER92" i="3"/>
  <c r="ER97" i="3"/>
  <c r="ER101" i="3"/>
  <c r="ER102" i="3"/>
  <c r="ER105" i="3"/>
  <c r="ER106" i="3"/>
  <c r="ER107" i="3"/>
  <c r="ER108" i="3"/>
  <c r="ER112" i="3"/>
  <c r="ER113" i="3"/>
  <c r="ER114" i="3"/>
  <c r="ER115" i="3"/>
  <c r="ER116" i="3"/>
  <c r="ER117" i="3"/>
  <c r="ER122" i="3"/>
  <c r="ER125" i="3"/>
  <c r="ER129" i="3"/>
  <c r="ER133" i="3"/>
  <c r="ER136" i="3"/>
  <c r="ER139" i="3"/>
  <c r="ER145" i="3"/>
  <c r="ER149" i="3"/>
  <c r="ER152" i="3"/>
  <c r="ER156" i="3"/>
  <c r="ER157" i="3"/>
  <c r="ER158" i="3"/>
  <c r="ER159" i="3"/>
  <c r="ER160" i="3"/>
  <c r="ER161" i="3"/>
  <c r="ER162" i="3"/>
  <c r="ER163" i="3"/>
  <c r="ER166" i="3"/>
  <c r="ER169" i="3"/>
  <c r="ER170" i="3"/>
  <c r="ER173" i="3"/>
  <c r="ER178" i="3"/>
  <c r="ER179" i="3"/>
  <c r="ER180" i="3"/>
  <c r="ER181" i="3"/>
  <c r="ER183" i="3"/>
  <c r="ER184" i="3"/>
  <c r="ER185" i="3"/>
  <c r="ER188" i="3"/>
  <c r="ER192" i="3"/>
  <c r="ER193" i="3"/>
  <c r="ER194" i="3"/>
  <c r="ER195" i="3"/>
  <c r="ER196" i="3"/>
  <c r="ES15" i="3"/>
  <c r="ES18" i="3"/>
  <c r="ES22" i="3"/>
  <c r="ES23" i="3"/>
  <c r="ES26" i="3"/>
  <c r="ES30" i="3"/>
  <c r="ES34" i="3"/>
  <c r="ES35" i="3"/>
  <c r="ES36" i="3"/>
  <c r="ES46" i="3"/>
  <c r="ES47" i="3"/>
  <c r="ES49" i="3"/>
  <c r="ES53" i="3"/>
  <c r="ES55" i="3"/>
  <c r="ES56" i="3"/>
  <c r="ES57" i="3"/>
  <c r="ES58" i="3"/>
  <c r="ES59" i="3"/>
  <c r="ES62" i="3"/>
  <c r="ES65" i="3"/>
  <c r="ES69" i="3"/>
  <c r="ES76" i="3"/>
  <c r="ES77" i="3"/>
  <c r="ES78" i="3"/>
  <c r="ES79" i="3"/>
  <c r="ES80" i="3"/>
  <c r="ES81" i="3"/>
  <c r="ES82" i="3"/>
  <c r="ES83" i="3"/>
  <c r="ES85" i="3"/>
  <c r="ES86" i="3"/>
  <c r="ES87" i="3"/>
  <c r="ES88" i="3"/>
  <c r="ES89" i="3"/>
  <c r="ES90" i="3"/>
  <c r="ES91" i="3"/>
  <c r="ES92" i="3"/>
  <c r="ES97" i="3"/>
  <c r="ES101" i="3"/>
  <c r="ES102" i="3"/>
  <c r="ES105" i="3"/>
  <c r="ES106" i="3"/>
  <c r="ES107" i="3"/>
  <c r="ES108" i="3"/>
  <c r="ES112" i="3"/>
  <c r="ES113" i="3"/>
  <c r="ES114" i="3"/>
  <c r="ES115" i="3"/>
  <c r="ES116" i="3"/>
  <c r="ES117" i="3"/>
  <c r="ES122" i="3"/>
  <c r="ES125" i="3"/>
  <c r="ES129" i="3"/>
  <c r="ES133" i="3"/>
  <c r="ES136" i="3"/>
  <c r="ES139" i="3"/>
  <c r="ES145" i="3"/>
  <c r="ES149" i="3"/>
  <c r="ES152" i="3"/>
  <c r="ES156" i="3"/>
  <c r="ES157" i="3"/>
  <c r="ES158" i="3"/>
  <c r="ES159" i="3"/>
  <c r="ES160" i="3"/>
  <c r="ES161" i="3"/>
  <c r="ES162" i="3"/>
  <c r="ES163" i="3"/>
  <c r="ES166" i="3"/>
  <c r="ES169" i="3"/>
  <c r="ES170" i="3"/>
  <c r="ES173" i="3"/>
  <c r="ES178" i="3"/>
  <c r="ES179" i="3"/>
  <c r="ES180" i="3"/>
  <c r="ES181" i="3"/>
  <c r="ES183" i="3"/>
  <c r="ES184" i="3"/>
  <c r="ES185" i="3"/>
  <c r="ES188" i="3"/>
  <c r="ES192" i="3"/>
  <c r="ES193" i="3"/>
  <c r="ES194" i="3"/>
  <c r="ES195" i="3"/>
  <c r="ES196" i="3"/>
  <c r="EF12" i="3"/>
  <c r="EF13" i="3"/>
  <c r="EH14" i="3"/>
  <c r="EF14" i="3"/>
  <c r="EG12" i="3"/>
  <c r="EG13" i="3"/>
  <c r="EI14" i="3"/>
  <c r="EG14" i="3"/>
  <c r="EF15" i="3"/>
  <c r="EF18" i="3"/>
  <c r="EF22" i="3"/>
  <c r="EF23" i="3"/>
  <c r="EF26" i="3"/>
  <c r="EF30" i="3"/>
  <c r="EF34" i="3"/>
  <c r="EF35" i="3"/>
  <c r="EF36" i="3"/>
  <c r="EF46" i="3"/>
  <c r="EF47" i="3"/>
  <c r="EF49" i="3"/>
  <c r="EF53" i="3"/>
  <c r="EF55" i="3"/>
  <c r="EF56" i="3"/>
  <c r="EF57" i="3"/>
  <c r="EF58" i="3"/>
  <c r="EF59" i="3"/>
  <c r="EF62" i="3"/>
  <c r="EF65" i="3"/>
  <c r="EF69" i="3"/>
  <c r="EF76" i="3"/>
  <c r="EF77" i="3"/>
  <c r="EF78" i="3"/>
  <c r="EF79" i="3"/>
  <c r="EF80" i="3"/>
  <c r="EF81" i="3"/>
  <c r="EF82" i="3"/>
  <c r="EF83" i="3"/>
  <c r="EF85" i="3"/>
  <c r="EF86" i="3"/>
  <c r="EF87" i="3"/>
  <c r="EF88" i="3"/>
  <c r="EF89" i="3"/>
  <c r="EF90" i="3"/>
  <c r="EF91" i="3"/>
  <c r="EF92" i="3"/>
  <c r="EF97" i="3"/>
  <c r="EF101" i="3"/>
  <c r="EF102" i="3"/>
  <c r="EF105" i="3"/>
  <c r="EF106" i="3"/>
  <c r="EF107" i="3"/>
  <c r="EF108" i="3"/>
  <c r="EF112" i="3"/>
  <c r="EF113" i="3"/>
  <c r="EF114" i="3"/>
  <c r="EF115" i="3"/>
  <c r="EF116" i="3"/>
  <c r="EF117" i="3"/>
  <c r="EF122" i="3"/>
  <c r="EF125" i="3"/>
  <c r="EF129" i="3"/>
  <c r="EF133" i="3"/>
  <c r="EF136" i="3"/>
  <c r="EF139" i="3"/>
  <c r="EF145" i="3"/>
  <c r="EF149" i="3"/>
  <c r="EF152" i="3"/>
  <c r="EF156" i="3"/>
  <c r="EF157" i="3"/>
  <c r="EF158" i="3"/>
  <c r="EF159" i="3"/>
  <c r="EF160" i="3"/>
  <c r="EF161" i="3"/>
  <c r="EF162" i="3"/>
  <c r="EF163" i="3"/>
  <c r="EF166" i="3"/>
  <c r="EF169" i="3"/>
  <c r="EF170" i="3"/>
  <c r="EF173" i="3"/>
  <c r="EF178" i="3"/>
  <c r="EF179" i="3"/>
  <c r="EF180" i="3"/>
  <c r="EF181" i="3"/>
  <c r="EF183" i="3"/>
  <c r="EF184" i="3"/>
  <c r="EF185" i="3"/>
  <c r="EF188" i="3"/>
  <c r="EF192" i="3"/>
  <c r="EF193" i="3"/>
  <c r="EF194" i="3"/>
  <c r="EF195" i="3"/>
  <c r="EF196" i="3"/>
  <c r="EG15" i="3"/>
  <c r="EG18" i="3"/>
  <c r="EG22" i="3"/>
  <c r="EG23" i="3"/>
  <c r="EG26" i="3"/>
  <c r="EG30" i="3"/>
  <c r="EG34" i="3"/>
  <c r="EG35" i="3"/>
  <c r="EG36" i="3"/>
  <c r="EG46" i="3"/>
  <c r="EG47" i="3"/>
  <c r="EG49" i="3"/>
  <c r="EG53" i="3"/>
  <c r="EG55" i="3"/>
  <c r="EG56" i="3"/>
  <c r="EG57" i="3"/>
  <c r="EG58" i="3"/>
  <c r="EG59" i="3"/>
  <c r="EG62" i="3"/>
  <c r="EG65" i="3"/>
  <c r="EG69" i="3"/>
  <c r="EG76" i="3"/>
  <c r="EG77" i="3"/>
  <c r="EG78" i="3"/>
  <c r="EG79" i="3"/>
  <c r="EG80" i="3"/>
  <c r="EG81" i="3"/>
  <c r="EG82" i="3"/>
  <c r="EG83" i="3"/>
  <c r="EG85" i="3"/>
  <c r="EG86" i="3"/>
  <c r="EG87" i="3"/>
  <c r="EG88" i="3"/>
  <c r="EG89" i="3"/>
  <c r="EG90" i="3"/>
  <c r="EG91" i="3"/>
  <c r="EG92" i="3"/>
  <c r="EG97" i="3"/>
  <c r="EG101" i="3"/>
  <c r="EG102" i="3"/>
  <c r="EG105" i="3"/>
  <c r="EG106" i="3"/>
  <c r="EG107" i="3"/>
  <c r="EG108" i="3"/>
  <c r="EG112" i="3"/>
  <c r="EG113" i="3"/>
  <c r="EG114" i="3"/>
  <c r="EG115" i="3"/>
  <c r="EG116" i="3"/>
  <c r="EG117" i="3"/>
  <c r="EG122" i="3"/>
  <c r="EG125" i="3"/>
  <c r="EG129" i="3"/>
  <c r="EG133" i="3"/>
  <c r="EG136" i="3"/>
  <c r="EG139" i="3"/>
  <c r="EG145" i="3"/>
  <c r="EG149" i="3"/>
  <c r="EG152" i="3"/>
  <c r="EG156" i="3"/>
  <c r="EG157" i="3"/>
  <c r="EG158" i="3"/>
  <c r="EG159" i="3"/>
  <c r="EG160" i="3"/>
  <c r="EG161" i="3"/>
  <c r="EG162" i="3"/>
  <c r="EG163" i="3"/>
  <c r="EG166" i="3"/>
  <c r="EG169" i="3"/>
  <c r="EG170" i="3"/>
  <c r="EG173" i="3"/>
  <c r="EG178" i="3"/>
  <c r="EG179" i="3"/>
  <c r="EG180" i="3"/>
  <c r="EG181" i="3"/>
  <c r="EG183" i="3"/>
  <c r="EG184" i="3"/>
  <c r="EG185" i="3"/>
  <c r="EG188" i="3"/>
  <c r="EG192" i="3"/>
  <c r="EG193" i="3"/>
  <c r="EG194" i="3"/>
  <c r="EG195" i="3"/>
  <c r="EG196" i="3"/>
  <c r="DT12" i="3"/>
  <c r="DT14" i="3"/>
  <c r="DW47" i="3"/>
  <c r="DW62" i="3"/>
  <c r="DW81" i="3"/>
  <c r="DW90" i="3"/>
  <c r="DW107" i="3"/>
  <c r="DW122" i="3"/>
  <c r="DW152" i="3"/>
  <c r="DW163" i="3"/>
  <c r="DU12" i="3"/>
  <c r="DU14" i="3"/>
  <c r="DW36" i="3"/>
  <c r="DW58" i="3"/>
  <c r="DW79" i="3"/>
  <c r="DW88" i="3"/>
  <c r="DW105" i="3"/>
  <c r="DW116" i="3"/>
  <c r="DW145" i="3"/>
  <c r="DW161" i="3"/>
  <c r="DV18" i="3"/>
  <c r="DV23" i="3"/>
  <c r="DV30" i="3"/>
  <c r="DV35" i="3"/>
  <c r="DT35" i="3"/>
  <c r="DW69" i="3"/>
  <c r="DW169" i="3"/>
  <c r="DT46" i="3"/>
  <c r="DT49" i="3"/>
  <c r="DT55" i="3"/>
  <c r="DT57" i="3"/>
  <c r="DT59" i="3"/>
  <c r="DT65" i="3"/>
  <c r="DT76" i="3"/>
  <c r="DT78" i="3"/>
  <c r="DT80" i="3"/>
  <c r="DT82" i="3"/>
  <c r="DT85" i="3"/>
  <c r="DT87" i="3"/>
  <c r="DT89" i="3"/>
  <c r="DT91" i="3"/>
  <c r="DT97" i="3"/>
  <c r="DT102" i="3"/>
  <c r="DT106" i="3"/>
  <c r="DT108" i="3"/>
  <c r="DT113" i="3"/>
  <c r="DT115" i="3"/>
  <c r="DT117" i="3"/>
  <c r="DT125" i="3"/>
  <c r="DT133" i="3"/>
  <c r="DT139" i="3"/>
  <c r="DT149" i="3"/>
  <c r="DT156" i="3"/>
  <c r="DT158" i="3"/>
  <c r="DT160" i="3"/>
  <c r="DT162" i="3"/>
  <c r="DT166" i="3"/>
  <c r="DT170" i="3"/>
  <c r="DT178" i="3"/>
  <c r="DT180" i="3"/>
  <c r="DT183" i="3"/>
  <c r="DT185" i="3"/>
  <c r="DT192" i="3"/>
  <c r="DT194" i="3"/>
  <c r="DT196" i="3"/>
  <c r="DW173" i="3"/>
  <c r="DW179" i="3"/>
  <c r="DW181" i="3"/>
  <c r="DW184" i="3"/>
  <c r="DW188" i="3"/>
  <c r="DW193" i="3"/>
  <c r="DW195" i="3"/>
  <c r="DU196" i="3"/>
  <c r="DJ13" i="3"/>
  <c r="DI12" i="3"/>
  <c r="DJ14" i="3"/>
  <c r="DJ23" i="3"/>
  <c r="DJ35" i="3"/>
  <c r="DJ49" i="3"/>
  <c r="DJ57" i="3"/>
  <c r="DK58" i="3"/>
  <c r="DK79" i="3"/>
  <c r="DK88" i="3"/>
  <c r="DK105" i="3"/>
  <c r="DK116" i="3"/>
  <c r="DK145" i="3"/>
  <c r="DK161" i="3"/>
  <c r="DK179" i="3"/>
  <c r="DK193" i="3"/>
  <c r="DI15" i="3"/>
  <c r="DI26" i="3"/>
  <c r="DI36" i="3"/>
  <c r="DI53" i="3"/>
  <c r="DK77" i="3"/>
  <c r="DK86" i="3"/>
  <c r="DK101" i="3"/>
  <c r="DK114" i="3"/>
  <c r="DK136" i="3"/>
  <c r="DK159" i="3"/>
  <c r="DK173" i="3"/>
  <c r="DK188" i="3"/>
  <c r="DJ18" i="3"/>
  <c r="DJ30" i="3"/>
  <c r="DJ46" i="3"/>
  <c r="DJ55" i="3"/>
  <c r="DH59" i="3"/>
  <c r="DH65" i="3"/>
  <c r="DH76" i="3"/>
  <c r="DH78" i="3"/>
  <c r="DH80" i="3"/>
  <c r="DH82" i="3"/>
  <c r="DH85" i="3"/>
  <c r="DH87" i="3"/>
  <c r="DH89" i="3"/>
  <c r="DH91" i="3"/>
  <c r="DH97" i="3"/>
  <c r="DH102" i="3"/>
  <c r="DH106" i="3"/>
  <c r="DH108" i="3"/>
  <c r="DH113" i="3"/>
  <c r="DH115" i="3"/>
  <c r="DH117" i="3"/>
  <c r="DH125" i="3"/>
  <c r="DH133" i="3"/>
  <c r="DH139" i="3"/>
  <c r="DH149" i="3"/>
  <c r="DH156" i="3"/>
  <c r="DH158" i="3"/>
  <c r="DH160" i="3"/>
  <c r="DH162" i="3"/>
  <c r="DH166" i="3"/>
  <c r="DH170" i="3"/>
  <c r="DH178" i="3"/>
  <c r="DH180" i="3"/>
  <c r="DH183" i="3"/>
  <c r="DH185" i="3"/>
  <c r="DH192" i="3"/>
  <c r="DH194" i="3"/>
  <c r="DH196" i="3"/>
  <c r="CY14" i="3"/>
  <c r="CW14" i="3"/>
  <c r="CV15" i="3"/>
  <c r="CV14" i="3"/>
  <c r="CX14" i="3"/>
  <c r="CW15" i="3"/>
  <c r="CW18" i="3"/>
  <c r="CW22" i="3"/>
  <c r="CW23" i="3"/>
  <c r="CW26" i="3"/>
  <c r="CW30" i="3"/>
  <c r="CW34" i="3"/>
  <c r="CW35" i="3"/>
  <c r="CW36" i="3"/>
  <c r="CW46" i="3"/>
  <c r="CW47" i="3"/>
  <c r="CW49" i="3"/>
  <c r="CW53" i="3"/>
  <c r="CW55" i="3"/>
  <c r="CW56" i="3"/>
  <c r="CW57" i="3"/>
  <c r="CW58" i="3"/>
  <c r="CW59" i="3"/>
  <c r="CW62" i="3"/>
  <c r="CW65" i="3"/>
  <c r="CW69" i="3"/>
  <c r="CW76" i="3"/>
  <c r="CW77" i="3"/>
  <c r="CW78" i="3"/>
  <c r="CW79" i="3"/>
  <c r="CW80" i="3"/>
  <c r="CW81" i="3"/>
  <c r="CW82" i="3"/>
  <c r="CW83" i="3"/>
  <c r="CW85" i="3"/>
  <c r="CW86" i="3"/>
  <c r="CW87" i="3"/>
  <c r="CW88" i="3"/>
  <c r="CW89" i="3"/>
  <c r="CW90" i="3"/>
  <c r="CW91" i="3"/>
  <c r="CW92" i="3"/>
  <c r="CW97" i="3"/>
  <c r="CW101" i="3"/>
  <c r="CW102" i="3"/>
  <c r="CW105" i="3"/>
  <c r="CW106" i="3"/>
  <c r="CW107" i="3"/>
  <c r="CW108" i="3"/>
  <c r="CW112" i="3"/>
  <c r="CW113" i="3"/>
  <c r="CW114" i="3"/>
  <c r="CW115" i="3"/>
  <c r="CW116" i="3"/>
  <c r="CW117" i="3"/>
  <c r="CW122" i="3"/>
  <c r="CW125" i="3"/>
  <c r="CW129" i="3"/>
  <c r="CW133" i="3"/>
  <c r="CW136" i="3"/>
  <c r="CW139" i="3"/>
  <c r="CW145" i="3"/>
  <c r="CW149" i="3"/>
  <c r="CW152" i="3"/>
  <c r="CW156" i="3"/>
  <c r="CW157" i="3"/>
  <c r="CW158" i="3"/>
  <c r="CW159" i="3"/>
  <c r="CW160" i="3"/>
  <c r="CW161" i="3"/>
  <c r="CW162" i="3"/>
  <c r="CW163" i="3"/>
  <c r="CW166" i="3"/>
  <c r="CW169" i="3"/>
  <c r="CW170" i="3"/>
  <c r="CW173" i="3"/>
  <c r="CW178" i="3"/>
  <c r="CW179" i="3"/>
  <c r="CW180" i="3"/>
  <c r="CW181" i="3"/>
  <c r="CW183" i="3"/>
  <c r="CW184" i="3"/>
  <c r="CW185" i="3"/>
  <c r="CW188" i="3"/>
  <c r="CW192" i="3"/>
  <c r="CW193" i="3"/>
  <c r="CW194" i="3"/>
  <c r="CW195" i="3"/>
  <c r="CW196" i="3"/>
  <c r="CL14" i="3"/>
  <c r="CJ14" i="3"/>
  <c r="CM14" i="3"/>
  <c r="CK14" i="3"/>
  <c r="CJ15" i="3"/>
  <c r="CJ18" i="3"/>
  <c r="CJ22" i="3"/>
  <c r="CJ23" i="3"/>
  <c r="CJ26" i="3"/>
  <c r="CJ30" i="3"/>
  <c r="CJ34" i="3"/>
  <c r="CJ35" i="3"/>
  <c r="CJ36" i="3"/>
  <c r="CJ46" i="3"/>
  <c r="CJ47" i="3"/>
  <c r="CJ49" i="3"/>
  <c r="CJ53" i="3"/>
  <c r="CJ55" i="3"/>
  <c r="CJ56" i="3"/>
  <c r="CJ57" i="3"/>
  <c r="CJ58" i="3"/>
  <c r="CJ59" i="3"/>
  <c r="CJ62" i="3"/>
  <c r="CJ65" i="3"/>
  <c r="CJ69" i="3"/>
  <c r="CJ76" i="3"/>
  <c r="CJ77" i="3"/>
  <c r="CJ78" i="3"/>
  <c r="CJ79" i="3"/>
  <c r="CJ80" i="3"/>
  <c r="CJ81" i="3"/>
  <c r="CJ82" i="3"/>
  <c r="CJ83" i="3"/>
  <c r="CJ85" i="3"/>
  <c r="CJ86" i="3"/>
  <c r="CJ87" i="3"/>
  <c r="CJ88" i="3"/>
  <c r="CJ89" i="3"/>
  <c r="CJ90" i="3"/>
  <c r="CJ91" i="3"/>
  <c r="CJ92" i="3"/>
  <c r="CJ97" i="3"/>
  <c r="CJ101" i="3"/>
  <c r="CJ102" i="3"/>
  <c r="CJ105" i="3"/>
  <c r="CJ106" i="3"/>
  <c r="CJ107" i="3"/>
  <c r="CJ108" i="3"/>
  <c r="CJ112" i="3"/>
  <c r="CJ113" i="3"/>
  <c r="CJ114" i="3"/>
  <c r="CJ115" i="3"/>
  <c r="CJ116" i="3"/>
  <c r="CJ117" i="3"/>
  <c r="CJ122" i="3"/>
  <c r="CJ125" i="3"/>
  <c r="CJ129" i="3"/>
  <c r="CJ133" i="3"/>
  <c r="CJ136" i="3"/>
  <c r="CJ139" i="3"/>
  <c r="CJ145" i="3"/>
  <c r="CJ149" i="3"/>
  <c r="CJ152" i="3"/>
  <c r="CJ156" i="3"/>
  <c r="CJ157" i="3"/>
  <c r="CJ158" i="3"/>
  <c r="CJ159" i="3"/>
  <c r="CJ160" i="3"/>
  <c r="CJ161" i="3"/>
  <c r="CJ162" i="3"/>
  <c r="CJ163" i="3"/>
  <c r="CJ166" i="3"/>
  <c r="CJ169" i="3"/>
  <c r="CJ170" i="3"/>
  <c r="CJ173" i="3"/>
  <c r="CJ178" i="3"/>
  <c r="CJ179" i="3"/>
  <c r="CJ180" i="3"/>
  <c r="CJ181" i="3"/>
  <c r="CJ183" i="3"/>
  <c r="CJ184" i="3"/>
  <c r="CJ185" i="3"/>
  <c r="CJ188" i="3"/>
  <c r="CJ192" i="3"/>
  <c r="CJ193" i="3"/>
  <c r="CJ194" i="3"/>
  <c r="CJ195" i="3"/>
  <c r="CJ196" i="3"/>
  <c r="CK15" i="3"/>
  <c r="CK18" i="3"/>
  <c r="CK22" i="3"/>
  <c r="CK23" i="3"/>
  <c r="CK26" i="3"/>
  <c r="CK30" i="3"/>
  <c r="CK34" i="3"/>
  <c r="CK35" i="3"/>
  <c r="CK36" i="3"/>
  <c r="CK46" i="3"/>
  <c r="CK47" i="3"/>
  <c r="CK49" i="3"/>
  <c r="CK53" i="3"/>
  <c r="CK55" i="3"/>
  <c r="CK56" i="3"/>
  <c r="CK57" i="3"/>
  <c r="CK58" i="3"/>
  <c r="CK59" i="3"/>
  <c r="CK62" i="3"/>
  <c r="CK65" i="3"/>
  <c r="CK69" i="3"/>
  <c r="CK76" i="3"/>
  <c r="CK77" i="3"/>
  <c r="CK78" i="3"/>
  <c r="CK79" i="3"/>
  <c r="CK80" i="3"/>
  <c r="CK81" i="3"/>
  <c r="CK82" i="3"/>
  <c r="CK83" i="3"/>
  <c r="CK85" i="3"/>
  <c r="CK86" i="3"/>
  <c r="CK87" i="3"/>
  <c r="CK88" i="3"/>
  <c r="CK89" i="3"/>
  <c r="CK90" i="3"/>
  <c r="CK91" i="3"/>
  <c r="CK92" i="3"/>
  <c r="CK97" i="3"/>
  <c r="CK101" i="3"/>
  <c r="CK102" i="3"/>
  <c r="CK105" i="3"/>
  <c r="CK106" i="3"/>
  <c r="CK107" i="3"/>
  <c r="CK108" i="3"/>
  <c r="CK112" i="3"/>
  <c r="CK113" i="3"/>
  <c r="CK114" i="3"/>
  <c r="CK115" i="3"/>
  <c r="CK116" i="3"/>
  <c r="CK117" i="3"/>
  <c r="CK122" i="3"/>
  <c r="CK125" i="3"/>
  <c r="CK129" i="3"/>
  <c r="CK133" i="3"/>
  <c r="CK136" i="3"/>
  <c r="CK139" i="3"/>
  <c r="CK145" i="3"/>
  <c r="CK149" i="3"/>
  <c r="CK152" i="3"/>
  <c r="CK156" i="3"/>
  <c r="CK157" i="3"/>
  <c r="CK158" i="3"/>
  <c r="CK159" i="3"/>
  <c r="CK160" i="3"/>
  <c r="CK161" i="3"/>
  <c r="CK162" i="3"/>
  <c r="CK163" i="3"/>
  <c r="CK166" i="3"/>
  <c r="CK169" i="3"/>
  <c r="CK170" i="3"/>
  <c r="CK173" i="3"/>
  <c r="CK178" i="3"/>
  <c r="CK179" i="3"/>
  <c r="CK180" i="3"/>
  <c r="CK181" i="3"/>
  <c r="CK183" i="3"/>
  <c r="CK184" i="3"/>
  <c r="CK185" i="3"/>
  <c r="CK188" i="3"/>
  <c r="CK192" i="3"/>
  <c r="CK193" i="3"/>
  <c r="CK194" i="3"/>
  <c r="CK195" i="3"/>
  <c r="CK196" i="3"/>
  <c r="BX12" i="3"/>
  <c r="BX13" i="3"/>
  <c r="BZ14" i="3"/>
  <c r="BX14" i="3"/>
  <c r="BY12" i="3"/>
  <c r="BY13" i="3"/>
  <c r="CA14" i="3"/>
  <c r="BY14" i="3"/>
  <c r="BX15" i="3"/>
  <c r="BX18" i="3"/>
  <c r="BX22" i="3"/>
  <c r="BX23" i="3"/>
  <c r="BX26" i="3"/>
  <c r="BX30" i="3"/>
  <c r="BX34" i="3"/>
  <c r="BX35" i="3"/>
  <c r="BX36" i="3"/>
  <c r="BX46" i="3"/>
  <c r="BX47" i="3"/>
  <c r="BX49" i="3"/>
  <c r="BX53" i="3"/>
  <c r="BX55" i="3"/>
  <c r="BX56" i="3"/>
  <c r="BX57" i="3"/>
  <c r="BX58" i="3"/>
  <c r="BX59" i="3"/>
  <c r="BX62" i="3"/>
  <c r="BX65" i="3"/>
  <c r="BX69" i="3"/>
  <c r="BX76" i="3"/>
  <c r="BX77" i="3"/>
  <c r="BX78" i="3"/>
  <c r="BX79" i="3"/>
  <c r="BX80" i="3"/>
  <c r="BX81" i="3"/>
  <c r="BX82" i="3"/>
  <c r="BX83" i="3"/>
  <c r="BX85" i="3"/>
  <c r="BX86" i="3"/>
  <c r="BX87" i="3"/>
  <c r="BX88" i="3"/>
  <c r="BX89" i="3"/>
  <c r="BX90" i="3"/>
  <c r="BX91" i="3"/>
  <c r="BX92" i="3"/>
  <c r="BX97" i="3"/>
  <c r="BX101" i="3"/>
  <c r="BX102" i="3"/>
  <c r="BX105" i="3"/>
  <c r="BX106" i="3"/>
  <c r="BX107" i="3"/>
  <c r="BX108" i="3"/>
  <c r="BX112" i="3"/>
  <c r="BX113" i="3"/>
  <c r="BX114" i="3"/>
  <c r="BX115" i="3"/>
  <c r="BX116" i="3"/>
  <c r="BX117" i="3"/>
  <c r="BX122" i="3"/>
  <c r="BX125" i="3"/>
  <c r="BX129" i="3"/>
  <c r="BX133" i="3"/>
  <c r="BX136" i="3"/>
  <c r="BX139" i="3"/>
  <c r="BX145" i="3"/>
  <c r="BX149" i="3"/>
  <c r="BX152" i="3"/>
  <c r="BX156" i="3"/>
  <c r="BX157" i="3"/>
  <c r="BX158" i="3"/>
  <c r="BX159" i="3"/>
  <c r="BX160" i="3"/>
  <c r="BX161" i="3"/>
  <c r="BX162" i="3"/>
  <c r="BX163" i="3"/>
  <c r="BX166" i="3"/>
  <c r="BX169" i="3"/>
  <c r="BX170" i="3"/>
  <c r="BX173" i="3"/>
  <c r="BX178" i="3"/>
  <c r="BX179" i="3"/>
  <c r="BX180" i="3"/>
  <c r="BX181" i="3"/>
  <c r="BX183" i="3"/>
  <c r="BX184" i="3"/>
  <c r="BX185" i="3"/>
  <c r="BX188" i="3"/>
  <c r="BX192" i="3"/>
  <c r="BX193" i="3"/>
  <c r="BX194" i="3"/>
  <c r="BX195" i="3"/>
  <c r="BX196" i="3"/>
  <c r="BY15" i="3"/>
  <c r="BY18" i="3"/>
  <c r="BY22" i="3"/>
  <c r="BY23" i="3"/>
  <c r="BY26" i="3"/>
  <c r="BY30" i="3"/>
  <c r="BY34" i="3"/>
  <c r="BY35" i="3"/>
  <c r="BY36" i="3"/>
  <c r="BY46" i="3"/>
  <c r="BY47" i="3"/>
  <c r="BY49" i="3"/>
  <c r="BY53" i="3"/>
  <c r="BY55" i="3"/>
  <c r="BY56" i="3"/>
  <c r="BY57" i="3"/>
  <c r="BY58" i="3"/>
  <c r="BY59" i="3"/>
  <c r="BY62" i="3"/>
  <c r="BY65" i="3"/>
  <c r="BY69" i="3"/>
  <c r="BY76" i="3"/>
  <c r="BY77" i="3"/>
  <c r="BY78" i="3"/>
  <c r="BY79" i="3"/>
  <c r="BY80" i="3"/>
  <c r="BY81" i="3"/>
  <c r="BY82" i="3"/>
  <c r="BY83" i="3"/>
  <c r="BY85" i="3"/>
  <c r="BY86" i="3"/>
  <c r="BY87" i="3"/>
  <c r="BY88" i="3"/>
  <c r="BY89" i="3"/>
  <c r="BY90" i="3"/>
  <c r="BY91" i="3"/>
  <c r="BY92" i="3"/>
  <c r="BY97" i="3"/>
  <c r="BY101" i="3"/>
  <c r="BY102" i="3"/>
  <c r="BY105" i="3"/>
  <c r="BY106" i="3"/>
  <c r="BY107" i="3"/>
  <c r="BY108" i="3"/>
  <c r="BY112" i="3"/>
  <c r="BY113" i="3"/>
  <c r="BY114" i="3"/>
  <c r="BY115" i="3"/>
  <c r="BY116" i="3"/>
  <c r="BY117" i="3"/>
  <c r="BY122" i="3"/>
  <c r="BY125" i="3"/>
  <c r="BY129" i="3"/>
  <c r="BY133" i="3"/>
  <c r="BY136" i="3"/>
  <c r="BY139" i="3"/>
  <c r="BY145" i="3"/>
  <c r="BY149" i="3"/>
  <c r="BY152" i="3"/>
  <c r="BY156" i="3"/>
  <c r="BY157" i="3"/>
  <c r="BY158" i="3"/>
  <c r="BY159" i="3"/>
  <c r="BY160" i="3"/>
  <c r="BY161" i="3"/>
  <c r="BY162" i="3"/>
  <c r="BY163" i="3"/>
  <c r="BY166" i="3"/>
  <c r="BY169" i="3"/>
  <c r="BY170" i="3"/>
  <c r="BY173" i="3"/>
  <c r="BY178" i="3"/>
  <c r="BY179" i="3"/>
  <c r="BY180" i="3"/>
  <c r="BY181" i="3"/>
  <c r="BY183" i="3"/>
  <c r="BY184" i="3"/>
  <c r="BY185" i="3"/>
  <c r="BY188" i="3"/>
  <c r="BY192" i="3"/>
  <c r="BY193" i="3"/>
  <c r="BY194" i="3"/>
  <c r="BY195" i="3"/>
  <c r="BY196" i="3"/>
  <c r="BO12" i="3"/>
  <c r="BO13" i="3"/>
  <c r="BL14" i="3"/>
  <c r="BM14" i="3"/>
  <c r="BL18" i="3"/>
  <c r="BM18" i="3"/>
  <c r="BL23" i="3"/>
  <c r="BM23" i="3"/>
  <c r="BM30" i="3"/>
  <c r="BM35" i="3"/>
  <c r="BM46" i="3"/>
  <c r="BM49" i="3"/>
  <c r="BM55" i="3"/>
  <c r="BM57" i="3"/>
  <c r="BM59" i="3"/>
  <c r="BM65" i="3"/>
  <c r="BM76" i="3"/>
  <c r="BM78" i="3"/>
  <c r="BM80" i="3"/>
  <c r="BM82" i="3"/>
  <c r="BM85" i="3"/>
  <c r="BM87" i="3"/>
  <c r="BM89" i="3"/>
  <c r="BM91" i="3"/>
  <c r="BM97" i="3"/>
  <c r="BM102" i="3"/>
  <c r="BM106" i="3"/>
  <c r="BM108" i="3"/>
  <c r="BM113" i="3"/>
  <c r="BM115" i="3"/>
  <c r="BM117" i="3"/>
  <c r="BM125" i="3"/>
  <c r="BM133" i="3"/>
  <c r="BM139" i="3"/>
  <c r="BM149" i="3"/>
  <c r="BM156" i="3"/>
  <c r="BM158" i="3"/>
  <c r="BM160" i="3"/>
  <c r="BM162" i="3"/>
  <c r="BM166" i="3"/>
  <c r="BM170" i="3"/>
  <c r="BM178" i="3"/>
  <c r="BM180" i="3"/>
  <c r="BM183" i="3"/>
  <c r="BM185" i="3"/>
  <c r="BM192" i="3"/>
  <c r="BM194" i="3"/>
  <c r="BM196" i="3"/>
  <c r="BB12" i="3"/>
  <c r="BB14" i="3"/>
  <c r="BA13" i="3"/>
  <c r="BC88" i="3"/>
  <c r="AZ85" i="3"/>
  <c r="AZ87" i="3"/>
  <c r="AZ89" i="3"/>
  <c r="AZ91" i="3"/>
  <c r="AZ97" i="3"/>
  <c r="AZ102" i="3"/>
  <c r="AZ106" i="3"/>
  <c r="AZ108" i="3"/>
  <c r="AZ113" i="3"/>
  <c r="AZ115" i="3"/>
  <c r="AZ117" i="3"/>
  <c r="AZ125" i="3"/>
  <c r="AZ133" i="3"/>
  <c r="AZ139" i="3"/>
  <c r="AZ149" i="3"/>
  <c r="AZ156" i="3"/>
  <c r="AZ158" i="3"/>
  <c r="AZ160" i="3"/>
  <c r="AZ162" i="3"/>
  <c r="AZ166" i="3"/>
  <c r="AZ170" i="3"/>
  <c r="AZ178" i="3"/>
  <c r="AZ180" i="3"/>
  <c r="AZ183" i="3"/>
  <c r="AZ185" i="3"/>
  <c r="AZ192" i="3"/>
  <c r="AZ194" i="3"/>
  <c r="AZ196" i="3"/>
  <c r="BC90" i="3"/>
  <c r="BC92" i="3"/>
  <c r="BC101" i="3"/>
  <c r="BC105" i="3"/>
  <c r="BC107" i="3"/>
  <c r="BC112" i="3"/>
  <c r="BC114" i="3"/>
  <c r="BC116" i="3"/>
  <c r="BC122" i="3"/>
  <c r="BC129" i="3"/>
  <c r="BC136" i="3"/>
  <c r="BC145" i="3"/>
  <c r="BC152" i="3"/>
  <c r="BC157" i="3"/>
  <c r="BC159" i="3"/>
  <c r="BC161" i="3"/>
  <c r="BC163" i="3"/>
  <c r="BC169" i="3"/>
  <c r="BC173" i="3"/>
  <c r="BC179" i="3"/>
  <c r="BC181" i="3"/>
  <c r="BC184" i="3"/>
  <c r="BC188" i="3"/>
  <c r="BC193" i="3"/>
  <c r="BC195" i="3"/>
  <c r="AN13" i="3"/>
  <c r="AO13" i="3"/>
  <c r="AN14" i="3"/>
  <c r="AP15" i="3"/>
  <c r="AN18" i="3"/>
  <c r="AP22" i="3"/>
  <c r="AN23" i="3"/>
  <c r="AP26" i="3"/>
  <c r="AN30" i="3"/>
  <c r="AP34" i="3"/>
  <c r="AN35" i="3"/>
  <c r="AP36" i="3"/>
  <c r="AN46" i="3"/>
  <c r="AP47" i="3"/>
  <c r="AN49" i="3"/>
  <c r="AP53" i="3"/>
  <c r="AN55" i="3"/>
  <c r="AP56" i="3"/>
  <c r="AN57" i="3"/>
  <c r="AP58" i="3"/>
  <c r="AN59" i="3"/>
  <c r="AP62" i="3"/>
  <c r="AN65" i="3"/>
  <c r="AP69" i="3"/>
  <c r="AN76" i="3"/>
  <c r="AP77" i="3"/>
  <c r="AN78" i="3"/>
  <c r="AP79" i="3"/>
  <c r="AN80" i="3"/>
  <c r="AP81" i="3"/>
  <c r="AN82" i="3"/>
  <c r="AP83" i="3"/>
  <c r="AN85" i="3"/>
  <c r="AP86" i="3"/>
  <c r="AN87" i="3"/>
  <c r="AP88" i="3"/>
  <c r="AN89" i="3"/>
  <c r="AP90" i="3"/>
  <c r="AN91" i="3"/>
  <c r="AN97" i="3"/>
  <c r="AP101" i="3"/>
  <c r="AN102" i="3"/>
  <c r="AP105" i="3"/>
  <c r="AN106" i="3"/>
  <c r="AP107" i="3"/>
  <c r="AN108" i="3"/>
  <c r="AN113" i="3"/>
  <c r="AN115" i="3"/>
  <c r="AN117" i="3"/>
  <c r="AN125" i="3"/>
  <c r="AN133" i="3"/>
  <c r="AP136" i="3"/>
  <c r="AN139" i="3"/>
  <c r="AP145" i="3"/>
  <c r="AN149" i="3"/>
  <c r="AN156" i="3"/>
  <c r="AN158" i="3"/>
  <c r="AN160" i="3"/>
  <c r="AN162" i="3"/>
  <c r="AN166" i="3"/>
  <c r="AN170" i="3"/>
  <c r="AN178" i="3"/>
  <c r="AN180" i="3"/>
  <c r="AN183" i="3"/>
  <c r="AN185" i="3"/>
  <c r="AN192" i="3"/>
  <c r="AN194" i="3"/>
  <c r="AN196" i="3"/>
  <c r="AQ15" i="3"/>
  <c r="AQ22" i="3"/>
  <c r="AO23" i="3"/>
  <c r="AQ26" i="3"/>
  <c r="AO30" i="3"/>
  <c r="AQ34" i="3"/>
  <c r="AO35" i="3"/>
  <c r="AQ36" i="3"/>
  <c r="AO46" i="3"/>
  <c r="AQ47" i="3"/>
  <c r="AO49" i="3"/>
  <c r="AQ53" i="3"/>
  <c r="AO55" i="3"/>
  <c r="AQ56" i="3"/>
  <c r="AO57" i="3"/>
  <c r="AQ58" i="3"/>
  <c r="AO59" i="3"/>
  <c r="AQ62" i="3"/>
  <c r="AO65" i="3"/>
  <c r="AQ69" i="3"/>
  <c r="AO76" i="3"/>
  <c r="AQ77" i="3"/>
  <c r="AO78" i="3"/>
  <c r="AQ79" i="3"/>
  <c r="AO80" i="3"/>
  <c r="AQ81" i="3"/>
  <c r="AO82" i="3"/>
  <c r="AQ83" i="3"/>
  <c r="AO85" i="3"/>
  <c r="AQ86" i="3"/>
  <c r="AO87" i="3"/>
  <c r="AQ88" i="3"/>
  <c r="AO89" i="3"/>
  <c r="AQ90" i="3"/>
  <c r="AO91" i="3"/>
  <c r="AQ92" i="3"/>
  <c r="AO97" i="3"/>
  <c r="AQ101" i="3"/>
  <c r="AO102" i="3"/>
  <c r="AQ105" i="3"/>
  <c r="AO106" i="3"/>
  <c r="AQ107" i="3"/>
  <c r="AO108" i="3"/>
  <c r="AO113" i="3"/>
  <c r="AO115" i="3"/>
  <c r="AO117" i="3"/>
  <c r="AQ122" i="3"/>
  <c r="AO125" i="3"/>
  <c r="AO133" i="3"/>
  <c r="AQ136" i="3"/>
  <c r="AO139" i="3"/>
  <c r="AQ145" i="3"/>
  <c r="AO149" i="3"/>
  <c r="AO156" i="3"/>
  <c r="AO158" i="3"/>
  <c r="AO160" i="3"/>
  <c r="AO162" i="3"/>
  <c r="AO166" i="3"/>
  <c r="AO170" i="3"/>
  <c r="AO178" i="3"/>
  <c r="AO180" i="3"/>
  <c r="AO183" i="3"/>
  <c r="AO185" i="3"/>
  <c r="AO192" i="3"/>
  <c r="AO194" i="3"/>
  <c r="AO196" i="3"/>
  <c r="AC22" i="3"/>
  <c r="AD14" i="3"/>
  <c r="AB14" i="3"/>
  <c r="AC18" i="3"/>
  <c r="AB15" i="3"/>
  <c r="AB18" i="3"/>
  <c r="AB22" i="3"/>
  <c r="AB23" i="3"/>
  <c r="AB26" i="3"/>
  <c r="AB30" i="3"/>
  <c r="AB34" i="3"/>
  <c r="AB35" i="3"/>
  <c r="AB36" i="3"/>
  <c r="AB46" i="3"/>
  <c r="AB47" i="3"/>
  <c r="AB49" i="3"/>
  <c r="AB53" i="3"/>
  <c r="AB55" i="3"/>
  <c r="AB56" i="3"/>
  <c r="AB57" i="3"/>
  <c r="AB58" i="3"/>
  <c r="AB59" i="3"/>
  <c r="AB62" i="3"/>
  <c r="AB65" i="3"/>
  <c r="AB69" i="3"/>
  <c r="AB76" i="3"/>
  <c r="AB77" i="3"/>
  <c r="AB78" i="3"/>
  <c r="AB79" i="3"/>
  <c r="AB80" i="3"/>
  <c r="AB81" i="3"/>
  <c r="AB82" i="3"/>
  <c r="AB83" i="3"/>
  <c r="AB85" i="3"/>
  <c r="AB86" i="3"/>
  <c r="AB87" i="3"/>
  <c r="AB88" i="3"/>
  <c r="AB89" i="3"/>
  <c r="AB90" i="3"/>
  <c r="AB91" i="3"/>
  <c r="AB92" i="3"/>
  <c r="AB97" i="3"/>
  <c r="AB101" i="3"/>
  <c r="AB102" i="3"/>
  <c r="AB105" i="3"/>
  <c r="AB106" i="3"/>
  <c r="AB107" i="3"/>
  <c r="AB108" i="3"/>
  <c r="AB112" i="3"/>
  <c r="AB113" i="3"/>
  <c r="AB114" i="3"/>
  <c r="AB115" i="3"/>
  <c r="AB116" i="3"/>
  <c r="AB117" i="3"/>
  <c r="AB122" i="3"/>
  <c r="AB125" i="3"/>
  <c r="AB129" i="3"/>
  <c r="AB133" i="3"/>
  <c r="AB136" i="3"/>
  <c r="AB139" i="3"/>
  <c r="AB145" i="3"/>
  <c r="AB149" i="3"/>
  <c r="AB152" i="3"/>
  <c r="AB156" i="3"/>
  <c r="AB157" i="3"/>
  <c r="AB158" i="3"/>
  <c r="AB159" i="3"/>
  <c r="AB160" i="3"/>
  <c r="AB161" i="3"/>
  <c r="AB162" i="3"/>
  <c r="AB163" i="3"/>
  <c r="AB166" i="3"/>
  <c r="AB169" i="3"/>
  <c r="AB170" i="3"/>
  <c r="AB173" i="3"/>
  <c r="AB178" i="3"/>
  <c r="AB179" i="3"/>
  <c r="AB180" i="3"/>
  <c r="AB181" i="3"/>
  <c r="AB183" i="3"/>
  <c r="AB184" i="3"/>
  <c r="AB185" i="3"/>
  <c r="AB188" i="3"/>
  <c r="AB192" i="3"/>
  <c r="AB193" i="3"/>
  <c r="AB194" i="3"/>
  <c r="AB195" i="3"/>
  <c r="AB196" i="3"/>
  <c r="AC82" i="3"/>
  <c r="AC83" i="3"/>
  <c r="AC85" i="3"/>
  <c r="AC86" i="3"/>
  <c r="AC87" i="3"/>
  <c r="AC88" i="3"/>
  <c r="AC89" i="3"/>
  <c r="AC90" i="3"/>
  <c r="AC91" i="3"/>
  <c r="AC92" i="3"/>
  <c r="AC97" i="3"/>
  <c r="AC101" i="3"/>
  <c r="AC102" i="3"/>
  <c r="AC105" i="3"/>
  <c r="AC106" i="3"/>
  <c r="AC107" i="3"/>
  <c r="AC108" i="3"/>
  <c r="AC112" i="3"/>
  <c r="AC113" i="3"/>
  <c r="AC114" i="3"/>
  <c r="AC115" i="3"/>
  <c r="AC116" i="3"/>
  <c r="AC117" i="3"/>
  <c r="AC122" i="3"/>
  <c r="AC125" i="3"/>
  <c r="AC129" i="3"/>
  <c r="AC133" i="3"/>
  <c r="AC136" i="3"/>
  <c r="AC139" i="3"/>
  <c r="AC145" i="3"/>
  <c r="AC149" i="3"/>
  <c r="AC152" i="3"/>
  <c r="AC156" i="3"/>
  <c r="AC157" i="3"/>
  <c r="AC158" i="3"/>
  <c r="AC159" i="3"/>
  <c r="AC160" i="3"/>
  <c r="AC161" i="3"/>
  <c r="AC162" i="3"/>
  <c r="AC163" i="3"/>
  <c r="AC166" i="3"/>
  <c r="AC169" i="3"/>
  <c r="AC170" i="3"/>
  <c r="AC173" i="3"/>
  <c r="AC178" i="3"/>
  <c r="AC179" i="3"/>
  <c r="AC180" i="3"/>
  <c r="AC181" i="3"/>
  <c r="AC183" i="3"/>
  <c r="AC184" i="3"/>
  <c r="AC185" i="3"/>
  <c r="AC188" i="3"/>
  <c r="AC192" i="3"/>
  <c r="AC193" i="3"/>
  <c r="AC194" i="3"/>
  <c r="AC195" i="3"/>
  <c r="AC196" i="3"/>
  <c r="Q12" i="3"/>
  <c r="R12" i="3"/>
  <c r="P13" i="3"/>
  <c r="P14" i="3"/>
  <c r="R15" i="3"/>
  <c r="P18" i="3"/>
  <c r="R22" i="3"/>
  <c r="P23" i="3"/>
  <c r="R26" i="3"/>
  <c r="P30" i="3"/>
  <c r="R34" i="3"/>
  <c r="P35" i="3"/>
  <c r="R36" i="3"/>
  <c r="P46" i="3"/>
  <c r="R47" i="3"/>
  <c r="P49" i="3"/>
  <c r="R53" i="3"/>
  <c r="P55" i="3"/>
  <c r="R56" i="3"/>
  <c r="P57" i="3"/>
  <c r="R58" i="3"/>
  <c r="P59" i="3"/>
  <c r="R62" i="3"/>
  <c r="P65" i="3"/>
  <c r="R69" i="3"/>
  <c r="P76" i="3"/>
  <c r="R77" i="3"/>
  <c r="P78" i="3"/>
  <c r="R79" i="3"/>
  <c r="P80" i="3"/>
  <c r="R81" i="3"/>
  <c r="P82" i="3"/>
  <c r="R83" i="3"/>
  <c r="P85" i="3"/>
  <c r="R86" i="3"/>
  <c r="P87" i="3"/>
  <c r="R88" i="3"/>
  <c r="P89" i="3"/>
  <c r="R90" i="3"/>
  <c r="P91" i="3"/>
  <c r="R92" i="3"/>
  <c r="P97" i="3"/>
  <c r="R101" i="3"/>
  <c r="P102" i="3"/>
  <c r="R105" i="3"/>
  <c r="P106" i="3"/>
  <c r="P108" i="3"/>
  <c r="P113" i="3"/>
  <c r="P115" i="3"/>
  <c r="P117" i="3"/>
  <c r="R122" i="3"/>
  <c r="P125" i="3"/>
  <c r="R129" i="3"/>
  <c r="P133" i="3"/>
  <c r="R136" i="3"/>
  <c r="P139" i="3"/>
  <c r="R145" i="3"/>
  <c r="P149" i="3"/>
  <c r="R152" i="3"/>
  <c r="P156" i="3"/>
  <c r="R157" i="3"/>
  <c r="P158" i="3"/>
  <c r="R159" i="3"/>
  <c r="P160" i="3"/>
  <c r="R161" i="3"/>
  <c r="P162" i="3"/>
  <c r="R163" i="3"/>
  <c r="P166" i="3"/>
  <c r="P170" i="3"/>
  <c r="R173" i="3"/>
  <c r="P178" i="3"/>
  <c r="P180" i="3"/>
  <c r="P183" i="3"/>
  <c r="P185" i="3"/>
  <c r="P192" i="3"/>
  <c r="P194" i="3"/>
  <c r="P196" i="3"/>
  <c r="S15" i="3"/>
  <c r="S22" i="3"/>
  <c r="S26" i="3"/>
  <c r="S34" i="3"/>
  <c r="S36" i="3"/>
  <c r="S47" i="3"/>
  <c r="S53" i="3"/>
  <c r="Q55" i="3"/>
  <c r="S56" i="3"/>
  <c r="Q57" i="3"/>
  <c r="S58" i="3"/>
  <c r="Q59" i="3"/>
  <c r="S62" i="3"/>
  <c r="Q65" i="3"/>
  <c r="S69" i="3"/>
  <c r="Q76" i="3"/>
  <c r="S77" i="3"/>
  <c r="Q78" i="3"/>
  <c r="S79" i="3"/>
  <c r="Q80" i="3"/>
  <c r="S81" i="3"/>
  <c r="Q82" i="3"/>
  <c r="S83" i="3"/>
  <c r="Q85" i="3"/>
  <c r="S86" i="3"/>
  <c r="Q87" i="3"/>
  <c r="S88" i="3"/>
  <c r="Q89" i="3"/>
  <c r="S90" i="3"/>
  <c r="Q91" i="3"/>
  <c r="S92" i="3"/>
  <c r="Q97" i="3"/>
  <c r="S101" i="3"/>
  <c r="Q102" i="3"/>
  <c r="S105" i="3"/>
  <c r="Q106" i="3"/>
  <c r="S107" i="3"/>
  <c r="Q108" i="3"/>
  <c r="Q113" i="3"/>
  <c r="Q115" i="3"/>
  <c r="Q117" i="3"/>
  <c r="Q125" i="3"/>
  <c r="Q133" i="3"/>
  <c r="S136" i="3"/>
  <c r="Q139" i="3"/>
  <c r="S145" i="3"/>
  <c r="Q149" i="3"/>
  <c r="S152" i="3"/>
  <c r="Q156" i="3"/>
  <c r="S157" i="3"/>
  <c r="Q158" i="3"/>
  <c r="S159" i="3"/>
  <c r="Q160" i="3"/>
  <c r="S161" i="3"/>
  <c r="Q162" i="3"/>
  <c r="S163" i="3"/>
  <c r="Q166" i="3"/>
  <c r="S169" i="3"/>
  <c r="Q170" i="3"/>
  <c r="S173" i="3"/>
  <c r="Q178" i="3"/>
  <c r="Q180" i="3"/>
  <c r="Q183" i="3"/>
  <c r="Q185" i="3"/>
  <c r="Q192" i="3"/>
  <c r="Q194" i="3"/>
  <c r="Q196" i="3"/>
  <c r="GO185" i="3" l="1"/>
  <c r="GN23" i="3"/>
  <c r="GO183" i="3"/>
  <c r="GN180" i="3"/>
  <c r="GN102" i="3"/>
  <c r="GN87" i="3"/>
  <c r="GN49" i="3"/>
  <c r="GN35" i="3"/>
  <c r="GN14" i="3"/>
  <c r="GO180" i="3"/>
  <c r="GO102" i="3"/>
  <c r="GO87" i="3"/>
  <c r="GO117" i="3"/>
  <c r="GN185" i="3"/>
  <c r="GN117" i="3"/>
  <c r="GN89" i="3"/>
  <c r="GO89" i="3"/>
  <c r="GN183" i="3"/>
  <c r="GO34" i="3"/>
  <c r="GO90" i="3"/>
  <c r="GN88" i="3"/>
  <c r="GO14" i="3"/>
  <c r="GO184" i="3"/>
  <c r="GO88" i="3"/>
  <c r="GN34" i="3"/>
  <c r="GO49" i="3"/>
  <c r="GN184" i="3"/>
  <c r="GO157" i="3"/>
  <c r="GN157" i="3"/>
  <c r="GO77" i="3"/>
  <c r="GO56" i="3"/>
  <c r="GN77" i="3"/>
  <c r="GO36" i="3"/>
  <c r="GO35" i="3"/>
  <c r="GN36" i="3"/>
  <c r="GN90" i="3"/>
  <c r="GN56" i="3"/>
  <c r="GO23" i="3"/>
  <c r="U199" i="3" l="1"/>
  <c r="T199" i="3"/>
  <c r="U191" i="3"/>
  <c r="T191" i="3"/>
  <c r="U187" i="3"/>
  <c r="T187" i="3"/>
  <c r="U177" i="3"/>
  <c r="T177" i="3"/>
  <c r="U172" i="3"/>
  <c r="T172" i="3"/>
  <c r="U168" i="3"/>
  <c r="T168" i="3"/>
  <c r="U165" i="3"/>
  <c r="T165" i="3"/>
  <c r="U155" i="3"/>
  <c r="T155" i="3"/>
  <c r="U151" i="3"/>
  <c r="T151" i="3"/>
  <c r="U148" i="3"/>
  <c r="T148" i="3"/>
  <c r="U144" i="3"/>
  <c r="T144" i="3"/>
  <c r="U141" i="3"/>
  <c r="T141" i="3"/>
  <c r="U138" i="3"/>
  <c r="T138" i="3"/>
  <c r="U135" i="3"/>
  <c r="T135" i="3"/>
  <c r="U132" i="3"/>
  <c r="T132" i="3"/>
  <c r="U128" i="3"/>
  <c r="T128" i="3"/>
  <c r="U124" i="3"/>
  <c r="T124" i="3"/>
  <c r="U121" i="3"/>
  <c r="T121" i="3"/>
  <c r="U111" i="3"/>
  <c r="T111" i="3"/>
  <c r="U104" i="3"/>
  <c r="T104" i="3"/>
  <c r="U100" i="3"/>
  <c r="T100" i="3"/>
  <c r="U96" i="3"/>
  <c r="T96" i="3"/>
  <c r="U75" i="3"/>
  <c r="T75" i="3"/>
  <c r="U71" i="3"/>
  <c r="T71" i="3"/>
  <c r="U68" i="3"/>
  <c r="T68" i="3"/>
  <c r="U64" i="3"/>
  <c r="T64" i="3"/>
  <c r="U61" i="3"/>
  <c r="T61" i="3"/>
  <c r="U52" i="3"/>
  <c r="T52" i="3"/>
  <c r="U45" i="3"/>
  <c r="T45" i="3"/>
  <c r="U41" i="3"/>
  <c r="T41" i="3"/>
  <c r="U33" i="3"/>
  <c r="T33" i="3"/>
  <c r="U29" i="3"/>
  <c r="T29" i="3"/>
  <c r="U25" i="3"/>
  <c r="T25" i="3"/>
  <c r="U21" i="3"/>
  <c r="T21" i="3"/>
  <c r="U17" i="3"/>
  <c r="T17" i="3"/>
  <c r="U10" i="3"/>
  <c r="T10" i="3"/>
  <c r="I199" i="3"/>
  <c r="H199" i="3"/>
  <c r="I191" i="3"/>
  <c r="H191" i="3"/>
  <c r="I187" i="3"/>
  <c r="H187" i="3"/>
  <c r="I177" i="3"/>
  <c r="H177" i="3"/>
  <c r="I172" i="3"/>
  <c r="H172" i="3"/>
  <c r="I168" i="3"/>
  <c r="H168" i="3"/>
  <c r="I165" i="3"/>
  <c r="H165" i="3"/>
  <c r="I155" i="3"/>
  <c r="H155" i="3"/>
  <c r="I151" i="3"/>
  <c r="H151" i="3"/>
  <c r="I148" i="3"/>
  <c r="H148" i="3"/>
  <c r="I144" i="3"/>
  <c r="H144" i="3"/>
  <c r="I141" i="3"/>
  <c r="H141" i="3"/>
  <c r="I138" i="3"/>
  <c r="H138" i="3"/>
  <c r="I135" i="3"/>
  <c r="H135" i="3"/>
  <c r="I132" i="3"/>
  <c r="H132" i="3"/>
  <c r="I128" i="3"/>
  <c r="H128" i="3"/>
  <c r="I124" i="3"/>
  <c r="H124" i="3"/>
  <c r="I121" i="3"/>
  <c r="H121" i="3"/>
  <c r="I111" i="3"/>
  <c r="H111" i="3"/>
  <c r="I104" i="3"/>
  <c r="H104" i="3"/>
  <c r="I100" i="3"/>
  <c r="H100" i="3"/>
  <c r="I96" i="3"/>
  <c r="H96" i="3"/>
  <c r="I75" i="3"/>
  <c r="H75" i="3"/>
  <c r="I71" i="3"/>
  <c r="H71" i="3"/>
  <c r="I68" i="3"/>
  <c r="H68" i="3"/>
  <c r="I64" i="3"/>
  <c r="H64" i="3"/>
  <c r="I61" i="3"/>
  <c r="H61" i="3"/>
  <c r="I52" i="3"/>
  <c r="H52" i="3"/>
  <c r="I45" i="3"/>
  <c r="H45" i="3"/>
  <c r="I41" i="3"/>
  <c r="H41" i="3"/>
  <c r="I33" i="3"/>
  <c r="H33" i="3"/>
  <c r="I29" i="3"/>
  <c r="H29" i="3"/>
  <c r="I25" i="3"/>
  <c r="H25" i="3"/>
  <c r="I21" i="3"/>
  <c r="H21" i="3"/>
  <c r="I17" i="3"/>
  <c r="H17" i="3"/>
  <c r="I10" i="3"/>
  <c r="H10" i="3"/>
  <c r="GI206" i="3" l="1"/>
  <c r="GH206" i="3"/>
  <c r="AS108" i="2" l="1"/>
  <c r="AQ108" i="2"/>
  <c r="AQ111" i="2" s="1"/>
  <c r="AQ107" i="2"/>
  <c r="AQ110" i="2" s="1"/>
  <c r="W108" i="2"/>
  <c r="W111" i="2" s="1"/>
  <c r="W107" i="2"/>
  <c r="W110" i="2" s="1"/>
  <c r="S108" i="2"/>
  <c r="S111" i="2" s="1"/>
  <c r="S107" i="2"/>
  <c r="S110" i="2" s="1"/>
  <c r="M108" i="2"/>
  <c r="M107" i="2"/>
  <c r="K108" i="2"/>
  <c r="K111" i="2" s="1"/>
  <c r="K107" i="2"/>
  <c r="K110" i="2" s="1"/>
  <c r="GA33" i="3"/>
  <c r="FZ33" i="3"/>
  <c r="FY33" i="3"/>
  <c r="FX33" i="3"/>
  <c r="FO33" i="3"/>
  <c r="FN33" i="3"/>
  <c r="FM33" i="3"/>
  <c r="FL33" i="3"/>
  <c r="FC33" i="3"/>
  <c r="FB33" i="3"/>
  <c r="FA33" i="3"/>
  <c r="EZ33" i="3"/>
  <c r="EQ33" i="3"/>
  <c r="EP33" i="3"/>
  <c r="EE33" i="3"/>
  <c r="ED33" i="3"/>
  <c r="DS33" i="3"/>
  <c r="DR33" i="3"/>
  <c r="DG33" i="3"/>
  <c r="DF33" i="3"/>
  <c r="CU33" i="3"/>
  <c r="CT33" i="3"/>
  <c r="CI33" i="3"/>
  <c r="CH33" i="3"/>
  <c r="BW33" i="3"/>
  <c r="BV33" i="3"/>
  <c r="BK33" i="3"/>
  <c r="BJ33" i="3"/>
  <c r="AY33" i="3"/>
  <c r="AX33" i="3"/>
  <c r="AM33" i="3"/>
  <c r="AL33" i="3"/>
  <c r="AA33" i="3"/>
  <c r="Z33" i="3"/>
  <c r="EN33" i="3" l="1"/>
  <c r="EB33" i="3"/>
  <c r="CS33" i="3"/>
  <c r="CR33" i="3"/>
  <c r="CF33" i="3"/>
  <c r="BI33" i="3"/>
  <c r="BH33" i="3"/>
  <c r="Y33" i="3"/>
  <c r="X33" i="3"/>
  <c r="AK33" i="3" l="1"/>
  <c r="AW33" i="3"/>
  <c r="AW107" i="2"/>
  <c r="AW108" i="2"/>
  <c r="AU107" i="2"/>
  <c r="AU110" i="2" s="1"/>
  <c r="AU108" i="2"/>
  <c r="AU111" i="2" s="1"/>
  <c r="AJ33" i="3"/>
  <c r="AV33" i="3"/>
  <c r="BT33" i="3"/>
  <c r="DD33" i="3"/>
  <c r="DP33" i="3"/>
  <c r="BU33" i="3"/>
  <c r="CG33" i="3"/>
  <c r="DE33" i="3"/>
  <c r="DQ33" i="3"/>
  <c r="EC33" i="3"/>
  <c r="EO33" i="3"/>
  <c r="M33" i="3"/>
  <c r="AV105" i="2"/>
  <c r="L33" i="3"/>
  <c r="AW105" i="2"/>
  <c r="EE11" i="3"/>
  <c r="ED11" i="3"/>
  <c r="L56" i="6" l="1"/>
  <c r="M56" i="6"/>
  <c r="N56" i="6"/>
  <c r="O56" i="6"/>
  <c r="GS206" i="3" l="1"/>
  <c r="GR206" i="3"/>
  <c r="GI196" i="3" l="1"/>
  <c r="GH196" i="3"/>
  <c r="GG196" i="3"/>
  <c r="GF196" i="3"/>
  <c r="GI195" i="3"/>
  <c r="GH195" i="3"/>
  <c r="GG195" i="3"/>
  <c r="GF195" i="3"/>
  <c r="GI194" i="3"/>
  <c r="GH194" i="3"/>
  <c r="GG194" i="3"/>
  <c r="GF194" i="3"/>
  <c r="GI193" i="3"/>
  <c r="GH193" i="3"/>
  <c r="GG193" i="3"/>
  <c r="GF193" i="3"/>
  <c r="GI192" i="3"/>
  <c r="GH192" i="3"/>
  <c r="GG192" i="3"/>
  <c r="GF192" i="3"/>
  <c r="GM189" i="3"/>
  <c r="GL189" i="3"/>
  <c r="GK189" i="3"/>
  <c r="GJ189" i="3"/>
  <c r="GI189" i="3"/>
  <c r="GH189" i="3"/>
  <c r="GG189" i="3"/>
  <c r="GF189" i="3"/>
  <c r="GI188" i="3"/>
  <c r="GH188" i="3"/>
  <c r="GG188" i="3"/>
  <c r="GF188" i="3"/>
  <c r="GM186" i="3"/>
  <c r="GL186" i="3"/>
  <c r="GK186" i="3"/>
  <c r="GJ186" i="3"/>
  <c r="GI186" i="3"/>
  <c r="GH186" i="3"/>
  <c r="GG186" i="3"/>
  <c r="GF186" i="3"/>
  <c r="GI181" i="3"/>
  <c r="GH181" i="3"/>
  <c r="GG181" i="3"/>
  <c r="GF181" i="3"/>
  <c r="GI179" i="3"/>
  <c r="GH179" i="3"/>
  <c r="GG179" i="3"/>
  <c r="GF179" i="3"/>
  <c r="GI178" i="3"/>
  <c r="GH178" i="3"/>
  <c r="GG178" i="3"/>
  <c r="GF178" i="3"/>
  <c r="GM175" i="3"/>
  <c r="GL175" i="3"/>
  <c r="GK175" i="3"/>
  <c r="GJ175" i="3"/>
  <c r="GI175" i="3"/>
  <c r="GH175" i="3"/>
  <c r="GG175" i="3"/>
  <c r="GF175" i="3"/>
  <c r="GI173" i="3"/>
  <c r="GH173" i="3"/>
  <c r="GG173" i="3"/>
  <c r="GF173" i="3"/>
  <c r="GM171" i="3"/>
  <c r="GL171" i="3"/>
  <c r="GK171" i="3"/>
  <c r="GJ171" i="3"/>
  <c r="GI171" i="3"/>
  <c r="GH171" i="3"/>
  <c r="GG171" i="3"/>
  <c r="GF171" i="3"/>
  <c r="GI170" i="3"/>
  <c r="GH170" i="3"/>
  <c r="GG170" i="3"/>
  <c r="GF170" i="3"/>
  <c r="GI169" i="3"/>
  <c r="GH169" i="3"/>
  <c r="GG169" i="3"/>
  <c r="GF169" i="3"/>
  <c r="GM167" i="3"/>
  <c r="GL167" i="3"/>
  <c r="GK167" i="3"/>
  <c r="GJ167" i="3"/>
  <c r="GI167" i="3"/>
  <c r="GH167" i="3"/>
  <c r="GG167" i="3"/>
  <c r="GF167" i="3"/>
  <c r="GI166" i="3"/>
  <c r="GH166" i="3"/>
  <c r="GG166" i="3"/>
  <c r="GF166" i="3"/>
  <c r="GM164" i="3"/>
  <c r="GL164" i="3"/>
  <c r="GK164" i="3"/>
  <c r="GJ164" i="3"/>
  <c r="GI164" i="3"/>
  <c r="GH164" i="3"/>
  <c r="GG164" i="3"/>
  <c r="GF164" i="3"/>
  <c r="GI163" i="3"/>
  <c r="GH163" i="3"/>
  <c r="GG163" i="3"/>
  <c r="GF163" i="3"/>
  <c r="GI162" i="3"/>
  <c r="GH162" i="3"/>
  <c r="GG162" i="3"/>
  <c r="GF162" i="3"/>
  <c r="GI161" i="3"/>
  <c r="GH161" i="3"/>
  <c r="GG161" i="3"/>
  <c r="GF161" i="3"/>
  <c r="GI160" i="3"/>
  <c r="GH160" i="3"/>
  <c r="GG160" i="3"/>
  <c r="GF160" i="3"/>
  <c r="GI159" i="3"/>
  <c r="GH159" i="3"/>
  <c r="GG159" i="3"/>
  <c r="GF159" i="3"/>
  <c r="GI158" i="3"/>
  <c r="GH158" i="3"/>
  <c r="GG158" i="3"/>
  <c r="GF158" i="3"/>
  <c r="GI156" i="3"/>
  <c r="GH156" i="3"/>
  <c r="GG156" i="3"/>
  <c r="GF156" i="3"/>
  <c r="GM153" i="3"/>
  <c r="GL153" i="3"/>
  <c r="GK153" i="3"/>
  <c r="GJ153" i="3"/>
  <c r="GI153" i="3"/>
  <c r="GH153" i="3"/>
  <c r="GG153" i="3"/>
  <c r="GF153" i="3"/>
  <c r="GI152" i="3"/>
  <c r="GH152" i="3"/>
  <c r="GG152" i="3"/>
  <c r="GF152" i="3"/>
  <c r="GM150" i="3"/>
  <c r="GL150" i="3"/>
  <c r="GK150" i="3"/>
  <c r="GJ150" i="3"/>
  <c r="GI150" i="3"/>
  <c r="GH150" i="3"/>
  <c r="GG150" i="3"/>
  <c r="GF150" i="3"/>
  <c r="GI149" i="3"/>
  <c r="GH149" i="3"/>
  <c r="GG149" i="3"/>
  <c r="GF149" i="3"/>
  <c r="GM146" i="3"/>
  <c r="GL146" i="3"/>
  <c r="GK146" i="3"/>
  <c r="GJ146" i="3"/>
  <c r="GI146" i="3"/>
  <c r="GH146" i="3"/>
  <c r="GG146" i="3"/>
  <c r="GF146" i="3"/>
  <c r="GI145" i="3"/>
  <c r="GH145" i="3"/>
  <c r="GG145" i="3"/>
  <c r="GF145" i="3"/>
  <c r="GM143" i="3"/>
  <c r="GL143" i="3"/>
  <c r="GK143" i="3"/>
  <c r="GJ143" i="3"/>
  <c r="GI143" i="3"/>
  <c r="GH143" i="3"/>
  <c r="GG143" i="3"/>
  <c r="GF143" i="3"/>
  <c r="GM142" i="3"/>
  <c r="GL142" i="3"/>
  <c r="GK142" i="3"/>
  <c r="GJ142" i="3"/>
  <c r="GI142" i="3"/>
  <c r="GH142" i="3"/>
  <c r="GG142" i="3"/>
  <c r="GF142" i="3"/>
  <c r="GM140" i="3"/>
  <c r="GL140" i="3"/>
  <c r="GK140" i="3"/>
  <c r="GJ140" i="3"/>
  <c r="GI140" i="3"/>
  <c r="GH140" i="3"/>
  <c r="GG140" i="3"/>
  <c r="GF140" i="3"/>
  <c r="GI139" i="3"/>
  <c r="GH139" i="3"/>
  <c r="GG139" i="3"/>
  <c r="GF139" i="3"/>
  <c r="GM137" i="3"/>
  <c r="GL137" i="3"/>
  <c r="GK137" i="3"/>
  <c r="GJ137" i="3"/>
  <c r="GI137" i="3"/>
  <c r="GH137" i="3"/>
  <c r="GG137" i="3"/>
  <c r="GF137" i="3"/>
  <c r="GI136" i="3"/>
  <c r="GH136" i="3"/>
  <c r="GG136" i="3"/>
  <c r="GF136" i="3"/>
  <c r="GM134" i="3"/>
  <c r="GL134" i="3"/>
  <c r="GK134" i="3"/>
  <c r="GJ134" i="3"/>
  <c r="GI134" i="3"/>
  <c r="GH134" i="3"/>
  <c r="GG134" i="3"/>
  <c r="GF134" i="3"/>
  <c r="GI133" i="3"/>
  <c r="GH133" i="3"/>
  <c r="GG133" i="3"/>
  <c r="GF133" i="3"/>
  <c r="GM130" i="3"/>
  <c r="GL130" i="3"/>
  <c r="GK130" i="3"/>
  <c r="GJ130" i="3"/>
  <c r="GI130" i="3"/>
  <c r="GH130" i="3"/>
  <c r="GG130" i="3"/>
  <c r="GF130" i="3"/>
  <c r="GI129" i="3"/>
  <c r="GH129" i="3"/>
  <c r="GG129" i="3"/>
  <c r="GF129" i="3"/>
  <c r="GM127" i="3"/>
  <c r="GL127" i="3"/>
  <c r="GK127" i="3"/>
  <c r="GJ127" i="3"/>
  <c r="GI127" i="3"/>
  <c r="GH127" i="3"/>
  <c r="GG127" i="3"/>
  <c r="GF127" i="3"/>
  <c r="GI125" i="3"/>
  <c r="GH125" i="3"/>
  <c r="GG125" i="3"/>
  <c r="GF125" i="3"/>
  <c r="GM123" i="3"/>
  <c r="GL123" i="3"/>
  <c r="GK123" i="3"/>
  <c r="GJ123" i="3"/>
  <c r="GI123" i="3"/>
  <c r="GH123" i="3"/>
  <c r="GG123" i="3"/>
  <c r="GF123" i="3"/>
  <c r="GI122" i="3"/>
  <c r="GH122" i="3"/>
  <c r="GG122" i="3"/>
  <c r="GF122" i="3"/>
  <c r="GM119" i="3"/>
  <c r="GL119" i="3"/>
  <c r="GK119" i="3"/>
  <c r="GJ119" i="3"/>
  <c r="GI119" i="3"/>
  <c r="GH119" i="3"/>
  <c r="GG119" i="3"/>
  <c r="GF119" i="3"/>
  <c r="GI116" i="3"/>
  <c r="GH116" i="3"/>
  <c r="GG116" i="3"/>
  <c r="GF116" i="3"/>
  <c r="GI115" i="3"/>
  <c r="GH115" i="3"/>
  <c r="GG115" i="3"/>
  <c r="GF115" i="3"/>
  <c r="GI114" i="3"/>
  <c r="GH114" i="3"/>
  <c r="GG114" i="3"/>
  <c r="GF114" i="3"/>
  <c r="GI113" i="3"/>
  <c r="GH113" i="3"/>
  <c r="GG113" i="3"/>
  <c r="GF113" i="3"/>
  <c r="GI112" i="3"/>
  <c r="GH112" i="3"/>
  <c r="GG112" i="3"/>
  <c r="GF112" i="3"/>
  <c r="GM109" i="3"/>
  <c r="GL109" i="3"/>
  <c r="GK109" i="3"/>
  <c r="GJ109" i="3"/>
  <c r="GI109" i="3"/>
  <c r="GH109" i="3"/>
  <c r="GG109" i="3"/>
  <c r="GF109" i="3"/>
  <c r="GI108" i="3"/>
  <c r="GH108" i="3"/>
  <c r="GG108" i="3"/>
  <c r="GF108" i="3"/>
  <c r="GI107" i="3"/>
  <c r="GH107" i="3"/>
  <c r="GG107" i="3"/>
  <c r="GF107" i="3"/>
  <c r="GI106" i="3"/>
  <c r="GH106" i="3"/>
  <c r="GG106" i="3"/>
  <c r="GF106" i="3"/>
  <c r="GI105" i="3"/>
  <c r="GH105" i="3"/>
  <c r="GG105" i="3"/>
  <c r="GF105" i="3"/>
  <c r="GM103" i="3"/>
  <c r="GL103" i="3"/>
  <c r="GK103" i="3"/>
  <c r="GJ103" i="3"/>
  <c r="GI103" i="3"/>
  <c r="GH103" i="3"/>
  <c r="GG103" i="3"/>
  <c r="GF103" i="3"/>
  <c r="GI101" i="3"/>
  <c r="GH101" i="3"/>
  <c r="GG101" i="3"/>
  <c r="GF101" i="3"/>
  <c r="GM98" i="3"/>
  <c r="GL98" i="3"/>
  <c r="GK98" i="3"/>
  <c r="GJ98" i="3"/>
  <c r="GI98" i="3"/>
  <c r="GH98" i="3"/>
  <c r="GG98" i="3"/>
  <c r="GF98" i="3"/>
  <c r="GI97" i="3"/>
  <c r="GH97" i="3"/>
  <c r="GG97" i="3"/>
  <c r="GF97" i="3"/>
  <c r="GM95" i="3"/>
  <c r="GL95" i="3"/>
  <c r="GK95" i="3"/>
  <c r="GJ95" i="3"/>
  <c r="GI95" i="3"/>
  <c r="GH95" i="3"/>
  <c r="GG95" i="3"/>
  <c r="GF95" i="3"/>
  <c r="GI92" i="3"/>
  <c r="GH92" i="3"/>
  <c r="GG92" i="3"/>
  <c r="GF92" i="3"/>
  <c r="GI91" i="3"/>
  <c r="GH91" i="3"/>
  <c r="GG91" i="3"/>
  <c r="GF91" i="3"/>
  <c r="GI86" i="3"/>
  <c r="GH86" i="3"/>
  <c r="GG86" i="3"/>
  <c r="GF86" i="3"/>
  <c r="GI85" i="3"/>
  <c r="GH85" i="3"/>
  <c r="GG85" i="3"/>
  <c r="GF85" i="3"/>
  <c r="GI83" i="3"/>
  <c r="GH83" i="3"/>
  <c r="GG83" i="3"/>
  <c r="GF83" i="3"/>
  <c r="GI82" i="3"/>
  <c r="GH82" i="3"/>
  <c r="GG82" i="3"/>
  <c r="GF82" i="3"/>
  <c r="GI81" i="3"/>
  <c r="GH81" i="3"/>
  <c r="GG81" i="3"/>
  <c r="GF81" i="3"/>
  <c r="GI80" i="3"/>
  <c r="GH80" i="3"/>
  <c r="GG80" i="3"/>
  <c r="GF80" i="3"/>
  <c r="GI79" i="3"/>
  <c r="GH79" i="3"/>
  <c r="GG79" i="3"/>
  <c r="GF79" i="3"/>
  <c r="GI78" i="3"/>
  <c r="GH78" i="3"/>
  <c r="GG78" i="3"/>
  <c r="GF78" i="3"/>
  <c r="GI76" i="3"/>
  <c r="GH76" i="3"/>
  <c r="GG76" i="3"/>
  <c r="GF76" i="3"/>
  <c r="GM73" i="3"/>
  <c r="GL73" i="3"/>
  <c r="GK73" i="3"/>
  <c r="GJ73" i="3"/>
  <c r="GI73" i="3"/>
  <c r="GH73" i="3"/>
  <c r="GG73" i="3"/>
  <c r="GF73" i="3"/>
  <c r="GM72" i="3"/>
  <c r="GL72" i="3"/>
  <c r="GK72" i="3"/>
  <c r="GJ72" i="3"/>
  <c r="GI72" i="3"/>
  <c r="GH72" i="3"/>
  <c r="GG72" i="3"/>
  <c r="GF72" i="3"/>
  <c r="GM70" i="3"/>
  <c r="GL70" i="3"/>
  <c r="GK70" i="3"/>
  <c r="GJ70" i="3"/>
  <c r="GI70" i="3"/>
  <c r="GH70" i="3"/>
  <c r="GG70" i="3"/>
  <c r="GF70" i="3"/>
  <c r="GI69" i="3"/>
  <c r="GH69" i="3"/>
  <c r="GG69" i="3"/>
  <c r="GF69" i="3"/>
  <c r="GM66" i="3"/>
  <c r="GL66" i="3"/>
  <c r="GK66" i="3"/>
  <c r="GJ66" i="3"/>
  <c r="GI66" i="3"/>
  <c r="GH66" i="3"/>
  <c r="GG66" i="3"/>
  <c r="GF66" i="3"/>
  <c r="GI65" i="3"/>
  <c r="GH65" i="3"/>
  <c r="GG65" i="3"/>
  <c r="GF65" i="3"/>
  <c r="GM63" i="3"/>
  <c r="GL63" i="3"/>
  <c r="GK63" i="3"/>
  <c r="GJ63" i="3"/>
  <c r="GI63" i="3"/>
  <c r="GH63" i="3"/>
  <c r="GG63" i="3"/>
  <c r="GF63" i="3"/>
  <c r="GI62" i="3"/>
  <c r="GH62" i="3"/>
  <c r="GG62" i="3"/>
  <c r="GF62" i="3"/>
  <c r="GM60" i="3"/>
  <c r="GL60" i="3"/>
  <c r="GK60" i="3"/>
  <c r="GJ60" i="3"/>
  <c r="GI60" i="3"/>
  <c r="GH60" i="3"/>
  <c r="GG60" i="3"/>
  <c r="GF60" i="3"/>
  <c r="GI59" i="3"/>
  <c r="GH59" i="3"/>
  <c r="GG59" i="3"/>
  <c r="GF59" i="3"/>
  <c r="GI58" i="3"/>
  <c r="GH58" i="3"/>
  <c r="GG58" i="3"/>
  <c r="GF58" i="3"/>
  <c r="GI57" i="3"/>
  <c r="GH57" i="3"/>
  <c r="GG57" i="3"/>
  <c r="GF57" i="3"/>
  <c r="GI55" i="3"/>
  <c r="GH55" i="3"/>
  <c r="GG55" i="3"/>
  <c r="GF55" i="3"/>
  <c r="GI53" i="3"/>
  <c r="GH53" i="3"/>
  <c r="GG53" i="3"/>
  <c r="GF53" i="3"/>
  <c r="GM50" i="3"/>
  <c r="GL50" i="3"/>
  <c r="GK50" i="3"/>
  <c r="GJ50" i="3"/>
  <c r="GI50" i="3"/>
  <c r="GH50" i="3"/>
  <c r="GG50" i="3"/>
  <c r="GF50" i="3"/>
  <c r="GI47" i="3"/>
  <c r="GH47" i="3"/>
  <c r="GG47" i="3"/>
  <c r="GF47" i="3"/>
  <c r="GI46" i="3"/>
  <c r="GH46" i="3"/>
  <c r="GG46" i="3"/>
  <c r="GF46" i="3"/>
  <c r="GM43" i="3"/>
  <c r="GL43" i="3"/>
  <c r="GK43" i="3"/>
  <c r="GJ43" i="3"/>
  <c r="GI43" i="3"/>
  <c r="GH43" i="3"/>
  <c r="GG43" i="3"/>
  <c r="GF43" i="3"/>
  <c r="GM42" i="3"/>
  <c r="GL42" i="3"/>
  <c r="GK42" i="3"/>
  <c r="GJ42" i="3"/>
  <c r="GI42" i="3"/>
  <c r="GH42" i="3"/>
  <c r="GG42" i="3"/>
  <c r="GF42" i="3"/>
  <c r="GM39" i="3"/>
  <c r="GL39" i="3"/>
  <c r="GK39" i="3"/>
  <c r="GJ39" i="3"/>
  <c r="GI39" i="3"/>
  <c r="GH39" i="3"/>
  <c r="GG39" i="3"/>
  <c r="GF39" i="3"/>
  <c r="GM38" i="3"/>
  <c r="GM33" i="3" s="1"/>
  <c r="GL38" i="3"/>
  <c r="GL33" i="3" s="1"/>
  <c r="GK38" i="3"/>
  <c r="GK33" i="3" s="1"/>
  <c r="GJ38" i="3"/>
  <c r="GJ33" i="3" s="1"/>
  <c r="GI38" i="3"/>
  <c r="GH38" i="3"/>
  <c r="GG38" i="3"/>
  <c r="GF38" i="3"/>
  <c r="GM31" i="3"/>
  <c r="GL31" i="3"/>
  <c r="GK31" i="3"/>
  <c r="GJ31" i="3"/>
  <c r="GI31" i="3"/>
  <c r="GH31" i="3"/>
  <c r="GG31" i="3"/>
  <c r="GF31" i="3"/>
  <c r="GI30" i="3"/>
  <c r="GH30" i="3"/>
  <c r="GG30" i="3"/>
  <c r="GF30" i="3"/>
  <c r="GM27" i="3"/>
  <c r="GL27" i="3"/>
  <c r="GK27" i="3"/>
  <c r="GJ27" i="3"/>
  <c r="GI27" i="3"/>
  <c r="GH27" i="3"/>
  <c r="GG27" i="3"/>
  <c r="GF27" i="3"/>
  <c r="GI26" i="3"/>
  <c r="GH26" i="3"/>
  <c r="GG26" i="3"/>
  <c r="GF26" i="3"/>
  <c r="GM24" i="3"/>
  <c r="GL24" i="3"/>
  <c r="GK24" i="3"/>
  <c r="GJ24" i="3"/>
  <c r="GI24" i="3"/>
  <c r="GH24" i="3"/>
  <c r="GG24" i="3"/>
  <c r="GF24" i="3"/>
  <c r="GI22" i="3"/>
  <c r="GH22" i="3"/>
  <c r="GG22" i="3"/>
  <c r="GF22" i="3"/>
  <c r="GM19" i="3"/>
  <c r="GL19" i="3"/>
  <c r="GK19" i="3"/>
  <c r="GJ19" i="3"/>
  <c r="GI19" i="3"/>
  <c r="GH19" i="3"/>
  <c r="GG19" i="3"/>
  <c r="GF19" i="3"/>
  <c r="GI18" i="3"/>
  <c r="GH18" i="3"/>
  <c r="GG18" i="3"/>
  <c r="GF18" i="3"/>
  <c r="GM16" i="3"/>
  <c r="GL16" i="3"/>
  <c r="GK16" i="3"/>
  <c r="GJ16" i="3"/>
  <c r="GI16" i="3"/>
  <c r="GH16" i="3"/>
  <c r="GG16" i="3"/>
  <c r="GF16" i="3"/>
  <c r="GI15" i="3"/>
  <c r="GH15" i="3"/>
  <c r="GG15" i="3"/>
  <c r="GF15" i="3"/>
  <c r="GI13" i="3"/>
  <c r="GH13" i="3"/>
  <c r="GG13" i="3"/>
  <c r="GF13" i="3"/>
  <c r="GI12" i="3"/>
  <c r="GH12" i="3"/>
  <c r="GG12" i="3"/>
  <c r="GF12" i="3"/>
  <c r="GG11" i="3"/>
  <c r="GH11" i="3"/>
  <c r="GI11" i="3"/>
  <c r="GF11" i="3"/>
  <c r="EO207" i="3"/>
  <c r="EP207" i="3"/>
  <c r="EQ207" i="3"/>
  <c r="EN207" i="3"/>
  <c r="EC207" i="3"/>
  <c r="EB207" i="3"/>
  <c r="EC11" i="3"/>
  <c r="EB11" i="3"/>
  <c r="DQ207" i="3"/>
  <c r="DP207" i="3"/>
  <c r="DQ11" i="3"/>
  <c r="DP11" i="3"/>
  <c r="DE11" i="3"/>
  <c r="DD11" i="3"/>
  <c r="DE207" i="3"/>
  <c r="DD207" i="3"/>
  <c r="CU11" i="3"/>
  <c r="CT11" i="3"/>
  <c r="CS11" i="3"/>
  <c r="CR11" i="3"/>
  <c r="CS207" i="3"/>
  <c r="CT207" i="3"/>
  <c r="CU207" i="3"/>
  <c r="CR207" i="3"/>
  <c r="CI11" i="3"/>
  <c r="CH11" i="3"/>
  <c r="CG11" i="3"/>
  <c r="CF11" i="3"/>
  <c r="CG207" i="3"/>
  <c r="CH207" i="3"/>
  <c r="CI207" i="3"/>
  <c r="CF207" i="3"/>
  <c r="BW11" i="3"/>
  <c r="BV11" i="3"/>
  <c r="BU11" i="3"/>
  <c r="BT11" i="3"/>
  <c r="BU207" i="3"/>
  <c r="BV207" i="3"/>
  <c r="BW207" i="3"/>
  <c r="BT207" i="3"/>
  <c r="BI207" i="3"/>
  <c r="BJ207" i="3"/>
  <c r="BK207" i="3"/>
  <c r="BH207" i="3"/>
  <c r="BK11" i="3"/>
  <c r="BJ11" i="3"/>
  <c r="BI11" i="3"/>
  <c r="BH11" i="3"/>
  <c r="AW207" i="3"/>
  <c r="AV207" i="3"/>
  <c r="BA189" i="3"/>
  <c r="AZ189" i="3"/>
  <c r="BA186" i="3"/>
  <c r="AZ186" i="3"/>
  <c r="BA175" i="3"/>
  <c r="AZ175" i="3"/>
  <c r="BA171" i="3"/>
  <c r="AZ171" i="3"/>
  <c r="BA167" i="3"/>
  <c r="AZ167" i="3"/>
  <c r="BA164" i="3"/>
  <c r="AZ164" i="3"/>
  <c r="BA153" i="3"/>
  <c r="AZ153" i="3"/>
  <c r="BA150" i="3"/>
  <c r="AZ150" i="3"/>
  <c r="BA146" i="3"/>
  <c r="AZ146" i="3"/>
  <c r="BA143" i="3"/>
  <c r="AZ143" i="3"/>
  <c r="BA142" i="3"/>
  <c r="AZ142" i="3"/>
  <c r="BA140" i="3"/>
  <c r="AZ140" i="3"/>
  <c r="BA137" i="3"/>
  <c r="AZ137" i="3"/>
  <c r="BA134" i="3"/>
  <c r="AZ134" i="3"/>
  <c r="BA130" i="3"/>
  <c r="AZ130" i="3"/>
  <c r="BA127" i="3"/>
  <c r="AZ127" i="3"/>
  <c r="BA123" i="3"/>
  <c r="AZ123" i="3"/>
  <c r="BA119" i="3"/>
  <c r="AZ119" i="3"/>
  <c r="BA109" i="3"/>
  <c r="AZ109" i="3"/>
  <c r="BA103" i="3"/>
  <c r="AZ103" i="3"/>
  <c r="BA98" i="3"/>
  <c r="AZ98" i="3"/>
  <c r="BA95" i="3"/>
  <c r="AZ95" i="3"/>
  <c r="BA73" i="3"/>
  <c r="AZ73" i="3"/>
  <c r="BA72" i="3"/>
  <c r="AZ72" i="3"/>
  <c r="BA70" i="3"/>
  <c r="AZ70" i="3"/>
  <c r="BA66" i="3"/>
  <c r="AZ66" i="3"/>
  <c r="BA63" i="3"/>
  <c r="AZ63" i="3"/>
  <c r="BA60" i="3"/>
  <c r="AZ60" i="3"/>
  <c r="BA50" i="3"/>
  <c r="AZ50" i="3"/>
  <c r="BA43" i="3"/>
  <c r="AZ43" i="3"/>
  <c r="BA42" i="3"/>
  <c r="AZ42" i="3"/>
  <c r="BA39" i="3"/>
  <c r="AZ39" i="3"/>
  <c r="BA38" i="3"/>
  <c r="AZ38" i="3"/>
  <c r="BA31" i="3"/>
  <c r="AZ31" i="3"/>
  <c r="BA27" i="3"/>
  <c r="AZ27" i="3"/>
  <c r="BA24" i="3"/>
  <c r="AZ24" i="3"/>
  <c r="BA19" i="3"/>
  <c r="AZ19" i="3"/>
  <c r="BA16" i="3"/>
  <c r="AZ16" i="3"/>
  <c r="AW11" i="3"/>
  <c r="AV11" i="3"/>
  <c r="AK207" i="3"/>
  <c r="AJ207" i="3"/>
  <c r="AO201" i="3"/>
  <c r="AN201" i="3"/>
  <c r="AO200" i="3"/>
  <c r="AN200" i="3"/>
  <c r="AO197" i="3"/>
  <c r="AN197" i="3"/>
  <c r="AO189" i="3"/>
  <c r="AN189" i="3"/>
  <c r="AO186" i="3"/>
  <c r="AN186" i="3"/>
  <c r="AO175" i="3"/>
  <c r="AN175" i="3"/>
  <c r="AO171" i="3"/>
  <c r="AN171" i="3"/>
  <c r="AO167" i="3"/>
  <c r="AN167" i="3"/>
  <c r="AO164" i="3"/>
  <c r="AN164" i="3"/>
  <c r="AO153" i="3"/>
  <c r="AN153" i="3"/>
  <c r="AO150" i="3"/>
  <c r="AN150" i="3"/>
  <c r="AO146" i="3"/>
  <c r="AN146" i="3"/>
  <c r="AO143" i="3"/>
  <c r="AN143" i="3"/>
  <c r="AO142" i="3"/>
  <c r="AN142" i="3"/>
  <c r="AO140" i="3"/>
  <c r="AN140" i="3"/>
  <c r="AO137" i="3"/>
  <c r="AN137" i="3"/>
  <c r="AO134" i="3"/>
  <c r="AN134" i="3"/>
  <c r="AO130" i="3"/>
  <c r="AN130" i="3"/>
  <c r="AO127" i="3"/>
  <c r="AN127" i="3"/>
  <c r="AO123" i="3"/>
  <c r="AN123" i="3"/>
  <c r="AO119" i="3"/>
  <c r="AN119" i="3"/>
  <c r="AO109" i="3"/>
  <c r="AN109" i="3"/>
  <c r="AO103" i="3"/>
  <c r="AN103" i="3"/>
  <c r="AO98" i="3"/>
  <c r="AN98" i="3"/>
  <c r="AO95" i="3"/>
  <c r="AN95" i="3"/>
  <c r="AO73" i="3"/>
  <c r="AN73" i="3"/>
  <c r="AO72" i="3"/>
  <c r="AN72" i="3"/>
  <c r="AO70" i="3"/>
  <c r="AN70" i="3"/>
  <c r="AO66" i="3"/>
  <c r="AN66" i="3"/>
  <c r="AO63" i="3"/>
  <c r="AN63" i="3"/>
  <c r="AO60" i="3"/>
  <c r="AN60" i="3"/>
  <c r="AO50" i="3"/>
  <c r="AN50" i="3"/>
  <c r="AO43" i="3"/>
  <c r="AN43" i="3"/>
  <c r="AO42" i="3"/>
  <c r="AN42" i="3"/>
  <c r="AO39" i="3"/>
  <c r="AN39" i="3"/>
  <c r="AO38" i="3"/>
  <c r="AN38" i="3"/>
  <c r="AO31" i="3"/>
  <c r="AN31" i="3"/>
  <c r="AO27" i="3"/>
  <c r="AN27" i="3"/>
  <c r="AO24" i="3"/>
  <c r="AN24" i="3"/>
  <c r="AO19" i="3"/>
  <c r="AN19" i="3"/>
  <c r="AO16" i="3"/>
  <c r="AN16" i="3"/>
  <c r="AK11" i="3"/>
  <c r="AJ11" i="3"/>
  <c r="GN24" i="3" l="1"/>
  <c r="GN39" i="3"/>
  <c r="GN43" i="3"/>
  <c r="GO73" i="3"/>
  <c r="GO175" i="3"/>
  <c r="GO24" i="3"/>
  <c r="GO39" i="3"/>
  <c r="GU33" i="3"/>
  <c r="GV33" i="3" s="1"/>
  <c r="GN73" i="3"/>
  <c r="GN175" i="3"/>
  <c r="GO43" i="3"/>
  <c r="GN66" i="3"/>
  <c r="GO66" i="3"/>
  <c r="GN127" i="3"/>
  <c r="GN143" i="3"/>
  <c r="GO127" i="3"/>
  <c r="GO143" i="3"/>
  <c r="GO201" i="3" l="1"/>
  <c r="GN201" i="3"/>
  <c r="GO200" i="3"/>
  <c r="GN200" i="3"/>
  <c r="GM199" i="3"/>
  <c r="GL199" i="3"/>
  <c r="GK199" i="3"/>
  <c r="GJ199" i="3"/>
  <c r="GO197" i="3"/>
  <c r="GN197" i="3"/>
  <c r="GM172" i="3"/>
  <c r="O65" i="6" s="1"/>
  <c r="GL172" i="3"/>
  <c r="N65" i="6" s="1"/>
  <c r="GK172" i="3"/>
  <c r="GJ172" i="3"/>
  <c r="L65" i="6" s="1"/>
  <c r="GO141" i="3"/>
  <c r="Q56" i="6" s="1"/>
  <c r="GN141" i="3"/>
  <c r="P56" i="6" s="1"/>
  <c r="GM124" i="3"/>
  <c r="O50" i="6" s="1"/>
  <c r="GL124" i="3"/>
  <c r="N50" i="6" s="1"/>
  <c r="GK124" i="3"/>
  <c r="GJ124" i="3"/>
  <c r="L50" i="6" s="1"/>
  <c r="GM71" i="3"/>
  <c r="O39" i="6" s="1"/>
  <c r="GL71" i="3"/>
  <c r="N39" i="6" s="1"/>
  <c r="GK71" i="3"/>
  <c r="GJ71" i="3"/>
  <c r="L39" i="6" s="1"/>
  <c r="GM41" i="3"/>
  <c r="GL41" i="3"/>
  <c r="GK41" i="3"/>
  <c r="GJ41" i="3"/>
  <c r="GA207" i="3"/>
  <c r="FZ207" i="3"/>
  <c r="FY207" i="3"/>
  <c r="FX207" i="3"/>
  <c r="GC201" i="3"/>
  <c r="GB201" i="3"/>
  <c r="GC200" i="3"/>
  <c r="GB200" i="3"/>
  <c r="GA199" i="3"/>
  <c r="GA198" i="3" s="1"/>
  <c r="FZ199" i="3"/>
  <c r="FZ198" i="3" s="1"/>
  <c r="FY199" i="3"/>
  <c r="FY198" i="3" s="1"/>
  <c r="FX199" i="3"/>
  <c r="FX198" i="3" s="1"/>
  <c r="GC197" i="3"/>
  <c r="GB197" i="3"/>
  <c r="GD195" i="3"/>
  <c r="GD194" i="3"/>
  <c r="GD193" i="3"/>
  <c r="FY191" i="3"/>
  <c r="FY190" i="3" s="1"/>
  <c r="GA191" i="3"/>
  <c r="GA190" i="3" s="1"/>
  <c r="FZ191" i="3"/>
  <c r="FZ190" i="3" s="1"/>
  <c r="GC189" i="3"/>
  <c r="GB189" i="3"/>
  <c r="FY187" i="3"/>
  <c r="GA187" i="3"/>
  <c r="FZ187" i="3"/>
  <c r="GC186" i="3"/>
  <c r="GB186" i="3"/>
  <c r="GD179" i="3"/>
  <c r="GA177" i="3"/>
  <c r="FZ177" i="3"/>
  <c r="GC173" i="3"/>
  <c r="GC172" i="3" s="1"/>
  <c r="GB173" i="3"/>
  <c r="GB172" i="3" s="1"/>
  <c r="GA172" i="3"/>
  <c r="FZ172" i="3"/>
  <c r="FY172" i="3"/>
  <c r="FX172" i="3"/>
  <c r="GC171" i="3"/>
  <c r="GB171" i="3"/>
  <c r="GD170" i="3"/>
  <c r="FY168" i="3"/>
  <c r="GD169" i="3"/>
  <c r="GA168" i="3"/>
  <c r="FZ168" i="3"/>
  <c r="GC167" i="3"/>
  <c r="GB167" i="3"/>
  <c r="GA165" i="3"/>
  <c r="FZ165" i="3"/>
  <c r="GC164" i="3"/>
  <c r="GB164" i="3"/>
  <c r="FY155" i="3"/>
  <c r="GA155" i="3"/>
  <c r="FZ155" i="3"/>
  <c r="GC153" i="3"/>
  <c r="GB153" i="3"/>
  <c r="FY151" i="3"/>
  <c r="FX151" i="3"/>
  <c r="GA151" i="3"/>
  <c r="FZ151" i="3"/>
  <c r="GC150" i="3"/>
  <c r="GB150" i="3"/>
  <c r="GA148" i="3"/>
  <c r="FZ148" i="3"/>
  <c r="FY148" i="3"/>
  <c r="GC146" i="3"/>
  <c r="GB146" i="3"/>
  <c r="GA144" i="3"/>
  <c r="FZ144" i="3"/>
  <c r="FY144" i="3"/>
  <c r="GC142" i="3"/>
  <c r="GB142" i="3"/>
  <c r="GC141" i="3"/>
  <c r="GB141" i="3"/>
  <c r="GC140" i="3"/>
  <c r="GB140" i="3"/>
  <c r="FY138" i="3"/>
  <c r="FX138" i="3"/>
  <c r="GA138" i="3"/>
  <c r="FZ138" i="3"/>
  <c r="GC137" i="3"/>
  <c r="GB137" i="3"/>
  <c r="GA135" i="3"/>
  <c r="FZ135" i="3"/>
  <c r="FX135" i="3"/>
  <c r="GC134" i="3"/>
  <c r="GB134" i="3"/>
  <c r="FY132" i="3"/>
  <c r="GA132" i="3"/>
  <c r="FZ132" i="3"/>
  <c r="GC130" i="3"/>
  <c r="GB130" i="3"/>
  <c r="FY128" i="3"/>
  <c r="GA128" i="3"/>
  <c r="FZ128" i="3"/>
  <c r="GC125" i="3"/>
  <c r="GC124" i="3" s="1"/>
  <c r="GB125" i="3"/>
  <c r="GB124" i="3" s="1"/>
  <c r="GA124" i="3"/>
  <c r="FZ124" i="3"/>
  <c r="FY124" i="3"/>
  <c r="FX124" i="3"/>
  <c r="GC123" i="3"/>
  <c r="GB123" i="3"/>
  <c r="GA121" i="3"/>
  <c r="FZ121" i="3"/>
  <c r="FY121" i="3"/>
  <c r="GC119" i="3"/>
  <c r="GB119" i="3"/>
  <c r="GD116" i="3"/>
  <c r="GD115" i="3"/>
  <c r="GD114" i="3"/>
  <c r="GD113" i="3"/>
  <c r="GA111" i="3"/>
  <c r="GA110" i="3" s="1"/>
  <c r="FZ111" i="3"/>
  <c r="FZ110" i="3" s="1"/>
  <c r="FY111" i="3"/>
  <c r="FY110" i="3" s="1"/>
  <c r="GC109" i="3"/>
  <c r="GB109" i="3"/>
  <c r="GD107" i="3"/>
  <c r="GD105" i="3"/>
  <c r="GA104" i="3"/>
  <c r="FZ104" i="3"/>
  <c r="FY104" i="3"/>
  <c r="FX104" i="3"/>
  <c r="GC103" i="3"/>
  <c r="GB103" i="3"/>
  <c r="GE101" i="3"/>
  <c r="GA100" i="3"/>
  <c r="FZ100" i="3"/>
  <c r="FY100" i="3"/>
  <c r="FX100" i="3"/>
  <c r="GC98" i="3"/>
  <c r="GB98" i="3"/>
  <c r="GD97" i="3"/>
  <c r="GA96" i="3"/>
  <c r="FZ96" i="3"/>
  <c r="FY96" i="3"/>
  <c r="FX96" i="3"/>
  <c r="GC95" i="3"/>
  <c r="GB95" i="3"/>
  <c r="GE92" i="3"/>
  <c r="GE91" i="3"/>
  <c r="GE86" i="3"/>
  <c r="GE85" i="3"/>
  <c r="GA75" i="3"/>
  <c r="FZ75" i="3"/>
  <c r="FY75" i="3"/>
  <c r="FX75" i="3"/>
  <c r="GC72" i="3"/>
  <c r="GC71" i="3" s="1"/>
  <c r="GB72" i="3"/>
  <c r="GB71" i="3" s="1"/>
  <c r="GA71" i="3"/>
  <c r="FZ71" i="3"/>
  <c r="FY71" i="3"/>
  <c r="FX71" i="3"/>
  <c r="GC70" i="3"/>
  <c r="GB70" i="3"/>
  <c r="GA68" i="3"/>
  <c r="FZ68" i="3"/>
  <c r="FY68" i="3"/>
  <c r="FX68" i="3"/>
  <c r="GA64" i="3"/>
  <c r="FZ64" i="3"/>
  <c r="FY64" i="3"/>
  <c r="FX64" i="3"/>
  <c r="GC63" i="3"/>
  <c r="GB63" i="3"/>
  <c r="GA61" i="3"/>
  <c r="FZ61" i="3"/>
  <c r="FY61" i="3"/>
  <c r="FX61" i="3"/>
  <c r="GC60" i="3"/>
  <c r="GB60" i="3"/>
  <c r="GE59" i="3"/>
  <c r="GE58" i="3"/>
  <c r="GE57" i="3"/>
  <c r="GE55" i="3"/>
  <c r="GE53" i="3"/>
  <c r="GA52" i="3"/>
  <c r="FZ52" i="3"/>
  <c r="FY52" i="3"/>
  <c r="FX52" i="3"/>
  <c r="GC50" i="3"/>
  <c r="GB50" i="3"/>
  <c r="GD46" i="3"/>
  <c r="GA45" i="3"/>
  <c r="FZ45" i="3"/>
  <c r="FY45" i="3"/>
  <c r="FX45" i="3"/>
  <c r="GA44" i="3"/>
  <c r="FZ44" i="3"/>
  <c r="FY44" i="3"/>
  <c r="FX44" i="3"/>
  <c r="GC42" i="3"/>
  <c r="GC41" i="3" s="1"/>
  <c r="GC40" i="3" s="1"/>
  <c r="GB42" i="3"/>
  <c r="GB41" i="3" s="1"/>
  <c r="GB40" i="3" s="1"/>
  <c r="GA41" i="3"/>
  <c r="GA40" i="3" s="1"/>
  <c r="FZ41" i="3"/>
  <c r="FZ40" i="3" s="1"/>
  <c r="FY41" i="3"/>
  <c r="FY40" i="3" s="1"/>
  <c r="FX41" i="3"/>
  <c r="FX40" i="3" s="1"/>
  <c r="GC38" i="3"/>
  <c r="GB38" i="3"/>
  <c r="GA32" i="3"/>
  <c r="FZ32" i="3"/>
  <c r="FY32" i="3"/>
  <c r="FX32" i="3"/>
  <c r="GC31" i="3"/>
  <c r="GB31" i="3"/>
  <c r="GE30" i="3"/>
  <c r="GA29" i="3"/>
  <c r="FZ29" i="3"/>
  <c r="FY29" i="3"/>
  <c r="FX29" i="3"/>
  <c r="FX28" i="3" s="1"/>
  <c r="GA28" i="3"/>
  <c r="FZ28" i="3"/>
  <c r="FY28" i="3"/>
  <c r="GC27" i="3"/>
  <c r="GB27" i="3"/>
  <c r="GD26" i="3"/>
  <c r="GA25" i="3"/>
  <c r="FZ25" i="3"/>
  <c r="FY25" i="3"/>
  <c r="FX25" i="3"/>
  <c r="GA21" i="3"/>
  <c r="FZ21" i="3"/>
  <c r="FY21" i="3"/>
  <c r="FX21" i="3"/>
  <c r="GA20" i="3"/>
  <c r="FZ20" i="3"/>
  <c r="FY20" i="3"/>
  <c r="FX20" i="3"/>
  <c r="GC19" i="3"/>
  <c r="GB19" i="3"/>
  <c r="GE18" i="3"/>
  <c r="GA17" i="3"/>
  <c r="FZ17" i="3"/>
  <c r="FY17" i="3"/>
  <c r="FX17" i="3"/>
  <c r="GC16" i="3"/>
  <c r="GB16" i="3"/>
  <c r="GD13" i="3"/>
  <c r="GA10" i="3"/>
  <c r="FZ10" i="3"/>
  <c r="FY10" i="3"/>
  <c r="FX10" i="3"/>
  <c r="FO207" i="3"/>
  <c r="FN207" i="3"/>
  <c r="FQ201" i="3"/>
  <c r="FP201" i="3"/>
  <c r="FQ200" i="3"/>
  <c r="FP200" i="3"/>
  <c r="FO199" i="3"/>
  <c r="FO198" i="3" s="1"/>
  <c r="FN199" i="3"/>
  <c r="FN198" i="3" s="1"/>
  <c r="FM199" i="3"/>
  <c r="FM198" i="3" s="1"/>
  <c r="FL199" i="3"/>
  <c r="FL198" i="3" s="1"/>
  <c r="FQ197" i="3"/>
  <c r="FP197" i="3"/>
  <c r="FO191" i="3"/>
  <c r="FO190" i="3" s="1"/>
  <c r="FN191" i="3"/>
  <c r="FN190" i="3" s="1"/>
  <c r="FQ189" i="3"/>
  <c r="FP189" i="3"/>
  <c r="FO187" i="3"/>
  <c r="FN187" i="3"/>
  <c r="FL187" i="3"/>
  <c r="FQ186" i="3"/>
  <c r="FP186" i="3"/>
  <c r="FO177" i="3"/>
  <c r="FN177" i="3"/>
  <c r="FQ172" i="3"/>
  <c r="FP172" i="3"/>
  <c r="FO172" i="3"/>
  <c r="FN172" i="3"/>
  <c r="FM172" i="3"/>
  <c r="FL172" i="3"/>
  <c r="FQ171" i="3"/>
  <c r="FP171" i="3"/>
  <c r="FO168" i="3"/>
  <c r="FN168" i="3"/>
  <c r="FQ167" i="3"/>
  <c r="FP167" i="3"/>
  <c r="FO165" i="3"/>
  <c r="FN165" i="3"/>
  <c r="FQ164" i="3"/>
  <c r="FP164" i="3"/>
  <c r="FO155" i="3"/>
  <c r="FN155" i="3"/>
  <c r="FQ153" i="3"/>
  <c r="FP153" i="3"/>
  <c r="FO151" i="3"/>
  <c r="FN151" i="3"/>
  <c r="FQ150" i="3"/>
  <c r="FP150" i="3"/>
  <c r="FO148" i="3"/>
  <c r="FN148" i="3"/>
  <c r="FQ146" i="3"/>
  <c r="FP146" i="3"/>
  <c r="FO144" i="3"/>
  <c r="FN144" i="3"/>
  <c r="FQ142" i="3"/>
  <c r="FP142" i="3"/>
  <c r="FQ141" i="3"/>
  <c r="FP141" i="3"/>
  <c r="FQ140" i="3"/>
  <c r="FP140" i="3"/>
  <c r="FO138" i="3"/>
  <c r="FN138" i="3"/>
  <c r="FQ137" i="3"/>
  <c r="FP137" i="3"/>
  <c r="FO135" i="3"/>
  <c r="FN135" i="3"/>
  <c r="FQ134" i="3"/>
  <c r="FP134" i="3"/>
  <c r="FO132" i="3"/>
  <c r="FN132" i="3"/>
  <c r="FM132" i="3"/>
  <c r="FL132" i="3"/>
  <c r="FQ130" i="3"/>
  <c r="FP130" i="3"/>
  <c r="FO128" i="3"/>
  <c r="FN128" i="3"/>
  <c r="FM128" i="3"/>
  <c r="FL128" i="3"/>
  <c r="FQ124" i="3"/>
  <c r="FP124" i="3"/>
  <c r="FO124" i="3"/>
  <c r="FN124" i="3"/>
  <c r="FM124" i="3"/>
  <c r="FL124" i="3"/>
  <c r="FQ123" i="3"/>
  <c r="FP123" i="3"/>
  <c r="FO121" i="3"/>
  <c r="FN121" i="3"/>
  <c r="FM121" i="3"/>
  <c r="FL121" i="3"/>
  <c r="FQ119" i="3"/>
  <c r="FP119" i="3"/>
  <c r="FO111" i="3"/>
  <c r="FN111" i="3"/>
  <c r="FM111" i="3"/>
  <c r="FL111" i="3"/>
  <c r="FO110" i="3"/>
  <c r="FN110" i="3"/>
  <c r="FM110" i="3"/>
  <c r="FL110" i="3"/>
  <c r="FQ109" i="3"/>
  <c r="FP109" i="3"/>
  <c r="FO104" i="3"/>
  <c r="FN104" i="3"/>
  <c r="FM104" i="3"/>
  <c r="FL104" i="3"/>
  <c r="FQ103" i="3"/>
  <c r="FP103" i="3"/>
  <c r="FO100" i="3"/>
  <c r="FN100" i="3"/>
  <c r="FM100" i="3"/>
  <c r="FL100" i="3"/>
  <c r="FQ98" i="3"/>
  <c r="FP98" i="3"/>
  <c r="FO96" i="3"/>
  <c r="FN96" i="3"/>
  <c r="FM96" i="3"/>
  <c r="FL96" i="3"/>
  <c r="FQ95" i="3"/>
  <c r="FP95" i="3"/>
  <c r="FO75" i="3"/>
  <c r="FN75" i="3"/>
  <c r="FM75" i="3"/>
  <c r="FL75" i="3"/>
  <c r="FQ72" i="3"/>
  <c r="FQ71" i="3" s="1"/>
  <c r="FP72" i="3"/>
  <c r="FP71" i="3" s="1"/>
  <c r="FO71" i="3"/>
  <c r="FN71" i="3"/>
  <c r="FM71" i="3"/>
  <c r="FL71" i="3"/>
  <c r="FQ70" i="3"/>
  <c r="FP70" i="3"/>
  <c r="FO68" i="3"/>
  <c r="FN68" i="3"/>
  <c r="FO64" i="3"/>
  <c r="FN64" i="3"/>
  <c r="FM64" i="3"/>
  <c r="FL64" i="3"/>
  <c r="FQ63" i="3"/>
  <c r="FP63" i="3"/>
  <c r="FO61" i="3"/>
  <c r="FN61" i="3"/>
  <c r="FM61" i="3"/>
  <c r="FL61" i="3"/>
  <c r="FQ60" i="3"/>
  <c r="FP60" i="3"/>
  <c r="FO52" i="3"/>
  <c r="FN52" i="3"/>
  <c r="FM52" i="3"/>
  <c r="FL52" i="3"/>
  <c r="FQ50" i="3"/>
  <c r="FP50" i="3"/>
  <c r="FO45" i="3"/>
  <c r="FN45" i="3"/>
  <c r="FM45" i="3"/>
  <c r="FL45" i="3"/>
  <c r="FO44" i="3"/>
  <c r="FN44" i="3"/>
  <c r="FM44" i="3"/>
  <c r="FL44" i="3"/>
  <c r="FQ42" i="3"/>
  <c r="FQ41" i="3" s="1"/>
  <c r="FQ40" i="3" s="1"/>
  <c r="FP42" i="3"/>
  <c r="FP41" i="3" s="1"/>
  <c r="FP40" i="3" s="1"/>
  <c r="FO41" i="3"/>
  <c r="FN41" i="3"/>
  <c r="FN40" i="3" s="1"/>
  <c r="FM41" i="3"/>
  <c r="FM40" i="3" s="1"/>
  <c r="FL41" i="3"/>
  <c r="FL40" i="3" s="1"/>
  <c r="FO40" i="3"/>
  <c r="FQ38" i="3"/>
  <c r="FP38" i="3"/>
  <c r="FO32" i="3"/>
  <c r="FN32" i="3"/>
  <c r="FM32" i="3"/>
  <c r="FL32" i="3"/>
  <c r="FQ31" i="3"/>
  <c r="FP31" i="3"/>
  <c r="FN29" i="3"/>
  <c r="FN28" i="3" s="1"/>
  <c r="FL29" i="3"/>
  <c r="FL28" i="3" s="1"/>
  <c r="FO29" i="3"/>
  <c r="FO28" i="3" s="1"/>
  <c r="FQ27" i="3"/>
  <c r="FP27" i="3"/>
  <c r="FO25" i="3"/>
  <c r="FN25" i="3"/>
  <c r="FM25" i="3"/>
  <c r="FL25" i="3"/>
  <c r="FN21" i="3"/>
  <c r="FL21" i="3"/>
  <c r="FO21" i="3"/>
  <c r="FQ19" i="3"/>
  <c r="FP19" i="3"/>
  <c r="FO17" i="3"/>
  <c r="FN17" i="3"/>
  <c r="FM17" i="3"/>
  <c r="FL17" i="3"/>
  <c r="FQ16" i="3"/>
  <c r="FP16" i="3"/>
  <c r="FR11" i="3"/>
  <c r="FO10" i="3"/>
  <c r="FN10" i="3"/>
  <c r="FM10" i="3"/>
  <c r="FL10" i="3"/>
  <c r="FC207" i="3"/>
  <c r="FB207" i="3"/>
  <c r="FA207" i="3"/>
  <c r="EZ207" i="3"/>
  <c r="FE201" i="3"/>
  <c r="FD201" i="3"/>
  <c r="FE200" i="3"/>
  <c r="FD200" i="3"/>
  <c r="FC199" i="3"/>
  <c r="FC198" i="3" s="1"/>
  <c r="FB199" i="3"/>
  <c r="FB198" i="3" s="1"/>
  <c r="FA199" i="3"/>
  <c r="FA198" i="3" s="1"/>
  <c r="EZ199" i="3"/>
  <c r="EZ198" i="3" s="1"/>
  <c r="FE197" i="3"/>
  <c r="FD197" i="3"/>
  <c r="FF196" i="3"/>
  <c r="FG195" i="3"/>
  <c r="FG194" i="3"/>
  <c r="FF194" i="3"/>
  <c r="FG192" i="3"/>
  <c r="FC191" i="3"/>
  <c r="FC190" i="3" s="1"/>
  <c r="FB191" i="3"/>
  <c r="FB190" i="3" s="1"/>
  <c r="FA191" i="3"/>
  <c r="FA190" i="3" s="1"/>
  <c r="FE189" i="3"/>
  <c r="FD189" i="3"/>
  <c r="EZ187" i="3"/>
  <c r="FC187" i="3"/>
  <c r="FB187" i="3"/>
  <c r="FA187" i="3"/>
  <c r="FE186" i="3"/>
  <c r="FD186" i="3"/>
  <c r="FD179" i="3"/>
  <c r="GN179" i="3" s="1"/>
  <c r="FB177" i="3"/>
  <c r="FG178" i="3"/>
  <c r="FD178" i="3"/>
  <c r="GN178" i="3" s="1"/>
  <c r="FC177" i="3"/>
  <c r="FE173" i="3"/>
  <c r="GO173" i="3" s="1"/>
  <c r="FD173" i="3"/>
  <c r="GN173" i="3" s="1"/>
  <c r="FC172" i="3"/>
  <c r="FB172" i="3"/>
  <c r="FA172" i="3"/>
  <c r="EZ172" i="3"/>
  <c r="FE171" i="3"/>
  <c r="FD171" i="3"/>
  <c r="FF170" i="3"/>
  <c r="FC168" i="3"/>
  <c r="FB168" i="3"/>
  <c r="FA168" i="3"/>
  <c r="FE167" i="3"/>
  <c r="FD167" i="3"/>
  <c r="FB165" i="3"/>
  <c r="EZ165" i="3"/>
  <c r="FC165" i="3"/>
  <c r="FE164" i="3"/>
  <c r="FD164" i="3"/>
  <c r="FG163" i="3"/>
  <c r="FF163" i="3"/>
  <c r="FF162" i="3"/>
  <c r="FG161" i="3"/>
  <c r="FF161" i="3"/>
  <c r="FG159" i="3"/>
  <c r="FF159" i="3"/>
  <c r="FF158" i="3"/>
  <c r="FG156" i="3"/>
  <c r="FC155" i="3"/>
  <c r="FB155" i="3"/>
  <c r="FA155" i="3"/>
  <c r="EZ155" i="3"/>
  <c r="FE153" i="3"/>
  <c r="FD153" i="3"/>
  <c r="FG152" i="3"/>
  <c r="FC151" i="3"/>
  <c r="FB151" i="3"/>
  <c r="FA151" i="3"/>
  <c r="EZ151" i="3"/>
  <c r="FE150" i="3"/>
  <c r="FD150" i="3"/>
  <c r="FG149" i="3"/>
  <c r="FF149" i="3"/>
  <c r="FC148" i="3"/>
  <c r="FB148" i="3"/>
  <c r="FA148" i="3"/>
  <c r="EZ148" i="3"/>
  <c r="FE146" i="3"/>
  <c r="FD146" i="3"/>
  <c r="FC144" i="3"/>
  <c r="FB144" i="3"/>
  <c r="FA144" i="3"/>
  <c r="EZ144" i="3"/>
  <c r="FE142" i="3"/>
  <c r="FD142" i="3"/>
  <c r="FE141" i="3"/>
  <c r="FD141" i="3"/>
  <c r="FE140" i="3"/>
  <c r="FD140" i="3"/>
  <c r="FG139" i="3"/>
  <c r="FF139" i="3"/>
  <c r="FC138" i="3"/>
  <c r="FB138" i="3"/>
  <c r="FA138" i="3"/>
  <c r="EZ138" i="3"/>
  <c r="FE137" i="3"/>
  <c r="FD137" i="3"/>
  <c r="FC135" i="3"/>
  <c r="FB135" i="3"/>
  <c r="FA135" i="3"/>
  <c r="EZ135" i="3"/>
  <c r="FE134" i="3"/>
  <c r="FD134" i="3"/>
  <c r="FG133" i="3"/>
  <c r="FF133" i="3"/>
  <c r="FC132" i="3"/>
  <c r="FB132" i="3"/>
  <c r="FA132" i="3"/>
  <c r="EZ132" i="3"/>
  <c r="FE130" i="3"/>
  <c r="FD130" i="3"/>
  <c r="FC128" i="3"/>
  <c r="FB128" i="3"/>
  <c r="FA128" i="3"/>
  <c r="EZ128" i="3"/>
  <c r="FE125" i="3"/>
  <c r="GO125" i="3" s="1"/>
  <c r="FD125" i="3"/>
  <c r="GN125" i="3" s="1"/>
  <c r="FC124" i="3"/>
  <c r="FB124" i="3"/>
  <c r="FA124" i="3"/>
  <c r="EZ124" i="3"/>
  <c r="FE123" i="3"/>
  <c r="FD123" i="3"/>
  <c r="FC121" i="3"/>
  <c r="FB121" i="3"/>
  <c r="FA121" i="3"/>
  <c r="EZ121" i="3"/>
  <c r="FE119" i="3"/>
  <c r="FD119" i="3"/>
  <c r="FG116" i="3"/>
  <c r="FF116" i="3"/>
  <c r="FG115" i="3"/>
  <c r="FG114" i="3"/>
  <c r="FF114" i="3"/>
  <c r="FF113" i="3"/>
  <c r="FF112" i="3"/>
  <c r="FC111" i="3"/>
  <c r="FB111" i="3"/>
  <c r="FB110" i="3" s="1"/>
  <c r="FA111" i="3"/>
  <c r="FA110" i="3" s="1"/>
  <c r="EZ111" i="3"/>
  <c r="EZ110" i="3" s="1"/>
  <c r="FC110" i="3"/>
  <c r="FE109" i="3"/>
  <c r="FD109" i="3"/>
  <c r="FC104" i="3"/>
  <c r="FB104" i="3"/>
  <c r="FA104" i="3"/>
  <c r="EZ104" i="3"/>
  <c r="FE103" i="3"/>
  <c r="FD103" i="3"/>
  <c r="FC100" i="3"/>
  <c r="FB100" i="3"/>
  <c r="FA100" i="3"/>
  <c r="EZ100" i="3"/>
  <c r="FE98" i="3"/>
  <c r="FD98" i="3"/>
  <c r="FC96" i="3"/>
  <c r="FB96" i="3"/>
  <c r="FA96" i="3"/>
  <c r="EZ96" i="3"/>
  <c r="FE95" i="3"/>
  <c r="FD95" i="3"/>
  <c r="FG92" i="3"/>
  <c r="FF92" i="3"/>
  <c r="FG91" i="3"/>
  <c r="FG86" i="3"/>
  <c r="FF86" i="3"/>
  <c r="FF85" i="3"/>
  <c r="FF83" i="3"/>
  <c r="FF81" i="3"/>
  <c r="FF80" i="3"/>
  <c r="FF79" i="3"/>
  <c r="FF76" i="3"/>
  <c r="FC75" i="3"/>
  <c r="FB75" i="3"/>
  <c r="FA75" i="3"/>
  <c r="EZ75" i="3"/>
  <c r="FE72" i="3"/>
  <c r="FE71" i="3" s="1"/>
  <c r="FD72" i="3"/>
  <c r="FD71" i="3" s="1"/>
  <c r="FC71" i="3"/>
  <c r="FB71" i="3"/>
  <c r="FA71" i="3"/>
  <c r="EZ71" i="3"/>
  <c r="FE70" i="3"/>
  <c r="FD70" i="3"/>
  <c r="FG69" i="3"/>
  <c r="FF69" i="3"/>
  <c r="FC68" i="3"/>
  <c r="FB68" i="3"/>
  <c r="FA68" i="3"/>
  <c r="EZ68" i="3"/>
  <c r="FF65" i="3"/>
  <c r="FC64" i="3"/>
  <c r="FB64" i="3"/>
  <c r="FA64" i="3"/>
  <c r="EZ64" i="3"/>
  <c r="FE63" i="3"/>
  <c r="FD63" i="3"/>
  <c r="FC61" i="3"/>
  <c r="FB61" i="3"/>
  <c r="FA61" i="3"/>
  <c r="EZ61" i="3"/>
  <c r="FE60" i="3"/>
  <c r="FD60" i="3"/>
  <c r="FG59" i="3"/>
  <c r="FF59" i="3"/>
  <c r="FG58" i="3"/>
  <c r="FF58" i="3"/>
  <c r="FG57" i="3"/>
  <c r="FG55" i="3"/>
  <c r="FF55" i="3"/>
  <c r="FF53" i="3"/>
  <c r="FC52" i="3"/>
  <c r="FB52" i="3"/>
  <c r="FA52" i="3"/>
  <c r="EZ52" i="3"/>
  <c r="FE50" i="3"/>
  <c r="FD50" i="3"/>
  <c r="FC45" i="3"/>
  <c r="FB45" i="3"/>
  <c r="FB44" i="3" s="1"/>
  <c r="FA45" i="3"/>
  <c r="FA44" i="3" s="1"/>
  <c r="EZ45" i="3"/>
  <c r="EZ44" i="3" s="1"/>
  <c r="FC44" i="3"/>
  <c r="FE42" i="3"/>
  <c r="FE41" i="3" s="1"/>
  <c r="FE40" i="3" s="1"/>
  <c r="FD42" i="3"/>
  <c r="FD41" i="3" s="1"/>
  <c r="FD40" i="3" s="1"/>
  <c r="FC41" i="3"/>
  <c r="FC40" i="3" s="1"/>
  <c r="FB41" i="3"/>
  <c r="FB40" i="3" s="1"/>
  <c r="FA41" i="3"/>
  <c r="FA40" i="3" s="1"/>
  <c r="EZ41" i="3"/>
  <c r="EZ40" i="3" s="1"/>
  <c r="FE38" i="3"/>
  <c r="FD38" i="3"/>
  <c r="FC32" i="3"/>
  <c r="FB32" i="3"/>
  <c r="FA32" i="3"/>
  <c r="EZ32" i="3"/>
  <c r="FE31" i="3"/>
  <c r="FD31" i="3"/>
  <c r="FG30" i="3"/>
  <c r="FC29" i="3"/>
  <c r="FC28" i="3" s="1"/>
  <c r="FB29" i="3"/>
  <c r="FB28" i="3" s="1"/>
  <c r="FA29" i="3"/>
  <c r="FA28" i="3" s="1"/>
  <c r="EZ29" i="3"/>
  <c r="EZ28" i="3" s="1"/>
  <c r="FE27" i="3"/>
  <c r="FD27" i="3"/>
  <c r="FC25" i="3"/>
  <c r="FB25" i="3"/>
  <c r="FA25" i="3"/>
  <c r="EZ25" i="3"/>
  <c r="FC21" i="3"/>
  <c r="FB21" i="3"/>
  <c r="FA21" i="3"/>
  <c r="EZ21" i="3"/>
  <c r="FC20" i="3"/>
  <c r="FB20" i="3"/>
  <c r="FA20" i="3"/>
  <c r="EZ20" i="3"/>
  <c r="FE19" i="3"/>
  <c r="FD19" i="3"/>
  <c r="FG18" i="3"/>
  <c r="FF18" i="3"/>
  <c r="FC17" i="3"/>
  <c r="FB17" i="3"/>
  <c r="FA17" i="3"/>
  <c r="EZ17" i="3"/>
  <c r="FE16" i="3"/>
  <c r="FD16" i="3"/>
  <c r="FC10" i="3"/>
  <c r="FB10" i="3"/>
  <c r="FA10" i="3"/>
  <c r="EZ10" i="3"/>
  <c r="ES201" i="3"/>
  <c r="ER201" i="3"/>
  <c r="ES200" i="3"/>
  <c r="ER200" i="3"/>
  <c r="EQ199" i="3"/>
  <c r="EQ198" i="3" s="1"/>
  <c r="EP199" i="3"/>
  <c r="EP198" i="3" s="1"/>
  <c r="EO199" i="3"/>
  <c r="EO198" i="3" s="1"/>
  <c r="EN199" i="3"/>
  <c r="EN198" i="3" s="1"/>
  <c r="ES197" i="3"/>
  <c r="ER197" i="3"/>
  <c r="EQ191" i="3"/>
  <c r="EQ190" i="3" s="1"/>
  <c r="EP191" i="3"/>
  <c r="EP190" i="3" s="1"/>
  <c r="EN191" i="3"/>
  <c r="EN190" i="3" s="1"/>
  <c r="ES189" i="3"/>
  <c r="ER189" i="3"/>
  <c r="EQ187" i="3"/>
  <c r="EP187" i="3"/>
  <c r="EN187" i="3"/>
  <c r="ES186" i="3"/>
  <c r="ER186" i="3"/>
  <c r="EQ177" i="3"/>
  <c r="EP177" i="3"/>
  <c r="ES172" i="3"/>
  <c r="ER172" i="3"/>
  <c r="EQ172" i="3"/>
  <c r="EP172" i="3"/>
  <c r="EO172" i="3"/>
  <c r="EN172" i="3"/>
  <c r="ES171" i="3"/>
  <c r="ER171" i="3"/>
  <c r="EQ168" i="3"/>
  <c r="EP168" i="3"/>
  <c r="EN168" i="3"/>
  <c r="ES167" i="3"/>
  <c r="ER167" i="3"/>
  <c r="EQ165" i="3"/>
  <c r="EP165" i="3"/>
  <c r="ES164" i="3"/>
  <c r="ER164" i="3"/>
  <c r="EQ155" i="3"/>
  <c r="EP155" i="3"/>
  <c r="EN155" i="3"/>
  <c r="ES153" i="3"/>
  <c r="ER153" i="3"/>
  <c r="EP151" i="3"/>
  <c r="EN151" i="3"/>
  <c r="EQ151" i="3"/>
  <c r="ES150" i="3"/>
  <c r="ER150" i="3"/>
  <c r="EQ148" i="3"/>
  <c r="EP148" i="3"/>
  <c r="EO148" i="3"/>
  <c r="ES146" i="3"/>
  <c r="ER146" i="3"/>
  <c r="EQ144" i="3"/>
  <c r="EP144" i="3"/>
  <c r="ES142" i="3"/>
  <c r="ER142" i="3"/>
  <c r="ES141" i="3"/>
  <c r="ER141" i="3"/>
  <c r="ES140" i="3"/>
  <c r="ER140" i="3"/>
  <c r="EP138" i="3"/>
  <c r="EN138" i="3"/>
  <c r="EQ138" i="3"/>
  <c r="ES137" i="3"/>
  <c r="ER137" i="3"/>
  <c r="EQ135" i="3"/>
  <c r="EP135" i="3"/>
  <c r="EO135" i="3"/>
  <c r="ES134" i="3"/>
  <c r="ER134" i="3"/>
  <c r="EP132" i="3"/>
  <c r="EO132" i="3"/>
  <c r="EQ132" i="3"/>
  <c r="ES130" i="3"/>
  <c r="ER130" i="3"/>
  <c r="EP128" i="3"/>
  <c r="EN128" i="3"/>
  <c r="EQ128" i="3"/>
  <c r="ES124" i="3"/>
  <c r="ER124" i="3"/>
  <c r="EQ124" i="3"/>
  <c r="EP124" i="3"/>
  <c r="EO124" i="3"/>
  <c r="EN124" i="3"/>
  <c r="ES123" i="3"/>
  <c r="ER123" i="3"/>
  <c r="EQ121" i="3"/>
  <c r="EP121" i="3"/>
  <c r="EO121" i="3"/>
  <c r="ES119" i="3"/>
  <c r="ER119" i="3"/>
  <c r="EQ111" i="3"/>
  <c r="EQ110" i="3" s="1"/>
  <c r="EP111" i="3"/>
  <c r="EP110" i="3" s="1"/>
  <c r="EO111" i="3"/>
  <c r="EO110" i="3" s="1"/>
  <c r="ES109" i="3"/>
  <c r="ER109" i="3"/>
  <c r="EP104" i="3"/>
  <c r="EQ104" i="3"/>
  <c r="ES103" i="3"/>
  <c r="ER103" i="3"/>
  <c r="EQ100" i="3"/>
  <c r="EP100" i="3"/>
  <c r="EO100" i="3"/>
  <c r="ES98" i="3"/>
  <c r="ER98" i="3"/>
  <c r="EQ96" i="3"/>
  <c r="EP96" i="3"/>
  <c r="EO96" i="3"/>
  <c r="ES95" i="3"/>
  <c r="ER95" i="3"/>
  <c r="EP75" i="3"/>
  <c r="EN75" i="3"/>
  <c r="EQ75" i="3"/>
  <c r="ES72" i="3"/>
  <c r="ES71" i="3" s="1"/>
  <c r="ER72" i="3"/>
  <c r="ER71" i="3" s="1"/>
  <c r="EQ71" i="3"/>
  <c r="EP71" i="3"/>
  <c r="EO71" i="3"/>
  <c r="EN71" i="3"/>
  <c r="ES70" i="3"/>
  <c r="ER70" i="3"/>
  <c r="EQ68" i="3"/>
  <c r="EP68" i="3"/>
  <c r="EO68" i="3"/>
  <c r="EQ64" i="3"/>
  <c r="EP64" i="3"/>
  <c r="EO64" i="3"/>
  <c r="ES63" i="3"/>
  <c r="ER63" i="3"/>
  <c r="EP61" i="3"/>
  <c r="EQ61" i="3"/>
  <c r="ES60" i="3"/>
  <c r="ER60" i="3"/>
  <c r="EQ52" i="3"/>
  <c r="EP52" i="3"/>
  <c r="EO52" i="3"/>
  <c r="EN52" i="3"/>
  <c r="ES50" i="3"/>
  <c r="ER50" i="3"/>
  <c r="EQ45" i="3"/>
  <c r="EQ44" i="3" s="1"/>
  <c r="EP45" i="3"/>
  <c r="EP44" i="3" s="1"/>
  <c r="EO45" i="3"/>
  <c r="EO44" i="3" s="1"/>
  <c r="EN45" i="3"/>
  <c r="EN44" i="3" s="1"/>
  <c r="ES42" i="3"/>
  <c r="ES41" i="3" s="1"/>
  <c r="ES40" i="3" s="1"/>
  <c r="ER42" i="3"/>
  <c r="ER41" i="3" s="1"/>
  <c r="ER40" i="3" s="1"/>
  <c r="EQ41" i="3"/>
  <c r="EQ40" i="3" s="1"/>
  <c r="EP41" i="3"/>
  <c r="EP40" i="3" s="1"/>
  <c r="EO41" i="3"/>
  <c r="EO40" i="3" s="1"/>
  <c r="EN41" i="3"/>
  <c r="EN40" i="3" s="1"/>
  <c r="ES38" i="3"/>
  <c r="ER38" i="3"/>
  <c r="EP32" i="3"/>
  <c r="EQ32" i="3"/>
  <c r="EO32" i="3"/>
  <c r="EN32" i="3"/>
  <c r="ES31" i="3"/>
  <c r="ER31" i="3"/>
  <c r="EQ29" i="3"/>
  <c r="EQ28" i="3" s="1"/>
  <c r="EP29" i="3"/>
  <c r="EP28" i="3" s="1"/>
  <c r="ES27" i="3"/>
  <c r="ER27" i="3"/>
  <c r="EQ25" i="3"/>
  <c r="EP25" i="3"/>
  <c r="EQ21" i="3"/>
  <c r="EP21" i="3"/>
  <c r="ES19" i="3"/>
  <c r="ER19" i="3"/>
  <c r="EQ17" i="3"/>
  <c r="EP17" i="3"/>
  <c r="EO17" i="3"/>
  <c r="ES16" i="3"/>
  <c r="ER16" i="3"/>
  <c r="EQ10" i="3"/>
  <c r="EP10" i="3"/>
  <c r="EO10" i="3"/>
  <c r="EE207" i="3"/>
  <c r="ED207" i="3"/>
  <c r="EG201" i="3"/>
  <c r="EF201" i="3"/>
  <c r="EG200" i="3"/>
  <c r="EF200" i="3"/>
  <c r="EE199" i="3"/>
  <c r="EE198" i="3" s="1"/>
  <c r="ED199" i="3"/>
  <c r="ED198" i="3" s="1"/>
  <c r="EC199" i="3"/>
  <c r="EC198" i="3" s="1"/>
  <c r="EB199" i="3"/>
  <c r="EB198" i="3" s="1"/>
  <c r="EG197" i="3"/>
  <c r="EF197" i="3"/>
  <c r="EG189" i="3"/>
  <c r="EF189" i="3"/>
  <c r="ED187" i="3"/>
  <c r="EB187" i="3"/>
  <c r="EE187" i="3"/>
  <c r="EG186" i="3"/>
  <c r="EF186" i="3"/>
  <c r="ED177" i="3"/>
  <c r="EG172" i="3"/>
  <c r="EF172" i="3"/>
  <c r="EE172" i="3"/>
  <c r="ED172" i="3"/>
  <c r="EC172" i="3"/>
  <c r="EB172" i="3"/>
  <c r="EG171" i="3"/>
  <c r="EF171" i="3"/>
  <c r="ED168" i="3"/>
  <c r="EG167" i="3"/>
  <c r="EF167" i="3"/>
  <c r="EE165" i="3"/>
  <c r="ED165" i="3"/>
  <c r="EC165" i="3"/>
  <c r="EG164" i="3"/>
  <c r="EF164" i="3"/>
  <c r="ED155" i="3"/>
  <c r="EE155" i="3"/>
  <c r="EG153" i="3"/>
  <c r="EF153" i="3"/>
  <c r="ED151" i="3"/>
  <c r="EE151" i="3"/>
  <c r="EG150" i="3"/>
  <c r="EF150" i="3"/>
  <c r="EE148" i="3"/>
  <c r="ED148" i="3"/>
  <c r="EC148" i="3"/>
  <c r="EG146" i="3"/>
  <c r="EF146" i="3"/>
  <c r="EE144" i="3"/>
  <c r="ED144" i="3"/>
  <c r="EG142" i="3"/>
  <c r="EF142" i="3"/>
  <c r="EG141" i="3"/>
  <c r="EF141" i="3"/>
  <c r="EG140" i="3"/>
  <c r="EF140" i="3"/>
  <c r="ED138" i="3"/>
  <c r="EC138" i="3"/>
  <c r="EE138" i="3"/>
  <c r="EG137" i="3"/>
  <c r="EF137" i="3"/>
  <c r="EE135" i="3"/>
  <c r="ED135" i="3"/>
  <c r="EG134" i="3"/>
  <c r="EF134" i="3"/>
  <c r="ED132" i="3"/>
  <c r="EE132" i="3"/>
  <c r="EG130" i="3"/>
  <c r="EF130" i="3"/>
  <c r="ED128" i="3"/>
  <c r="EC128" i="3"/>
  <c r="EE128" i="3"/>
  <c r="EG124" i="3"/>
  <c r="EF124" i="3"/>
  <c r="EE124" i="3"/>
  <c r="ED124" i="3"/>
  <c r="EC124" i="3"/>
  <c r="EB124" i="3"/>
  <c r="EG123" i="3"/>
  <c r="EF123" i="3"/>
  <c r="EE121" i="3"/>
  <c r="ED121" i="3"/>
  <c r="EG119" i="3"/>
  <c r="EF119" i="3"/>
  <c r="ED111" i="3"/>
  <c r="ED110" i="3" s="1"/>
  <c r="EG109" i="3"/>
  <c r="EF109" i="3"/>
  <c r="ED104" i="3"/>
  <c r="EC104" i="3"/>
  <c r="EG103" i="3"/>
  <c r="EF103" i="3"/>
  <c r="EE100" i="3"/>
  <c r="ED100" i="3"/>
  <c r="EG98" i="3"/>
  <c r="EF98" i="3"/>
  <c r="EE96" i="3"/>
  <c r="ED96" i="3"/>
  <c r="EG95" i="3"/>
  <c r="EF95" i="3"/>
  <c r="ED75" i="3"/>
  <c r="EG72" i="3"/>
  <c r="EG71" i="3" s="1"/>
  <c r="EF72" i="3"/>
  <c r="EF71" i="3" s="1"/>
  <c r="EE71" i="3"/>
  <c r="ED71" i="3"/>
  <c r="EC71" i="3"/>
  <c r="EB71" i="3"/>
  <c r="EG70" i="3"/>
  <c r="EF70" i="3"/>
  <c r="ED68" i="3"/>
  <c r="EE68" i="3"/>
  <c r="EE64" i="3"/>
  <c r="ED64" i="3"/>
  <c r="EC64" i="3"/>
  <c r="EG63" i="3"/>
  <c r="EF63" i="3"/>
  <c r="EE61" i="3"/>
  <c r="ED61" i="3"/>
  <c r="EG60" i="3"/>
  <c r="EF60" i="3"/>
  <c r="EE52" i="3"/>
  <c r="EG50" i="3"/>
  <c r="EF50" i="3"/>
  <c r="EE45" i="3"/>
  <c r="EE44" i="3" s="1"/>
  <c r="ED45" i="3"/>
  <c r="ED44" i="3" s="1"/>
  <c r="EC45" i="3"/>
  <c r="EC44" i="3" s="1"/>
  <c r="EG42" i="3"/>
  <c r="EG41" i="3" s="1"/>
  <c r="EG40" i="3" s="1"/>
  <c r="EF42" i="3"/>
  <c r="EF41" i="3" s="1"/>
  <c r="EF40" i="3" s="1"/>
  <c r="EE41" i="3"/>
  <c r="EE40" i="3" s="1"/>
  <c r="ED41" i="3"/>
  <c r="ED40" i="3" s="1"/>
  <c r="EC41" i="3"/>
  <c r="EC40" i="3" s="1"/>
  <c r="EB41" i="3"/>
  <c r="EB40" i="3" s="1"/>
  <c r="EG38" i="3"/>
  <c r="EF38" i="3"/>
  <c r="EB32" i="3"/>
  <c r="EE32" i="3"/>
  <c r="ED32" i="3"/>
  <c r="EG31" i="3"/>
  <c r="EF31" i="3"/>
  <c r="EE29" i="3"/>
  <c r="EE28" i="3" s="1"/>
  <c r="ED29" i="3"/>
  <c r="ED28" i="3" s="1"/>
  <c r="EG27" i="3"/>
  <c r="EF27" i="3"/>
  <c r="EE25" i="3"/>
  <c r="ED25" i="3"/>
  <c r="EC25" i="3"/>
  <c r="EE21" i="3"/>
  <c r="ED21" i="3"/>
  <c r="EG19" i="3"/>
  <c r="EF19" i="3"/>
  <c r="EE17" i="3"/>
  <c r="ED17" i="3"/>
  <c r="EG16" i="3"/>
  <c r="EF16" i="3"/>
  <c r="EE10" i="3"/>
  <c r="ED10" i="3"/>
  <c r="DS207" i="3"/>
  <c r="DR207" i="3"/>
  <c r="DU201" i="3"/>
  <c r="DT201" i="3"/>
  <c r="DU200" i="3"/>
  <c r="DT200" i="3"/>
  <c r="DS199" i="3"/>
  <c r="DS198" i="3" s="1"/>
  <c r="DR199" i="3"/>
  <c r="DR198" i="3" s="1"/>
  <c r="DQ199" i="3"/>
  <c r="DQ198" i="3" s="1"/>
  <c r="DP199" i="3"/>
  <c r="DP198" i="3" s="1"/>
  <c r="DU197" i="3"/>
  <c r="DT197" i="3"/>
  <c r="DP191" i="3"/>
  <c r="DP190" i="3" s="1"/>
  <c r="DS191" i="3"/>
  <c r="DS190" i="3" s="1"/>
  <c r="DR191" i="3"/>
  <c r="DR190" i="3" s="1"/>
  <c r="DQ191" i="3"/>
  <c r="DQ190" i="3" s="1"/>
  <c r="DU189" i="3"/>
  <c r="DT189" i="3"/>
  <c r="DS187" i="3"/>
  <c r="DR187" i="3"/>
  <c r="DQ187" i="3"/>
  <c r="DU186" i="3"/>
  <c r="DT186" i="3"/>
  <c r="DR177" i="3"/>
  <c r="DS177" i="3"/>
  <c r="DU172" i="3"/>
  <c r="DT172" i="3"/>
  <c r="DS172" i="3"/>
  <c r="DR172" i="3"/>
  <c r="DQ172" i="3"/>
  <c r="DP172" i="3"/>
  <c r="DU171" i="3"/>
  <c r="DT171" i="3"/>
  <c r="DS168" i="3"/>
  <c r="DR168" i="3"/>
  <c r="DU167" i="3"/>
  <c r="DT167" i="3"/>
  <c r="DR165" i="3"/>
  <c r="DS165" i="3"/>
  <c r="DU164" i="3"/>
  <c r="DT164" i="3"/>
  <c r="DP155" i="3"/>
  <c r="DS155" i="3"/>
  <c r="DR155" i="3"/>
  <c r="DU153" i="3"/>
  <c r="DT153" i="3"/>
  <c r="DR151" i="3"/>
  <c r="DQ151" i="3"/>
  <c r="DP151" i="3"/>
  <c r="DS151" i="3"/>
  <c r="DU150" i="3"/>
  <c r="DT150" i="3"/>
  <c r="DS148" i="3"/>
  <c r="DR148" i="3"/>
  <c r="DU146" i="3"/>
  <c r="DT146" i="3"/>
  <c r="DR144" i="3"/>
  <c r="DS144" i="3"/>
  <c r="DU142" i="3"/>
  <c r="DT142" i="3"/>
  <c r="DU141" i="3"/>
  <c r="DT141" i="3"/>
  <c r="DU140" i="3"/>
  <c r="DT140" i="3"/>
  <c r="DS138" i="3"/>
  <c r="DR138" i="3"/>
  <c r="DU137" i="3"/>
  <c r="DT137" i="3"/>
  <c r="DR135" i="3"/>
  <c r="DQ135" i="3"/>
  <c r="DS135" i="3"/>
  <c r="DU134" i="3"/>
  <c r="DT134" i="3"/>
  <c r="DR132" i="3"/>
  <c r="DQ132" i="3"/>
  <c r="DP132" i="3"/>
  <c r="DS132" i="3"/>
  <c r="DU130" i="3"/>
  <c r="DT130" i="3"/>
  <c r="DS128" i="3"/>
  <c r="DR128" i="3"/>
  <c r="DQ128" i="3"/>
  <c r="DP128" i="3"/>
  <c r="DU124" i="3"/>
  <c r="DT124" i="3"/>
  <c r="DS124" i="3"/>
  <c r="DR124" i="3"/>
  <c r="DQ124" i="3"/>
  <c r="DP124" i="3"/>
  <c r="DU123" i="3"/>
  <c r="DT123" i="3"/>
  <c r="DR121" i="3"/>
  <c r="DQ121" i="3"/>
  <c r="DS121" i="3"/>
  <c r="DU119" i="3"/>
  <c r="DT119" i="3"/>
  <c r="DR111" i="3"/>
  <c r="DR110" i="3" s="1"/>
  <c r="DQ111" i="3"/>
  <c r="DQ110" i="3" s="1"/>
  <c r="DS111" i="3"/>
  <c r="DS110" i="3" s="1"/>
  <c r="DU109" i="3"/>
  <c r="DT109" i="3"/>
  <c r="DS104" i="3"/>
  <c r="DR104" i="3"/>
  <c r="DQ104" i="3"/>
  <c r="DU103" i="3"/>
  <c r="DT103" i="3"/>
  <c r="DR100" i="3"/>
  <c r="DS100" i="3"/>
  <c r="DU98" i="3"/>
  <c r="DT98" i="3"/>
  <c r="DS96" i="3"/>
  <c r="DR96" i="3"/>
  <c r="DQ96" i="3"/>
  <c r="DU95" i="3"/>
  <c r="DT95" i="3"/>
  <c r="DR75" i="3"/>
  <c r="DQ75" i="3"/>
  <c r="DP75" i="3"/>
  <c r="DS75" i="3"/>
  <c r="DU72" i="3"/>
  <c r="DU71" i="3" s="1"/>
  <c r="DT72" i="3"/>
  <c r="DT71" i="3" s="1"/>
  <c r="DS71" i="3"/>
  <c r="DR71" i="3"/>
  <c r="DQ71" i="3"/>
  <c r="DP71" i="3"/>
  <c r="DU70" i="3"/>
  <c r="DT70" i="3"/>
  <c r="DR68" i="3"/>
  <c r="DP68" i="3"/>
  <c r="DS68" i="3"/>
  <c r="DR64" i="3"/>
  <c r="DQ64" i="3"/>
  <c r="DP64" i="3"/>
  <c r="DS64" i="3"/>
  <c r="DU63" i="3"/>
  <c r="DT63" i="3"/>
  <c r="DS61" i="3"/>
  <c r="DR61" i="3"/>
  <c r="DU60" i="3"/>
  <c r="DT60" i="3"/>
  <c r="DR52" i="3"/>
  <c r="DQ52" i="3"/>
  <c r="DP52" i="3"/>
  <c r="DS52" i="3"/>
  <c r="DU50" i="3"/>
  <c r="DT50" i="3"/>
  <c r="DS45" i="3"/>
  <c r="DS44" i="3" s="1"/>
  <c r="DR45" i="3"/>
  <c r="DR44" i="3" s="1"/>
  <c r="DQ45" i="3"/>
  <c r="DQ44" i="3" s="1"/>
  <c r="DU42" i="3"/>
  <c r="DU41" i="3" s="1"/>
  <c r="DU40" i="3" s="1"/>
  <c r="DT42" i="3"/>
  <c r="DT41" i="3" s="1"/>
  <c r="DT40" i="3" s="1"/>
  <c r="DS41" i="3"/>
  <c r="DR41" i="3"/>
  <c r="DR40" i="3" s="1"/>
  <c r="DQ41" i="3"/>
  <c r="DQ40" i="3" s="1"/>
  <c r="DP41" i="3"/>
  <c r="DP40" i="3" s="1"/>
  <c r="DS40" i="3"/>
  <c r="DU38" i="3"/>
  <c r="DT38" i="3"/>
  <c r="DQ32" i="3"/>
  <c r="DS32" i="3"/>
  <c r="DR32" i="3"/>
  <c r="DP32" i="3"/>
  <c r="DU31" i="3"/>
  <c r="DT31" i="3"/>
  <c r="DS29" i="3"/>
  <c r="DR29" i="3"/>
  <c r="DR28" i="3" s="1"/>
  <c r="DQ29" i="3"/>
  <c r="DQ28" i="3" s="1"/>
  <c r="DP29" i="3"/>
  <c r="DP28" i="3" s="1"/>
  <c r="DS28" i="3"/>
  <c r="DU27" i="3"/>
  <c r="DT27" i="3"/>
  <c r="DS25" i="3"/>
  <c r="DR25" i="3"/>
  <c r="DQ25" i="3"/>
  <c r="DS21" i="3"/>
  <c r="DR21" i="3"/>
  <c r="DQ21" i="3"/>
  <c r="DU19" i="3"/>
  <c r="DT19" i="3"/>
  <c r="DS17" i="3"/>
  <c r="DR17" i="3"/>
  <c r="DU16" i="3"/>
  <c r="DT16" i="3"/>
  <c r="DS10" i="3"/>
  <c r="DR10" i="3"/>
  <c r="DG207" i="3"/>
  <c r="DF207" i="3"/>
  <c r="DI201" i="3"/>
  <c r="DH201" i="3"/>
  <c r="DI200" i="3"/>
  <c r="DH200" i="3"/>
  <c r="DG199" i="3"/>
  <c r="DG198" i="3" s="1"/>
  <c r="DF199" i="3"/>
  <c r="DF198" i="3" s="1"/>
  <c r="DE199" i="3"/>
  <c r="DE198" i="3" s="1"/>
  <c r="DD199" i="3"/>
  <c r="DD198" i="3" s="1"/>
  <c r="DI197" i="3"/>
  <c r="DH197" i="3"/>
  <c r="DG191" i="3"/>
  <c r="DG190" i="3" s="1"/>
  <c r="DF191" i="3"/>
  <c r="DF190" i="3" s="1"/>
  <c r="DI189" i="3"/>
  <c r="DH189" i="3"/>
  <c r="DG187" i="3"/>
  <c r="DF187" i="3"/>
  <c r="DE187" i="3"/>
  <c r="DI186" i="3"/>
  <c r="DH186" i="3"/>
  <c r="DG177" i="3"/>
  <c r="DF177" i="3"/>
  <c r="DI172" i="3"/>
  <c r="DH172" i="3"/>
  <c r="DG172" i="3"/>
  <c r="DF172" i="3"/>
  <c r="DE172" i="3"/>
  <c r="DD172" i="3"/>
  <c r="DI171" i="3"/>
  <c r="DH171" i="3"/>
  <c r="DG168" i="3"/>
  <c r="DF168" i="3"/>
  <c r="DE168" i="3"/>
  <c r="DI167" i="3"/>
  <c r="DH167" i="3"/>
  <c r="DG165" i="3"/>
  <c r="DF165" i="3"/>
  <c r="DI164" i="3"/>
  <c r="DH164" i="3"/>
  <c r="DG155" i="3"/>
  <c r="DF155" i="3"/>
  <c r="DI153" i="3"/>
  <c r="DH153" i="3"/>
  <c r="DG151" i="3"/>
  <c r="DF151" i="3"/>
  <c r="DE151" i="3"/>
  <c r="DI150" i="3"/>
  <c r="DH150" i="3"/>
  <c r="DG148" i="3"/>
  <c r="DF148" i="3"/>
  <c r="DI146" i="3"/>
  <c r="DH146" i="3"/>
  <c r="DG144" i="3"/>
  <c r="DF144" i="3"/>
  <c r="DI142" i="3"/>
  <c r="DH142" i="3"/>
  <c r="DI141" i="3"/>
  <c r="DH141" i="3"/>
  <c r="DI140" i="3"/>
  <c r="DH140" i="3"/>
  <c r="DG138" i="3"/>
  <c r="DF138" i="3"/>
  <c r="DI137" i="3"/>
  <c r="DH137" i="3"/>
  <c r="DG135" i="3"/>
  <c r="DF135" i="3"/>
  <c r="DI134" i="3"/>
  <c r="DH134" i="3"/>
  <c r="DG132" i="3"/>
  <c r="DF132" i="3"/>
  <c r="DE132" i="3"/>
  <c r="DI130" i="3"/>
  <c r="DH130" i="3"/>
  <c r="DG128" i="3"/>
  <c r="DF128" i="3"/>
  <c r="DE128" i="3"/>
  <c r="DI124" i="3"/>
  <c r="DH124" i="3"/>
  <c r="DG124" i="3"/>
  <c r="DF124" i="3"/>
  <c r="DE124" i="3"/>
  <c r="DD124" i="3"/>
  <c r="DI123" i="3"/>
  <c r="DH123" i="3"/>
  <c r="DG121" i="3"/>
  <c r="DF121" i="3"/>
  <c r="DI119" i="3"/>
  <c r="DH119" i="3"/>
  <c r="DG111" i="3"/>
  <c r="DG110" i="3" s="1"/>
  <c r="DF111" i="3"/>
  <c r="DF110" i="3" s="1"/>
  <c r="DI109" i="3"/>
  <c r="DH109" i="3"/>
  <c r="DG104" i="3"/>
  <c r="DF104" i="3"/>
  <c r="DI103" i="3"/>
  <c r="DH103" i="3"/>
  <c r="DG100" i="3"/>
  <c r="DF100" i="3"/>
  <c r="DI98" i="3"/>
  <c r="DH98" i="3"/>
  <c r="DG96" i="3"/>
  <c r="DF96" i="3"/>
  <c r="DI95" i="3"/>
  <c r="DH95" i="3"/>
  <c r="DG75" i="3"/>
  <c r="DF75" i="3"/>
  <c r="DE75" i="3"/>
  <c r="DI72" i="3"/>
  <c r="DI71" i="3" s="1"/>
  <c r="DH72" i="3"/>
  <c r="DH71" i="3" s="1"/>
  <c r="DG71" i="3"/>
  <c r="DF71" i="3"/>
  <c r="DE71" i="3"/>
  <c r="DD71" i="3"/>
  <c r="DI70" i="3"/>
  <c r="DH70" i="3"/>
  <c r="DG68" i="3"/>
  <c r="DF68" i="3"/>
  <c r="DG64" i="3"/>
  <c r="DF64" i="3"/>
  <c r="DI63" i="3"/>
  <c r="DH63" i="3"/>
  <c r="DG61" i="3"/>
  <c r="DF61" i="3"/>
  <c r="DD61" i="3"/>
  <c r="DI60" i="3"/>
  <c r="DH60" i="3"/>
  <c r="DG52" i="3"/>
  <c r="DI50" i="3"/>
  <c r="DH50" i="3"/>
  <c r="DG45" i="3"/>
  <c r="DG44" i="3" s="1"/>
  <c r="DF45" i="3"/>
  <c r="DF44" i="3" s="1"/>
  <c r="DI42" i="3"/>
  <c r="DI41" i="3" s="1"/>
  <c r="DI40" i="3" s="1"/>
  <c r="DH42" i="3"/>
  <c r="DH41" i="3" s="1"/>
  <c r="DH40" i="3" s="1"/>
  <c r="DG41" i="3"/>
  <c r="DG40" i="3" s="1"/>
  <c r="DF41" i="3"/>
  <c r="DF40" i="3" s="1"/>
  <c r="DE41" i="3"/>
  <c r="DE40" i="3" s="1"/>
  <c r="DD41" i="3"/>
  <c r="DD40" i="3" s="1"/>
  <c r="DI38" i="3"/>
  <c r="DH38" i="3"/>
  <c r="DG32" i="3"/>
  <c r="DF32" i="3"/>
  <c r="DI31" i="3"/>
  <c r="DH31" i="3"/>
  <c r="DG29" i="3"/>
  <c r="DG28" i="3" s="1"/>
  <c r="DF29" i="3"/>
  <c r="DF28" i="3" s="1"/>
  <c r="DI27" i="3"/>
  <c r="DH27" i="3"/>
  <c r="DG25" i="3"/>
  <c r="DF25" i="3"/>
  <c r="DG21" i="3"/>
  <c r="DF21" i="3"/>
  <c r="DD21" i="3"/>
  <c r="DI19" i="3"/>
  <c r="DH19" i="3"/>
  <c r="DG17" i="3"/>
  <c r="DF17" i="3"/>
  <c r="DD17" i="3"/>
  <c r="DI16" i="3"/>
  <c r="DH16" i="3"/>
  <c r="DG10" i="3"/>
  <c r="DF10" i="3"/>
  <c r="DE10" i="3"/>
  <c r="DD10" i="3"/>
  <c r="CW201" i="3"/>
  <c r="CV201" i="3"/>
  <c r="CW200" i="3"/>
  <c r="CV200" i="3"/>
  <c r="CU199" i="3"/>
  <c r="CU198" i="3" s="1"/>
  <c r="CT199" i="3"/>
  <c r="CT198" i="3" s="1"/>
  <c r="CS199" i="3"/>
  <c r="CS198" i="3" s="1"/>
  <c r="CR199" i="3"/>
  <c r="CR198" i="3" s="1"/>
  <c r="CW197" i="3"/>
  <c r="CV197" i="3"/>
  <c r="CU191" i="3"/>
  <c r="CU190" i="3" s="1"/>
  <c r="CT191" i="3"/>
  <c r="CT190" i="3" s="1"/>
  <c r="CW189" i="3"/>
  <c r="CV189" i="3"/>
  <c r="CU187" i="3"/>
  <c r="CT187" i="3"/>
  <c r="CS187" i="3"/>
  <c r="CW186" i="3"/>
  <c r="CV186" i="3"/>
  <c r="CT177" i="3"/>
  <c r="CU177" i="3"/>
  <c r="CW172" i="3"/>
  <c r="CV172" i="3"/>
  <c r="CU172" i="3"/>
  <c r="CT172" i="3"/>
  <c r="CS172" i="3"/>
  <c r="CR172" i="3"/>
  <c r="CW171" i="3"/>
  <c r="CV171" i="3"/>
  <c r="CR168" i="3"/>
  <c r="CU168" i="3"/>
  <c r="CT168" i="3"/>
  <c r="CW167" i="3"/>
  <c r="CV167" i="3"/>
  <c r="CU165" i="3"/>
  <c r="CT165" i="3"/>
  <c r="CR165" i="3"/>
  <c r="CW164" i="3"/>
  <c r="CV164" i="3"/>
  <c r="CT155" i="3"/>
  <c r="CU155" i="3"/>
  <c r="CW153" i="3"/>
  <c r="CV153" i="3"/>
  <c r="CU151" i="3"/>
  <c r="CR151" i="3"/>
  <c r="CT151" i="3"/>
  <c r="CW150" i="3"/>
  <c r="CV150" i="3"/>
  <c r="CU148" i="3"/>
  <c r="CT148" i="3"/>
  <c r="CW146" i="3"/>
  <c r="CV146" i="3"/>
  <c r="CT144" i="3"/>
  <c r="CR144" i="3"/>
  <c r="CU144" i="3"/>
  <c r="CW142" i="3"/>
  <c r="CV142" i="3"/>
  <c r="CW141" i="3"/>
  <c r="CV141" i="3"/>
  <c r="CW140" i="3"/>
  <c r="CV140" i="3"/>
  <c r="CU138" i="3"/>
  <c r="CT138" i="3"/>
  <c r="CS138" i="3"/>
  <c r="CW137" i="3"/>
  <c r="CV137" i="3"/>
  <c r="CT135" i="3"/>
  <c r="CR135" i="3"/>
  <c r="CU135" i="3"/>
  <c r="CW134" i="3"/>
  <c r="CV134" i="3"/>
  <c r="CU132" i="3"/>
  <c r="CT132" i="3"/>
  <c r="CS132" i="3"/>
  <c r="CW130" i="3"/>
  <c r="CV130" i="3"/>
  <c r="CR128" i="3"/>
  <c r="CU128" i="3"/>
  <c r="CT128" i="3"/>
  <c r="CW124" i="3"/>
  <c r="CV124" i="3"/>
  <c r="CU124" i="3"/>
  <c r="CT124" i="3"/>
  <c r="CS124" i="3"/>
  <c r="CR124" i="3"/>
  <c r="CW123" i="3"/>
  <c r="CV123" i="3"/>
  <c r="CT121" i="3"/>
  <c r="CR121" i="3"/>
  <c r="CU121" i="3"/>
  <c r="CW119" i="3"/>
  <c r="CV119" i="3"/>
  <c r="CU111" i="3"/>
  <c r="CU110" i="3" s="1"/>
  <c r="CT111" i="3"/>
  <c r="CT110" i="3" s="1"/>
  <c r="CS111" i="3"/>
  <c r="CS110" i="3" s="1"/>
  <c r="CW109" i="3"/>
  <c r="CV109" i="3"/>
  <c r="CT104" i="3"/>
  <c r="CS104" i="3"/>
  <c r="CR104" i="3"/>
  <c r="CU104" i="3"/>
  <c r="CW103" i="3"/>
  <c r="CV103" i="3"/>
  <c r="CU100" i="3"/>
  <c r="CT100" i="3"/>
  <c r="CS100" i="3"/>
  <c r="CW98" i="3"/>
  <c r="CV98" i="3"/>
  <c r="CT96" i="3"/>
  <c r="CS96" i="3"/>
  <c r="CU96" i="3"/>
  <c r="CR96" i="3"/>
  <c r="CW95" i="3"/>
  <c r="CV95" i="3"/>
  <c r="CU75" i="3"/>
  <c r="CT75" i="3"/>
  <c r="CS75" i="3"/>
  <c r="CW72" i="3"/>
  <c r="CW71" i="3" s="1"/>
  <c r="CV72" i="3"/>
  <c r="CV71" i="3" s="1"/>
  <c r="CU71" i="3"/>
  <c r="CT71" i="3"/>
  <c r="CS71" i="3"/>
  <c r="CR71" i="3"/>
  <c r="CW70" i="3"/>
  <c r="CV70" i="3"/>
  <c r="CU68" i="3"/>
  <c r="CT68" i="3"/>
  <c r="CS68" i="3"/>
  <c r="CU64" i="3"/>
  <c r="CT64" i="3"/>
  <c r="CS64" i="3"/>
  <c r="CR64" i="3"/>
  <c r="CW63" i="3"/>
  <c r="CV63" i="3"/>
  <c r="CT61" i="3"/>
  <c r="CU61" i="3"/>
  <c r="CW60" i="3"/>
  <c r="CV60" i="3"/>
  <c r="CU52" i="3"/>
  <c r="CT52" i="3"/>
  <c r="CS52" i="3"/>
  <c r="CR52" i="3"/>
  <c r="CW50" i="3"/>
  <c r="CV50" i="3"/>
  <c r="CU45" i="3"/>
  <c r="CU44" i="3" s="1"/>
  <c r="CT45" i="3"/>
  <c r="CT44" i="3" s="1"/>
  <c r="CS45" i="3"/>
  <c r="CS44" i="3" s="1"/>
  <c r="CR45" i="3"/>
  <c r="CR44" i="3" s="1"/>
  <c r="CW42" i="3"/>
  <c r="CW41" i="3" s="1"/>
  <c r="CW40" i="3" s="1"/>
  <c r="CV42" i="3"/>
  <c r="CV41" i="3" s="1"/>
  <c r="CV40" i="3" s="1"/>
  <c r="CU41" i="3"/>
  <c r="CU40" i="3" s="1"/>
  <c r="CT41" i="3"/>
  <c r="CT40" i="3" s="1"/>
  <c r="CS41" i="3"/>
  <c r="CS40" i="3" s="1"/>
  <c r="CR41" i="3"/>
  <c r="CR40" i="3" s="1"/>
  <c r="CW38" i="3"/>
  <c r="CV38" i="3"/>
  <c r="CR32" i="3"/>
  <c r="CU32" i="3"/>
  <c r="CT32" i="3"/>
  <c r="CS32" i="3"/>
  <c r="CW31" i="3"/>
  <c r="CV31" i="3"/>
  <c r="CT29" i="3"/>
  <c r="CT28" i="3" s="1"/>
  <c r="CU29" i="3"/>
  <c r="CU28" i="3" s="1"/>
  <c r="CW27" i="3"/>
  <c r="CV27" i="3"/>
  <c r="CU25" i="3"/>
  <c r="CT25" i="3"/>
  <c r="CS25" i="3"/>
  <c r="CU21" i="3"/>
  <c r="CT21" i="3"/>
  <c r="CS21" i="3"/>
  <c r="CR21" i="3"/>
  <c r="CW19" i="3"/>
  <c r="CV19" i="3"/>
  <c r="CU17" i="3"/>
  <c r="CT17" i="3"/>
  <c r="CW16" i="3"/>
  <c r="CV16" i="3"/>
  <c r="CU10" i="3"/>
  <c r="CT10" i="3"/>
  <c r="CS10" i="3"/>
  <c r="CR10" i="3"/>
  <c r="CK201" i="3"/>
  <c r="CJ201" i="3"/>
  <c r="CK200" i="3"/>
  <c r="CJ200" i="3"/>
  <c r="CI199" i="3"/>
  <c r="CI198" i="3" s="1"/>
  <c r="CH199" i="3"/>
  <c r="CH198" i="3" s="1"/>
  <c r="CG199" i="3"/>
  <c r="CG198" i="3" s="1"/>
  <c r="CF199" i="3"/>
  <c r="CF198" i="3" s="1"/>
  <c r="CK197" i="3"/>
  <c r="CJ197" i="3"/>
  <c r="CI191" i="3"/>
  <c r="CI190" i="3" s="1"/>
  <c r="CH191" i="3"/>
  <c r="CH190" i="3" s="1"/>
  <c r="CF191" i="3"/>
  <c r="CF190" i="3" s="1"/>
  <c r="CK189" i="3"/>
  <c r="CJ189" i="3"/>
  <c r="CI187" i="3"/>
  <c r="CH187" i="3"/>
  <c r="CF187" i="3"/>
  <c r="CK186" i="3"/>
  <c r="CJ186" i="3"/>
  <c r="CI177" i="3"/>
  <c r="CH177" i="3"/>
  <c r="CK172" i="3"/>
  <c r="CJ172" i="3"/>
  <c r="CI172" i="3"/>
  <c r="CH172" i="3"/>
  <c r="CG172" i="3"/>
  <c r="CF172" i="3"/>
  <c r="CK171" i="3"/>
  <c r="CJ171" i="3"/>
  <c r="CI168" i="3"/>
  <c r="CH168" i="3"/>
  <c r="CF168" i="3"/>
  <c r="CK167" i="3"/>
  <c r="CJ167" i="3"/>
  <c r="CI165" i="3"/>
  <c r="CH165" i="3"/>
  <c r="CK164" i="3"/>
  <c r="CJ164" i="3"/>
  <c r="CI155" i="3"/>
  <c r="CH155" i="3"/>
  <c r="CF155" i="3"/>
  <c r="CK153" i="3"/>
  <c r="CJ153" i="3"/>
  <c r="CI151" i="3"/>
  <c r="CH151" i="3"/>
  <c r="CF151" i="3"/>
  <c r="CK150" i="3"/>
  <c r="CJ150" i="3"/>
  <c r="CI148" i="3"/>
  <c r="CH148" i="3"/>
  <c r="CK146" i="3"/>
  <c r="CJ146" i="3"/>
  <c r="CI144" i="3"/>
  <c r="CH144" i="3"/>
  <c r="CK142" i="3"/>
  <c r="CJ142" i="3"/>
  <c r="CK141" i="3"/>
  <c r="CJ141" i="3"/>
  <c r="CK140" i="3"/>
  <c r="CJ140" i="3"/>
  <c r="CI138" i="3"/>
  <c r="CH138" i="3"/>
  <c r="CF138" i="3"/>
  <c r="CK137" i="3"/>
  <c r="CJ137" i="3"/>
  <c r="CI135" i="3"/>
  <c r="CH135" i="3"/>
  <c r="CK134" i="3"/>
  <c r="CJ134" i="3"/>
  <c r="CI132" i="3"/>
  <c r="CH132" i="3"/>
  <c r="CF132" i="3"/>
  <c r="CK130" i="3"/>
  <c r="CJ130" i="3"/>
  <c r="CI128" i="3"/>
  <c r="CH128" i="3"/>
  <c r="CF128" i="3"/>
  <c r="CK124" i="3"/>
  <c r="CJ124" i="3"/>
  <c r="CI124" i="3"/>
  <c r="CH124" i="3"/>
  <c r="CG124" i="3"/>
  <c r="CF124" i="3"/>
  <c r="CK123" i="3"/>
  <c r="CJ123" i="3"/>
  <c r="CI121" i="3"/>
  <c r="CH121" i="3"/>
  <c r="CG121" i="3"/>
  <c r="CF121" i="3"/>
  <c r="CK119" i="3"/>
  <c r="CJ119" i="3"/>
  <c r="CI111" i="3"/>
  <c r="CI110" i="3" s="1"/>
  <c r="CH111" i="3"/>
  <c r="CH110" i="3" s="1"/>
  <c r="CG111" i="3"/>
  <c r="CG110" i="3" s="1"/>
  <c r="CF111" i="3"/>
  <c r="CF110" i="3" s="1"/>
  <c r="CK109" i="3"/>
  <c r="CJ109" i="3"/>
  <c r="CI104" i="3"/>
  <c r="CH104" i="3"/>
  <c r="CG104" i="3"/>
  <c r="CF104" i="3"/>
  <c r="CK103" i="3"/>
  <c r="CJ103" i="3"/>
  <c r="CI100" i="3"/>
  <c r="CH100" i="3"/>
  <c r="CG100" i="3"/>
  <c r="CF100" i="3"/>
  <c r="CK98" i="3"/>
  <c r="CJ98" i="3"/>
  <c r="CI96" i="3"/>
  <c r="CH96" i="3"/>
  <c r="CG96" i="3"/>
  <c r="CF96" i="3"/>
  <c r="CK95" i="3"/>
  <c r="CJ95" i="3"/>
  <c r="CI75" i="3"/>
  <c r="CH75" i="3"/>
  <c r="CG75" i="3"/>
  <c r="CF75" i="3"/>
  <c r="CK72" i="3"/>
  <c r="CK71" i="3" s="1"/>
  <c r="CJ72" i="3"/>
  <c r="CJ71" i="3" s="1"/>
  <c r="CI71" i="3"/>
  <c r="CH71" i="3"/>
  <c r="CG71" i="3"/>
  <c r="CF71" i="3"/>
  <c r="CK70" i="3"/>
  <c r="CJ70" i="3"/>
  <c r="CI68" i="3"/>
  <c r="CH68" i="3"/>
  <c r="CG68" i="3"/>
  <c r="CF68" i="3"/>
  <c r="CI64" i="3"/>
  <c r="CG64" i="3"/>
  <c r="CH64" i="3"/>
  <c r="CF64" i="3"/>
  <c r="CK63" i="3"/>
  <c r="CJ63" i="3"/>
  <c r="CF61" i="3"/>
  <c r="CI61" i="3"/>
  <c r="CH61" i="3"/>
  <c r="CK60" i="3"/>
  <c r="CJ60" i="3"/>
  <c r="CI52" i="3"/>
  <c r="CH52" i="3"/>
  <c r="CG52" i="3"/>
  <c r="CF52" i="3"/>
  <c r="CK50" i="3"/>
  <c r="CJ50" i="3"/>
  <c r="CI45" i="3"/>
  <c r="CI44" i="3" s="1"/>
  <c r="CH45" i="3"/>
  <c r="CH44" i="3" s="1"/>
  <c r="CG45" i="3"/>
  <c r="CG44" i="3" s="1"/>
  <c r="CF45" i="3"/>
  <c r="CF44" i="3" s="1"/>
  <c r="CK42" i="3"/>
  <c r="CK41" i="3" s="1"/>
  <c r="CK40" i="3" s="1"/>
  <c r="CJ42" i="3"/>
  <c r="CJ41" i="3" s="1"/>
  <c r="CJ40" i="3" s="1"/>
  <c r="CI41" i="3"/>
  <c r="CI40" i="3" s="1"/>
  <c r="CH41" i="3"/>
  <c r="CH40" i="3" s="1"/>
  <c r="CG41" i="3"/>
  <c r="CG40" i="3" s="1"/>
  <c r="CF41" i="3"/>
  <c r="CF40" i="3" s="1"/>
  <c r="CK38" i="3"/>
  <c r="CJ38" i="3"/>
  <c r="CI32" i="3"/>
  <c r="CH32" i="3"/>
  <c r="CG32" i="3"/>
  <c r="CF32" i="3"/>
  <c r="CK31" i="3"/>
  <c r="CJ31" i="3"/>
  <c r="CI29" i="3"/>
  <c r="CI28" i="3" s="1"/>
  <c r="CH29" i="3"/>
  <c r="CH28" i="3" s="1"/>
  <c r="CF29" i="3"/>
  <c r="CF28" i="3" s="1"/>
  <c r="CK27" i="3"/>
  <c r="CJ27" i="3"/>
  <c r="CI25" i="3"/>
  <c r="CF25" i="3"/>
  <c r="CH25" i="3"/>
  <c r="CI21" i="3"/>
  <c r="CH21" i="3"/>
  <c r="CG21" i="3"/>
  <c r="CF21" i="3"/>
  <c r="CK19" i="3"/>
  <c r="CJ19" i="3"/>
  <c r="CH17" i="3"/>
  <c r="CI17" i="3"/>
  <c r="CK16" i="3"/>
  <c r="CJ16" i="3"/>
  <c r="CI10" i="3"/>
  <c r="CH10" i="3"/>
  <c r="CG10" i="3"/>
  <c r="CF10" i="3"/>
  <c r="BY201" i="3"/>
  <c r="BX201" i="3"/>
  <c r="BY200" i="3"/>
  <c r="BX200" i="3"/>
  <c r="BW199" i="3"/>
  <c r="BV199" i="3"/>
  <c r="BU199" i="3"/>
  <c r="BU198" i="3" s="1"/>
  <c r="BT199" i="3"/>
  <c r="BT198" i="3" s="1"/>
  <c r="BW198" i="3"/>
  <c r="BV198" i="3"/>
  <c r="BY197" i="3"/>
  <c r="BX197" i="3"/>
  <c r="BW191" i="3"/>
  <c r="BW190" i="3" s="1"/>
  <c r="BV191" i="3"/>
  <c r="BV190" i="3" s="1"/>
  <c r="BT191" i="3"/>
  <c r="BT190" i="3" s="1"/>
  <c r="BY189" i="3"/>
  <c r="BX189" i="3"/>
  <c r="BW187" i="3"/>
  <c r="BV187" i="3"/>
  <c r="BU187" i="3"/>
  <c r="BT187" i="3"/>
  <c r="BY186" i="3"/>
  <c r="BX186" i="3"/>
  <c r="BW177" i="3"/>
  <c r="BV177" i="3"/>
  <c r="BY172" i="3"/>
  <c r="BX172" i="3"/>
  <c r="BW172" i="3"/>
  <c r="BV172" i="3"/>
  <c r="BU172" i="3"/>
  <c r="BT172" i="3"/>
  <c r="BY171" i="3"/>
  <c r="BX171" i="3"/>
  <c r="BW168" i="3"/>
  <c r="BV168" i="3"/>
  <c r="BT168" i="3"/>
  <c r="BY167" i="3"/>
  <c r="BX167" i="3"/>
  <c r="BW165" i="3"/>
  <c r="BV165" i="3"/>
  <c r="BY164" i="3"/>
  <c r="BX164" i="3"/>
  <c r="BW155" i="3"/>
  <c r="BV155" i="3"/>
  <c r="BT155" i="3"/>
  <c r="BY153" i="3"/>
  <c r="BX153" i="3"/>
  <c r="BV151" i="3"/>
  <c r="BT151" i="3"/>
  <c r="BW151" i="3"/>
  <c r="BY150" i="3"/>
  <c r="BX150" i="3"/>
  <c r="BW148" i="3"/>
  <c r="BV148" i="3"/>
  <c r="BU148" i="3"/>
  <c r="BY146" i="3"/>
  <c r="BX146" i="3"/>
  <c r="BW144" i="3"/>
  <c r="BV144" i="3"/>
  <c r="BU144" i="3"/>
  <c r="BY142" i="3"/>
  <c r="BX142" i="3"/>
  <c r="BY141" i="3"/>
  <c r="BX141" i="3"/>
  <c r="BY140" i="3"/>
  <c r="BX140" i="3"/>
  <c r="BV138" i="3"/>
  <c r="BU138" i="3"/>
  <c r="BT138" i="3"/>
  <c r="BW138" i="3"/>
  <c r="BY137" i="3"/>
  <c r="BX137" i="3"/>
  <c r="BU135" i="3"/>
  <c r="BW135" i="3"/>
  <c r="BV135" i="3"/>
  <c r="BY134" i="3"/>
  <c r="BX134" i="3"/>
  <c r="BV132" i="3"/>
  <c r="BW132" i="3"/>
  <c r="BY130" i="3"/>
  <c r="BX130" i="3"/>
  <c r="BV128" i="3"/>
  <c r="BU128" i="3"/>
  <c r="BW128" i="3"/>
  <c r="BY124" i="3"/>
  <c r="BX124" i="3"/>
  <c r="BW124" i="3"/>
  <c r="BV124" i="3"/>
  <c r="BU124" i="3"/>
  <c r="BT124" i="3"/>
  <c r="BY123" i="3"/>
  <c r="BX123" i="3"/>
  <c r="BW121" i="3"/>
  <c r="BV121" i="3"/>
  <c r="BU121" i="3"/>
  <c r="BY119" i="3"/>
  <c r="BX119" i="3"/>
  <c r="BW111" i="3"/>
  <c r="BW110" i="3" s="1"/>
  <c r="BV111" i="3"/>
  <c r="BV110" i="3" s="1"/>
  <c r="BU111" i="3"/>
  <c r="BU110" i="3" s="1"/>
  <c r="BT111" i="3"/>
  <c r="BT110" i="3" s="1"/>
  <c r="BY109" i="3"/>
  <c r="BX109" i="3"/>
  <c r="BV104" i="3"/>
  <c r="BU104" i="3"/>
  <c r="BW104" i="3"/>
  <c r="BT104" i="3"/>
  <c r="BY103" i="3"/>
  <c r="BX103" i="3"/>
  <c r="BW100" i="3"/>
  <c r="BV100" i="3"/>
  <c r="BU100" i="3"/>
  <c r="BY98" i="3"/>
  <c r="BX98" i="3"/>
  <c r="BW96" i="3"/>
  <c r="BV96" i="3"/>
  <c r="BU96" i="3"/>
  <c r="BT96" i="3"/>
  <c r="BY95" i="3"/>
  <c r="BX95" i="3"/>
  <c r="BW75" i="3"/>
  <c r="BV75" i="3"/>
  <c r="BU75" i="3"/>
  <c r="BY72" i="3"/>
  <c r="BY71" i="3" s="1"/>
  <c r="BX72" i="3"/>
  <c r="BX71" i="3" s="1"/>
  <c r="BW71" i="3"/>
  <c r="BV71" i="3"/>
  <c r="BU71" i="3"/>
  <c r="BT71" i="3"/>
  <c r="BY70" i="3"/>
  <c r="BX70" i="3"/>
  <c r="BW68" i="3"/>
  <c r="BV68" i="3"/>
  <c r="BU68" i="3"/>
  <c r="BT68" i="3"/>
  <c r="BT64" i="3"/>
  <c r="BW64" i="3"/>
  <c r="BV64" i="3"/>
  <c r="BU64" i="3"/>
  <c r="BY63" i="3"/>
  <c r="BX63" i="3"/>
  <c r="BV61" i="3"/>
  <c r="BU61" i="3"/>
  <c r="BT61" i="3"/>
  <c r="BW61" i="3"/>
  <c r="BY60" i="3"/>
  <c r="BX60" i="3"/>
  <c r="BW52" i="3"/>
  <c r="BV52" i="3"/>
  <c r="BU52" i="3"/>
  <c r="BT52" i="3"/>
  <c r="BY50" i="3"/>
  <c r="BX50" i="3"/>
  <c r="BV45" i="3"/>
  <c r="BV44" i="3" s="1"/>
  <c r="BT45" i="3"/>
  <c r="BT44" i="3" s="1"/>
  <c r="BW45" i="3"/>
  <c r="BW44" i="3" s="1"/>
  <c r="BU45" i="3"/>
  <c r="BU44" i="3" s="1"/>
  <c r="BY42" i="3"/>
  <c r="BY41" i="3" s="1"/>
  <c r="BY40" i="3" s="1"/>
  <c r="BX42" i="3"/>
  <c r="BX41" i="3" s="1"/>
  <c r="BX40" i="3" s="1"/>
  <c r="BW41" i="3"/>
  <c r="BW40" i="3" s="1"/>
  <c r="BV41" i="3"/>
  <c r="BV40" i="3" s="1"/>
  <c r="BU41" i="3"/>
  <c r="BU40" i="3" s="1"/>
  <c r="BT41" i="3"/>
  <c r="BT40" i="3" s="1"/>
  <c r="BY38" i="3"/>
  <c r="BX38" i="3"/>
  <c r="BW32" i="3"/>
  <c r="BV32" i="3"/>
  <c r="BU32" i="3"/>
  <c r="BT32" i="3"/>
  <c r="BY31" i="3"/>
  <c r="BX31" i="3"/>
  <c r="BW29" i="3"/>
  <c r="BW28" i="3" s="1"/>
  <c r="BV29" i="3"/>
  <c r="BV28" i="3" s="1"/>
  <c r="BU29" i="3"/>
  <c r="BU28" i="3" s="1"/>
  <c r="BT29" i="3"/>
  <c r="BT28" i="3" s="1"/>
  <c r="BY27" i="3"/>
  <c r="BX27" i="3"/>
  <c r="BW25" i="3"/>
  <c r="BU25" i="3"/>
  <c r="BT25" i="3"/>
  <c r="BV25" i="3"/>
  <c r="BW21" i="3"/>
  <c r="BV21" i="3"/>
  <c r="BU21" i="3"/>
  <c r="BT21" i="3"/>
  <c r="BY19" i="3"/>
  <c r="BX19" i="3"/>
  <c r="BU17" i="3"/>
  <c r="BT17" i="3"/>
  <c r="BW17" i="3"/>
  <c r="BV17" i="3"/>
  <c r="BY16" i="3"/>
  <c r="BX16" i="3"/>
  <c r="BW10" i="3"/>
  <c r="BV10" i="3"/>
  <c r="BU10" i="3"/>
  <c r="BT10" i="3"/>
  <c r="BM201" i="3"/>
  <c r="BL201" i="3"/>
  <c r="BM200" i="3"/>
  <c r="BL200" i="3"/>
  <c r="BK199" i="3"/>
  <c r="BJ199" i="3"/>
  <c r="BJ198" i="3" s="1"/>
  <c r="BI199" i="3"/>
  <c r="BI198" i="3" s="1"/>
  <c r="BH199" i="3"/>
  <c r="BH198" i="3" s="1"/>
  <c r="BK198" i="3"/>
  <c r="BM197" i="3"/>
  <c r="BL197" i="3"/>
  <c r="BJ191" i="3"/>
  <c r="BJ190" i="3" s="1"/>
  <c r="BI191" i="3"/>
  <c r="BI190" i="3" s="1"/>
  <c r="BK191" i="3"/>
  <c r="BK190" i="3" s="1"/>
  <c r="BM189" i="3"/>
  <c r="BL189" i="3"/>
  <c r="BK187" i="3"/>
  <c r="BJ187" i="3"/>
  <c r="BM186" i="3"/>
  <c r="BL186" i="3"/>
  <c r="BK177" i="3"/>
  <c r="BJ177" i="3"/>
  <c r="BJ176" i="3" s="1"/>
  <c r="BI177" i="3"/>
  <c r="BM172" i="3"/>
  <c r="BL172" i="3"/>
  <c r="BK172" i="3"/>
  <c r="BJ172" i="3"/>
  <c r="BI172" i="3"/>
  <c r="BH172" i="3"/>
  <c r="BM171" i="3"/>
  <c r="BL171" i="3"/>
  <c r="BJ168" i="3"/>
  <c r="BK168" i="3"/>
  <c r="BH168" i="3"/>
  <c r="BM167" i="3"/>
  <c r="BL167" i="3"/>
  <c r="BK165" i="3"/>
  <c r="BJ165" i="3"/>
  <c r="BI165" i="3"/>
  <c r="BM164" i="3"/>
  <c r="BL164" i="3"/>
  <c r="BJ155" i="3"/>
  <c r="BK155" i="3"/>
  <c r="BM153" i="3"/>
  <c r="BL153" i="3"/>
  <c r="BK151" i="3"/>
  <c r="BJ151" i="3"/>
  <c r="BI151" i="3"/>
  <c r="BM150" i="3"/>
  <c r="BL150" i="3"/>
  <c r="BK148" i="3"/>
  <c r="BJ148" i="3"/>
  <c r="BI148" i="3"/>
  <c r="BM146" i="3"/>
  <c r="BL146" i="3"/>
  <c r="BK144" i="3"/>
  <c r="BJ144" i="3"/>
  <c r="BI144" i="3"/>
  <c r="BM142" i="3"/>
  <c r="BL142" i="3"/>
  <c r="BM141" i="3"/>
  <c r="BL141" i="3"/>
  <c r="BM140" i="3"/>
  <c r="BL140" i="3"/>
  <c r="BJ138" i="3"/>
  <c r="BH138" i="3"/>
  <c r="BK138" i="3"/>
  <c r="BM137" i="3"/>
  <c r="BL137" i="3"/>
  <c r="BK135" i="3"/>
  <c r="BJ135" i="3"/>
  <c r="BI135" i="3"/>
  <c r="BM134" i="3"/>
  <c r="BL134" i="3"/>
  <c r="BJ132" i="3"/>
  <c r="BK132" i="3"/>
  <c r="BM130" i="3"/>
  <c r="BL130" i="3"/>
  <c r="BJ128" i="3"/>
  <c r="BI128" i="3"/>
  <c r="BK128" i="3"/>
  <c r="BM124" i="3"/>
  <c r="BL124" i="3"/>
  <c r="BK124" i="3"/>
  <c r="BJ124" i="3"/>
  <c r="BI124" i="3"/>
  <c r="BH124" i="3"/>
  <c r="BM123" i="3"/>
  <c r="BL123" i="3"/>
  <c r="BK121" i="3"/>
  <c r="BJ121" i="3"/>
  <c r="BI121" i="3"/>
  <c r="BM119" i="3"/>
  <c r="BL119" i="3"/>
  <c r="BK111" i="3"/>
  <c r="BK110" i="3" s="1"/>
  <c r="BJ111" i="3"/>
  <c r="BJ110" i="3" s="1"/>
  <c r="BI111" i="3"/>
  <c r="BI110" i="3" s="1"/>
  <c r="BM109" i="3"/>
  <c r="BL109" i="3"/>
  <c r="BJ104" i="3"/>
  <c r="BI104" i="3"/>
  <c r="BH104" i="3"/>
  <c r="BK104" i="3"/>
  <c r="BM103" i="3"/>
  <c r="BL103" i="3"/>
  <c r="BK100" i="3"/>
  <c r="BJ100" i="3"/>
  <c r="BI100" i="3"/>
  <c r="BM98" i="3"/>
  <c r="BL98" i="3"/>
  <c r="BK96" i="3"/>
  <c r="BJ96" i="3"/>
  <c r="BI96" i="3"/>
  <c r="BM95" i="3"/>
  <c r="BL95" i="3"/>
  <c r="BK75" i="3"/>
  <c r="BJ75" i="3"/>
  <c r="BI75" i="3"/>
  <c r="BH75" i="3"/>
  <c r="BM72" i="3"/>
  <c r="BM71" i="3" s="1"/>
  <c r="BL72" i="3"/>
  <c r="BL71" i="3" s="1"/>
  <c r="BK71" i="3"/>
  <c r="BJ71" i="3"/>
  <c r="BI71" i="3"/>
  <c r="BH71" i="3"/>
  <c r="BM70" i="3"/>
  <c r="BL70" i="3"/>
  <c r="BK68" i="3"/>
  <c r="BJ68" i="3"/>
  <c r="BI68" i="3"/>
  <c r="BH68" i="3"/>
  <c r="BK64" i="3"/>
  <c r="BJ64" i="3"/>
  <c r="BI64" i="3"/>
  <c r="BH64" i="3"/>
  <c r="BM63" i="3"/>
  <c r="BL63" i="3"/>
  <c r="BK61" i="3"/>
  <c r="BJ61" i="3"/>
  <c r="BI61" i="3"/>
  <c r="BH61" i="3"/>
  <c r="BM60" i="3"/>
  <c r="BL60" i="3"/>
  <c r="BK52" i="3"/>
  <c r="BJ52" i="3"/>
  <c r="BI52" i="3"/>
  <c r="BH52" i="3"/>
  <c r="BM50" i="3"/>
  <c r="BL50" i="3"/>
  <c r="BK45" i="3"/>
  <c r="BK44" i="3" s="1"/>
  <c r="BJ45" i="3"/>
  <c r="BJ44" i="3" s="1"/>
  <c r="BI45" i="3"/>
  <c r="BI44" i="3" s="1"/>
  <c r="BH45" i="3"/>
  <c r="BH44" i="3" s="1"/>
  <c r="BM42" i="3"/>
  <c r="BM41" i="3" s="1"/>
  <c r="BM40" i="3" s="1"/>
  <c r="BL42" i="3"/>
  <c r="BL41" i="3" s="1"/>
  <c r="BL40" i="3" s="1"/>
  <c r="BK41" i="3"/>
  <c r="BJ41" i="3"/>
  <c r="BJ40" i="3" s="1"/>
  <c r="BI41" i="3"/>
  <c r="BI40" i="3" s="1"/>
  <c r="BH41" i="3"/>
  <c r="BH40" i="3" s="1"/>
  <c r="BK40" i="3"/>
  <c r="BM38" i="3"/>
  <c r="BL38" i="3"/>
  <c r="BK32" i="3"/>
  <c r="BJ32" i="3"/>
  <c r="BI32" i="3"/>
  <c r="BH32" i="3"/>
  <c r="BM31" i="3"/>
  <c r="BL31" i="3"/>
  <c r="BK29" i="3"/>
  <c r="BK28" i="3" s="1"/>
  <c r="BJ29" i="3"/>
  <c r="BJ28" i="3" s="1"/>
  <c r="BI29" i="3"/>
  <c r="BI28" i="3" s="1"/>
  <c r="BH29" i="3"/>
  <c r="BH28" i="3" s="1"/>
  <c r="BM27" i="3"/>
  <c r="BL27" i="3"/>
  <c r="BK25" i="3"/>
  <c r="BJ25" i="3"/>
  <c r="BI25" i="3"/>
  <c r="BH25" i="3"/>
  <c r="BK21" i="3"/>
  <c r="BK20" i="3" s="1"/>
  <c r="BJ21" i="3"/>
  <c r="BI21" i="3"/>
  <c r="BH21" i="3"/>
  <c r="BM19" i="3"/>
  <c r="BL19" i="3"/>
  <c r="BK17" i="3"/>
  <c r="BJ17" i="3"/>
  <c r="BH17" i="3"/>
  <c r="BI17" i="3"/>
  <c r="BM16" i="3"/>
  <c r="BL16" i="3"/>
  <c r="BK10" i="3"/>
  <c r="BJ10" i="3"/>
  <c r="BI10" i="3"/>
  <c r="BH10" i="3"/>
  <c r="BA201" i="3"/>
  <c r="AZ201" i="3"/>
  <c r="BA200" i="3"/>
  <c r="AZ200" i="3"/>
  <c r="AY199" i="3"/>
  <c r="AY198" i="3" s="1"/>
  <c r="AX199" i="3"/>
  <c r="AX198" i="3" s="1"/>
  <c r="AW199" i="3"/>
  <c r="AW198" i="3" s="1"/>
  <c r="AV199" i="3"/>
  <c r="AV198" i="3" s="1"/>
  <c r="BA197" i="3"/>
  <c r="AZ197" i="3"/>
  <c r="AY191" i="3"/>
  <c r="AY190" i="3" s="1"/>
  <c r="AX191" i="3"/>
  <c r="AX190" i="3" s="1"/>
  <c r="AW191" i="3"/>
  <c r="AW190" i="3" s="1"/>
  <c r="AY187" i="3"/>
  <c r="AX187" i="3"/>
  <c r="AW187" i="3"/>
  <c r="AV187" i="3"/>
  <c r="AY177" i="3"/>
  <c r="AY176" i="3" s="1"/>
  <c r="AX177" i="3"/>
  <c r="AX176" i="3" s="1"/>
  <c r="AZ172" i="3"/>
  <c r="BA172" i="3"/>
  <c r="AY172" i="3"/>
  <c r="AX172" i="3"/>
  <c r="AW172" i="3"/>
  <c r="AV172" i="3"/>
  <c r="AY168" i="3"/>
  <c r="AX168" i="3"/>
  <c r="AZ168" i="3"/>
  <c r="AW168" i="3"/>
  <c r="AY165" i="3"/>
  <c r="AX165" i="3"/>
  <c r="AY155" i="3"/>
  <c r="AX155" i="3"/>
  <c r="AW155" i="3"/>
  <c r="AV155" i="3"/>
  <c r="BA151" i="3"/>
  <c r="AY151" i="3"/>
  <c r="AX151" i="3"/>
  <c r="AW151" i="3"/>
  <c r="AV151" i="3"/>
  <c r="AY148" i="3"/>
  <c r="AY147" i="3" s="1"/>
  <c r="AX148" i="3"/>
  <c r="AW148" i="3"/>
  <c r="AV148" i="3"/>
  <c r="AZ144" i="3"/>
  <c r="AY144" i="3"/>
  <c r="AX144" i="3"/>
  <c r="AW144" i="3"/>
  <c r="BA141" i="3"/>
  <c r="AZ141" i="3"/>
  <c r="BA138" i="3"/>
  <c r="AY138" i="3"/>
  <c r="AX138" i="3"/>
  <c r="AW138" i="3"/>
  <c r="AV138" i="3"/>
  <c r="AZ135" i="3"/>
  <c r="AY135" i="3"/>
  <c r="AX135" i="3"/>
  <c r="AW135" i="3"/>
  <c r="AV135" i="3"/>
  <c r="AY132" i="3"/>
  <c r="AX132" i="3"/>
  <c r="AW132" i="3"/>
  <c r="AV132" i="3"/>
  <c r="AY128" i="3"/>
  <c r="AX128" i="3"/>
  <c r="AW128" i="3"/>
  <c r="AV128" i="3"/>
  <c r="BA124" i="3"/>
  <c r="AZ124" i="3"/>
  <c r="AY124" i="3"/>
  <c r="AX124" i="3"/>
  <c r="AW124" i="3"/>
  <c r="AV124" i="3"/>
  <c r="BA121" i="3"/>
  <c r="AY121" i="3"/>
  <c r="AX121" i="3"/>
  <c r="AW121" i="3"/>
  <c r="AV121" i="3"/>
  <c r="AZ111" i="3"/>
  <c r="AZ110" i="3" s="1"/>
  <c r="AY111" i="3"/>
  <c r="AY110" i="3" s="1"/>
  <c r="AX111" i="3"/>
  <c r="AX110" i="3" s="1"/>
  <c r="AW111" i="3"/>
  <c r="AW110" i="3" s="1"/>
  <c r="AV111" i="3"/>
  <c r="AV110" i="3" s="1"/>
  <c r="AY104" i="3"/>
  <c r="AX104" i="3"/>
  <c r="AW104" i="3"/>
  <c r="AV104" i="3"/>
  <c r="AY100" i="3"/>
  <c r="AX100" i="3"/>
  <c r="AW100" i="3"/>
  <c r="AV100" i="3"/>
  <c r="AV99" i="3" s="1"/>
  <c r="AY96" i="3"/>
  <c r="AX96" i="3"/>
  <c r="AW96" i="3"/>
  <c r="AV96" i="3"/>
  <c r="AY75" i="3"/>
  <c r="AX75" i="3"/>
  <c r="AW75" i="3"/>
  <c r="AV75" i="3"/>
  <c r="BA71" i="3"/>
  <c r="AZ71" i="3"/>
  <c r="AY71" i="3"/>
  <c r="AX71" i="3"/>
  <c r="AW71" i="3"/>
  <c r="AV71" i="3"/>
  <c r="AY68" i="3"/>
  <c r="AX68" i="3"/>
  <c r="AW68" i="3"/>
  <c r="AV68" i="3"/>
  <c r="AY64" i="3"/>
  <c r="AX64" i="3"/>
  <c r="AW64" i="3"/>
  <c r="AV64" i="3"/>
  <c r="AY61" i="3"/>
  <c r="AX61" i="3"/>
  <c r="AW61" i="3"/>
  <c r="AV61" i="3"/>
  <c r="AZ52" i="3"/>
  <c r="AY52" i="3"/>
  <c r="AX52" i="3"/>
  <c r="AW52" i="3"/>
  <c r="AV52" i="3"/>
  <c r="AY45" i="3"/>
  <c r="AY44" i="3" s="1"/>
  <c r="AX45" i="3"/>
  <c r="AX44" i="3" s="1"/>
  <c r="AW45" i="3"/>
  <c r="AW44" i="3" s="1"/>
  <c r="AV45" i="3"/>
  <c r="AV44" i="3" s="1"/>
  <c r="BA41" i="3"/>
  <c r="BA40" i="3" s="1"/>
  <c r="AZ41" i="3"/>
  <c r="AZ40" i="3" s="1"/>
  <c r="AY41" i="3"/>
  <c r="AY40" i="3" s="1"/>
  <c r="AX41" i="3"/>
  <c r="AX40" i="3" s="1"/>
  <c r="AW41" i="3"/>
  <c r="AW40" i="3" s="1"/>
  <c r="AV41" i="3"/>
  <c r="AV40" i="3" s="1"/>
  <c r="AX32" i="3"/>
  <c r="AW32" i="3"/>
  <c r="AV32" i="3"/>
  <c r="AY32" i="3"/>
  <c r="BA29" i="3"/>
  <c r="BA28" i="3" s="1"/>
  <c r="AY29" i="3"/>
  <c r="AY28" i="3" s="1"/>
  <c r="AX29" i="3"/>
  <c r="AX28" i="3" s="1"/>
  <c r="AW29" i="3"/>
  <c r="AW28" i="3" s="1"/>
  <c r="AV29" i="3"/>
  <c r="AV28" i="3" s="1"/>
  <c r="AY25" i="3"/>
  <c r="AX25" i="3"/>
  <c r="AW25" i="3"/>
  <c r="AV25" i="3"/>
  <c r="AY21" i="3"/>
  <c r="AX21" i="3"/>
  <c r="AW21" i="3"/>
  <c r="AV21" i="3"/>
  <c r="AV20" i="3" s="1"/>
  <c r="BA17" i="3"/>
  <c r="AY17" i="3"/>
  <c r="AX17" i="3"/>
  <c r="AW17" i="3"/>
  <c r="AV17" i="3"/>
  <c r="AY10" i="3"/>
  <c r="AX10" i="3"/>
  <c r="AW10" i="3"/>
  <c r="AV10" i="3"/>
  <c r="AY9" i="3"/>
  <c r="AO199" i="3"/>
  <c r="AO198" i="3" s="1"/>
  <c r="AM199" i="3"/>
  <c r="AM198" i="3" s="1"/>
  <c r="AL199" i="3"/>
  <c r="AL198" i="3" s="1"/>
  <c r="AK199" i="3"/>
  <c r="AK198" i="3" s="1"/>
  <c r="AJ199" i="3"/>
  <c r="AJ198" i="3" s="1"/>
  <c r="AK191" i="3"/>
  <c r="AK190" i="3" s="1"/>
  <c r="AM191" i="3"/>
  <c r="AM190" i="3" s="1"/>
  <c r="AO187" i="3"/>
  <c r="AJ187" i="3"/>
  <c r="AM187" i="3"/>
  <c r="AL187" i="3"/>
  <c r="AK187" i="3"/>
  <c r="AM177" i="3"/>
  <c r="AL177" i="3"/>
  <c r="AO177" i="3"/>
  <c r="AJ177" i="3"/>
  <c r="AO172" i="3"/>
  <c r="AN172" i="3"/>
  <c r="AM172" i="3"/>
  <c r="AL172" i="3"/>
  <c r="AK172" i="3"/>
  <c r="AJ172" i="3"/>
  <c r="AJ168" i="3"/>
  <c r="AM168" i="3"/>
  <c r="AL168" i="3"/>
  <c r="AK168" i="3"/>
  <c r="AL165" i="3"/>
  <c r="AK165" i="3"/>
  <c r="AJ165" i="3"/>
  <c r="AM165" i="3"/>
  <c r="AK155" i="3"/>
  <c r="AM155" i="3"/>
  <c r="AJ151" i="3"/>
  <c r="AM151" i="3"/>
  <c r="AL151" i="3"/>
  <c r="AK151" i="3"/>
  <c r="AL148" i="3"/>
  <c r="AJ148" i="3"/>
  <c r="AM148" i="3"/>
  <c r="AK148" i="3"/>
  <c r="AK147" i="3" s="1"/>
  <c r="AL144" i="3"/>
  <c r="AJ144" i="3"/>
  <c r="AM144" i="3"/>
  <c r="AK144" i="3"/>
  <c r="AO141" i="3"/>
  <c r="AN141" i="3"/>
  <c r="AJ138" i="3"/>
  <c r="AM138" i="3"/>
  <c r="AL138" i="3"/>
  <c r="AK138" i="3"/>
  <c r="AL135" i="3"/>
  <c r="AO135" i="3"/>
  <c r="AJ135" i="3"/>
  <c r="AM135" i="3"/>
  <c r="AK135" i="3"/>
  <c r="AO132" i="3"/>
  <c r="AJ132" i="3"/>
  <c r="AM132" i="3"/>
  <c r="AL132" i="3"/>
  <c r="AK132" i="3"/>
  <c r="AO128" i="3"/>
  <c r="AJ128" i="3"/>
  <c r="AM128" i="3"/>
  <c r="AL128" i="3"/>
  <c r="AK128" i="3"/>
  <c r="AO124" i="3"/>
  <c r="AN124" i="3"/>
  <c r="AM124" i="3"/>
  <c r="AL124" i="3"/>
  <c r="AK124" i="3"/>
  <c r="AJ124" i="3"/>
  <c r="AL121" i="3"/>
  <c r="AO121" i="3"/>
  <c r="AJ121" i="3"/>
  <c r="AM121" i="3"/>
  <c r="AK121" i="3"/>
  <c r="AL111" i="3"/>
  <c r="AL110" i="3" s="1"/>
  <c r="AM111" i="3"/>
  <c r="AM110" i="3" s="1"/>
  <c r="AK104" i="3"/>
  <c r="AM104" i="3"/>
  <c r="AL100" i="3"/>
  <c r="AK100" i="3"/>
  <c r="AJ100" i="3"/>
  <c r="AM100" i="3"/>
  <c r="AL96" i="3"/>
  <c r="AO96" i="3"/>
  <c r="AM96" i="3"/>
  <c r="AK96" i="3"/>
  <c r="AJ96" i="3"/>
  <c r="AM75" i="3"/>
  <c r="AK75" i="3"/>
  <c r="AN71" i="3"/>
  <c r="AO71" i="3"/>
  <c r="AM71" i="3"/>
  <c r="AL71" i="3"/>
  <c r="AK71" i="3"/>
  <c r="AJ71" i="3"/>
  <c r="AJ68" i="3"/>
  <c r="AM68" i="3"/>
  <c r="AL68" i="3"/>
  <c r="AK68" i="3"/>
  <c r="AL64" i="3"/>
  <c r="AO64" i="3"/>
  <c r="AN64" i="3"/>
  <c r="AM64" i="3"/>
  <c r="AK64" i="3"/>
  <c r="AO61" i="3"/>
  <c r="AJ61" i="3"/>
  <c r="AM61" i="3"/>
  <c r="AL61" i="3"/>
  <c r="AK61" i="3"/>
  <c r="AL52" i="3"/>
  <c r="AM52" i="3"/>
  <c r="AK52" i="3"/>
  <c r="AJ52" i="3"/>
  <c r="AL45" i="3"/>
  <c r="AL44" i="3" s="1"/>
  <c r="AN45" i="3"/>
  <c r="AN44" i="3" s="1"/>
  <c r="AM45" i="3"/>
  <c r="AM44" i="3" s="1"/>
  <c r="AO41" i="3"/>
  <c r="AO40" i="3" s="1"/>
  <c r="AN41" i="3"/>
  <c r="AN40" i="3" s="1"/>
  <c r="AM41" i="3"/>
  <c r="AL41" i="3"/>
  <c r="AL40" i="3" s="1"/>
  <c r="AK41" i="3"/>
  <c r="AK40" i="3" s="1"/>
  <c r="AJ41" i="3"/>
  <c r="AJ40" i="3" s="1"/>
  <c r="AM40" i="3"/>
  <c r="AM32" i="3"/>
  <c r="AL32" i="3"/>
  <c r="AJ32" i="3"/>
  <c r="AL29" i="3"/>
  <c r="AL28" i="3" s="1"/>
  <c r="AO29" i="3"/>
  <c r="AO28" i="3" s="1"/>
  <c r="AM29" i="3"/>
  <c r="AM28" i="3" s="1"/>
  <c r="AJ29" i="3"/>
  <c r="AJ28" i="3" s="1"/>
  <c r="AL25" i="3"/>
  <c r="AM25" i="3"/>
  <c r="AK25" i="3"/>
  <c r="AJ25" i="3"/>
  <c r="AL21" i="3"/>
  <c r="AO21" i="3"/>
  <c r="AM21" i="3"/>
  <c r="AJ21" i="3"/>
  <c r="AL17" i="3"/>
  <c r="AM17" i="3"/>
  <c r="AJ17" i="3"/>
  <c r="AL10" i="3"/>
  <c r="AK10" i="3"/>
  <c r="AO11" i="3"/>
  <c r="AM10" i="3"/>
  <c r="AJ10" i="3"/>
  <c r="Y207" i="3"/>
  <c r="Z207" i="3"/>
  <c r="AA207" i="3"/>
  <c r="X207" i="3"/>
  <c r="GM191" i="3"/>
  <c r="GL191" i="3"/>
  <c r="GM187" i="3"/>
  <c r="O68" i="6" s="1"/>
  <c r="Y165" i="3"/>
  <c r="GM155" i="3"/>
  <c r="O62" i="6" s="1"/>
  <c r="Y151" i="3"/>
  <c r="Y148" i="3"/>
  <c r="Y144" i="3"/>
  <c r="GM138" i="3"/>
  <c r="O55" i="6" s="1"/>
  <c r="Y138" i="3"/>
  <c r="GM135" i="3"/>
  <c r="O54" i="6" s="1"/>
  <c r="Y135" i="3"/>
  <c r="GM132" i="3"/>
  <c r="O53" i="6" s="1"/>
  <c r="Y132" i="3"/>
  <c r="GM128" i="3"/>
  <c r="O51" i="6" s="1"/>
  <c r="Y128" i="3"/>
  <c r="GM121" i="3"/>
  <c r="Y121" i="3"/>
  <c r="Y111" i="3"/>
  <c r="Y110" i="3" s="1"/>
  <c r="GM96" i="3"/>
  <c r="O42" i="6" s="1"/>
  <c r="GM75" i="3"/>
  <c r="GM68" i="3"/>
  <c r="GM61" i="3"/>
  <c r="O35" i="6" s="1"/>
  <c r="Y61" i="3"/>
  <c r="Y52" i="3"/>
  <c r="GM29" i="3"/>
  <c r="Y25" i="3"/>
  <c r="GM21" i="3"/>
  <c r="O23" i="6" s="1"/>
  <c r="Y21" i="3"/>
  <c r="Y17" i="3"/>
  <c r="AA11" i="3"/>
  <c r="GM11" i="3" s="1"/>
  <c r="Z11" i="3"/>
  <c r="GL11" i="3" s="1"/>
  <c r="Y11" i="3"/>
  <c r="Y10" i="3" s="1"/>
  <c r="X11" i="3"/>
  <c r="X10" i="3" s="1"/>
  <c r="M207" i="3"/>
  <c r="L207" i="3"/>
  <c r="L148" i="3"/>
  <c r="L132" i="3"/>
  <c r="GE201" i="3"/>
  <c r="GD201" i="3"/>
  <c r="GE200" i="3"/>
  <c r="GD200" i="3"/>
  <c r="GE197" i="3"/>
  <c r="GD197" i="3"/>
  <c r="GE196" i="3"/>
  <c r="GD196" i="3"/>
  <c r="GE195" i="3"/>
  <c r="GE194" i="3"/>
  <c r="GE193" i="3"/>
  <c r="GE192" i="3"/>
  <c r="GD192" i="3"/>
  <c r="GE189" i="3"/>
  <c r="GD189" i="3"/>
  <c r="GE188" i="3"/>
  <c r="GD188" i="3"/>
  <c r="GE186" i="3"/>
  <c r="GD186" i="3"/>
  <c r="GE181" i="3"/>
  <c r="GD181" i="3"/>
  <c r="GE178" i="3"/>
  <c r="GE173" i="3"/>
  <c r="GD173" i="3"/>
  <c r="GE171" i="3"/>
  <c r="GD171" i="3"/>
  <c r="GE170" i="3"/>
  <c r="GE169" i="3"/>
  <c r="GE167" i="3"/>
  <c r="GD167" i="3"/>
  <c r="GE166" i="3"/>
  <c r="GE164" i="3"/>
  <c r="GD164" i="3"/>
  <c r="GE163" i="3"/>
  <c r="GD163" i="3"/>
  <c r="GE162" i="3"/>
  <c r="GD162" i="3"/>
  <c r="GE161" i="3"/>
  <c r="GD161" i="3"/>
  <c r="GE160" i="3"/>
  <c r="GD160" i="3"/>
  <c r="GE159" i="3"/>
  <c r="GD159" i="3"/>
  <c r="GE158" i="3"/>
  <c r="GD158" i="3"/>
  <c r="GE156" i="3"/>
  <c r="GD156" i="3"/>
  <c r="GE153" i="3"/>
  <c r="GD153" i="3"/>
  <c r="GE152" i="3"/>
  <c r="GD152" i="3"/>
  <c r="GE150" i="3"/>
  <c r="GD150" i="3"/>
  <c r="GE149" i="3"/>
  <c r="GD149" i="3"/>
  <c r="GE146" i="3"/>
  <c r="GD146" i="3"/>
  <c r="GE145" i="3"/>
  <c r="GE142" i="3"/>
  <c r="GD142" i="3"/>
  <c r="GE140" i="3"/>
  <c r="GD140" i="3"/>
  <c r="GE139" i="3"/>
  <c r="GD139" i="3"/>
  <c r="GE137" i="3"/>
  <c r="GD137" i="3"/>
  <c r="GE136" i="3"/>
  <c r="GD136" i="3"/>
  <c r="GE134" i="3"/>
  <c r="GD134" i="3"/>
  <c r="GE133" i="3"/>
  <c r="GE130" i="3"/>
  <c r="GD130" i="3"/>
  <c r="GE129" i="3"/>
  <c r="GE125" i="3"/>
  <c r="GD125" i="3"/>
  <c r="GE123" i="3"/>
  <c r="GD123" i="3"/>
  <c r="GE122" i="3"/>
  <c r="GD122" i="3"/>
  <c r="GE119" i="3"/>
  <c r="GD119" i="3"/>
  <c r="GE116" i="3"/>
  <c r="GE115" i="3"/>
  <c r="GE114" i="3"/>
  <c r="GE113" i="3"/>
  <c r="GE112" i="3"/>
  <c r="GE109" i="3"/>
  <c r="GD109" i="3"/>
  <c r="GE108" i="3"/>
  <c r="GD108" i="3"/>
  <c r="GE107" i="3"/>
  <c r="GE106" i="3"/>
  <c r="GD106" i="3"/>
  <c r="GE105" i="3"/>
  <c r="GE103" i="3"/>
  <c r="GD103" i="3"/>
  <c r="GD101" i="3"/>
  <c r="GE98" i="3"/>
  <c r="GD98" i="3"/>
  <c r="GE97" i="3"/>
  <c r="GE95" i="3"/>
  <c r="GD95" i="3"/>
  <c r="GD92" i="3"/>
  <c r="GD91" i="3"/>
  <c r="GD86" i="3"/>
  <c r="GD85" i="3"/>
  <c r="GD83" i="3"/>
  <c r="GD82" i="3"/>
  <c r="GD81" i="3"/>
  <c r="GD80" i="3"/>
  <c r="GD79" i="3"/>
  <c r="GD78" i="3"/>
  <c r="GD76" i="3"/>
  <c r="GE72" i="3"/>
  <c r="GD72" i="3"/>
  <c r="GE70" i="3"/>
  <c r="GD70" i="3"/>
  <c r="GD69" i="3"/>
  <c r="GE63" i="3"/>
  <c r="GD63" i="3"/>
  <c r="GE62" i="3"/>
  <c r="GD62" i="3"/>
  <c r="GE60" i="3"/>
  <c r="GD60" i="3"/>
  <c r="GD59" i="3"/>
  <c r="GD58" i="3"/>
  <c r="GD57" i="3"/>
  <c r="GD55" i="3"/>
  <c r="GD53" i="3"/>
  <c r="GE50" i="3"/>
  <c r="GD50" i="3"/>
  <c r="GE47" i="3"/>
  <c r="GD47" i="3"/>
  <c r="GE46" i="3"/>
  <c r="GE42" i="3"/>
  <c r="GD42" i="3"/>
  <c r="GE38" i="3"/>
  <c r="GD38" i="3"/>
  <c r="GE31" i="3"/>
  <c r="GD31" i="3"/>
  <c r="GD30" i="3"/>
  <c r="GE27" i="3"/>
  <c r="GD27" i="3"/>
  <c r="GE26" i="3"/>
  <c r="GE22" i="3"/>
  <c r="GD22" i="3"/>
  <c r="GE19" i="3"/>
  <c r="GD19" i="3"/>
  <c r="GD18" i="3"/>
  <c r="GE16" i="3"/>
  <c r="GD16" i="3"/>
  <c r="GE15" i="3"/>
  <c r="GD15" i="3"/>
  <c r="GE13" i="3"/>
  <c r="GE12" i="3"/>
  <c r="GD12" i="3"/>
  <c r="FS201" i="3"/>
  <c r="FR201" i="3"/>
  <c r="FS200" i="3"/>
  <c r="FR200" i="3"/>
  <c r="FS197" i="3"/>
  <c r="FR197" i="3"/>
  <c r="FS189" i="3"/>
  <c r="FR189" i="3"/>
  <c r="FS186" i="3"/>
  <c r="FR186" i="3"/>
  <c r="FS171" i="3"/>
  <c r="FR171" i="3"/>
  <c r="FS167" i="3"/>
  <c r="FR167" i="3"/>
  <c r="FS164" i="3"/>
  <c r="FR164" i="3"/>
  <c r="FS153" i="3"/>
  <c r="FR153" i="3"/>
  <c r="FS150" i="3"/>
  <c r="FR150" i="3"/>
  <c r="FS146" i="3"/>
  <c r="FR146" i="3"/>
  <c r="FS142" i="3"/>
  <c r="FR142" i="3"/>
  <c r="FS140" i="3"/>
  <c r="FR140" i="3"/>
  <c r="FS137" i="3"/>
  <c r="FR137" i="3"/>
  <c r="FS134" i="3"/>
  <c r="FR134" i="3"/>
  <c r="FS130" i="3"/>
  <c r="FR130" i="3"/>
  <c r="FS123" i="3"/>
  <c r="FR123" i="3"/>
  <c r="FS119" i="3"/>
  <c r="FR119" i="3"/>
  <c r="FS109" i="3"/>
  <c r="FR109" i="3"/>
  <c r="FS103" i="3"/>
  <c r="FR103" i="3"/>
  <c r="FS98" i="3"/>
  <c r="FR98" i="3"/>
  <c r="FS95" i="3"/>
  <c r="FR95" i="3"/>
  <c r="FS72" i="3"/>
  <c r="FR72" i="3"/>
  <c r="FS70" i="3"/>
  <c r="FR70" i="3"/>
  <c r="FS63" i="3"/>
  <c r="FR63" i="3"/>
  <c r="FS60" i="3"/>
  <c r="FR60" i="3"/>
  <c r="FS50" i="3"/>
  <c r="FR50" i="3"/>
  <c r="FS42" i="3"/>
  <c r="FR42" i="3"/>
  <c r="FS38" i="3"/>
  <c r="FR38" i="3"/>
  <c r="FS31" i="3"/>
  <c r="FR31" i="3"/>
  <c r="FS27" i="3"/>
  <c r="FR27" i="3"/>
  <c r="FS19" i="3"/>
  <c r="FR19" i="3"/>
  <c r="FS16" i="3"/>
  <c r="FR16" i="3"/>
  <c r="FS11" i="3"/>
  <c r="FG201" i="3"/>
  <c r="FF201" i="3"/>
  <c r="FG200" i="3"/>
  <c r="FF200" i="3"/>
  <c r="FG197" i="3"/>
  <c r="FF197" i="3"/>
  <c r="FG196" i="3"/>
  <c r="FF195" i="3"/>
  <c r="FG193" i="3"/>
  <c r="FF193" i="3"/>
  <c r="FG189" i="3"/>
  <c r="FF189" i="3"/>
  <c r="FG188" i="3"/>
  <c r="FG186" i="3"/>
  <c r="FF186" i="3"/>
  <c r="FG181" i="3"/>
  <c r="FF181" i="3"/>
  <c r="FF179" i="3"/>
  <c r="FF178" i="3"/>
  <c r="FG173" i="3"/>
  <c r="FF173" i="3"/>
  <c r="FG171" i="3"/>
  <c r="FF171" i="3"/>
  <c r="FG170" i="3"/>
  <c r="FG169" i="3"/>
  <c r="FG167" i="3"/>
  <c r="FF167" i="3"/>
  <c r="FF166" i="3"/>
  <c r="FG164" i="3"/>
  <c r="FF164" i="3"/>
  <c r="FG162" i="3"/>
  <c r="FG160" i="3"/>
  <c r="FF160" i="3"/>
  <c r="FG158" i="3"/>
  <c r="FF156" i="3"/>
  <c r="FG153" i="3"/>
  <c r="FF153" i="3"/>
  <c r="FF152" i="3"/>
  <c r="FG150" i="3"/>
  <c r="FF150" i="3"/>
  <c r="FG146" i="3"/>
  <c r="FF146" i="3"/>
  <c r="FG145" i="3"/>
  <c r="FF145" i="3"/>
  <c r="FG142" i="3"/>
  <c r="FF142" i="3"/>
  <c r="FG140" i="3"/>
  <c r="FF140" i="3"/>
  <c r="FG137" i="3"/>
  <c r="FF137" i="3"/>
  <c r="FG136" i="3"/>
  <c r="FF136" i="3"/>
  <c r="FG134" i="3"/>
  <c r="FF134" i="3"/>
  <c r="FG130" i="3"/>
  <c r="FF130" i="3"/>
  <c r="FG129" i="3"/>
  <c r="FF129" i="3"/>
  <c r="FG125" i="3"/>
  <c r="FF125" i="3"/>
  <c r="FG123" i="3"/>
  <c r="FF123" i="3"/>
  <c r="FG122" i="3"/>
  <c r="FF122" i="3"/>
  <c r="FG119" i="3"/>
  <c r="FF119" i="3"/>
  <c r="FF115" i="3"/>
  <c r="FG109" i="3"/>
  <c r="FF109" i="3"/>
  <c r="FG108" i="3"/>
  <c r="FF108" i="3"/>
  <c r="FG107" i="3"/>
  <c r="FF107" i="3"/>
  <c r="FG106" i="3"/>
  <c r="FF106" i="3"/>
  <c r="FG105" i="3"/>
  <c r="FF105" i="3"/>
  <c r="FG103" i="3"/>
  <c r="FF103" i="3"/>
  <c r="FF101" i="3"/>
  <c r="FG98" i="3"/>
  <c r="FF98" i="3"/>
  <c r="FG97" i="3"/>
  <c r="FF97" i="3"/>
  <c r="FG95" i="3"/>
  <c r="FF95" i="3"/>
  <c r="FF91" i="3"/>
  <c r="FF82" i="3"/>
  <c r="FF78" i="3"/>
  <c r="FG72" i="3"/>
  <c r="FF72" i="3"/>
  <c r="FG70" i="3"/>
  <c r="FF70" i="3"/>
  <c r="FG63" i="3"/>
  <c r="FF63" i="3"/>
  <c r="FG62" i="3"/>
  <c r="FF62" i="3"/>
  <c r="FG60" i="3"/>
  <c r="FF60" i="3"/>
  <c r="FF57" i="3"/>
  <c r="FG53" i="3"/>
  <c r="FG50" i="3"/>
  <c r="FF50" i="3"/>
  <c r="FG47" i="3"/>
  <c r="FF47" i="3"/>
  <c r="FG46" i="3"/>
  <c r="FF46" i="3"/>
  <c r="FG42" i="3"/>
  <c r="FF42" i="3"/>
  <c r="FG38" i="3"/>
  <c r="FF38" i="3"/>
  <c r="FG31" i="3"/>
  <c r="FF31" i="3"/>
  <c r="FF30" i="3"/>
  <c r="FG27" i="3"/>
  <c r="FF27" i="3"/>
  <c r="FG26" i="3"/>
  <c r="FF26" i="3"/>
  <c r="FG22" i="3"/>
  <c r="FF22" i="3"/>
  <c r="FG19" i="3"/>
  <c r="FF19" i="3"/>
  <c r="FG16" i="3"/>
  <c r="FF16" i="3"/>
  <c r="FG15" i="3"/>
  <c r="FF15" i="3"/>
  <c r="FG13" i="3"/>
  <c r="FF13" i="3"/>
  <c r="FG12" i="3"/>
  <c r="FF12" i="3"/>
  <c r="FF11" i="3"/>
  <c r="EU201" i="3"/>
  <c r="ET201" i="3"/>
  <c r="EU200" i="3"/>
  <c r="ET200" i="3"/>
  <c r="EU197" i="3"/>
  <c r="ET197" i="3"/>
  <c r="EU189" i="3"/>
  <c r="ET189" i="3"/>
  <c r="EU186" i="3"/>
  <c r="ET186" i="3"/>
  <c r="EU171" i="3"/>
  <c r="ET171" i="3"/>
  <c r="EU167" i="3"/>
  <c r="ET167" i="3"/>
  <c r="EU164" i="3"/>
  <c r="ET164" i="3"/>
  <c r="EU153" i="3"/>
  <c r="ET153" i="3"/>
  <c r="EU150" i="3"/>
  <c r="ET150" i="3"/>
  <c r="EU146" i="3"/>
  <c r="ET146" i="3"/>
  <c r="EU142" i="3"/>
  <c r="ET142" i="3"/>
  <c r="EU140" i="3"/>
  <c r="ET140" i="3"/>
  <c r="EU137" i="3"/>
  <c r="ET137" i="3"/>
  <c r="EU134" i="3"/>
  <c r="ET134" i="3"/>
  <c r="EU130" i="3"/>
  <c r="ET130" i="3"/>
  <c r="EU123" i="3"/>
  <c r="ET123" i="3"/>
  <c r="EU119" i="3"/>
  <c r="ET119" i="3"/>
  <c r="EU109" i="3"/>
  <c r="ET109" i="3"/>
  <c r="EU103" i="3"/>
  <c r="ET103" i="3"/>
  <c r="EU98" i="3"/>
  <c r="ET98" i="3"/>
  <c r="EU95" i="3"/>
  <c r="ET95" i="3"/>
  <c r="EU72" i="3"/>
  <c r="ET72" i="3"/>
  <c r="EU70" i="3"/>
  <c r="ET70" i="3"/>
  <c r="EU63" i="3"/>
  <c r="ET63" i="3"/>
  <c r="EU60" i="3"/>
  <c r="ET60" i="3"/>
  <c r="EU50" i="3"/>
  <c r="ET50" i="3"/>
  <c r="EU42" i="3"/>
  <c r="ET42" i="3"/>
  <c r="EU38" i="3"/>
  <c r="ET38" i="3"/>
  <c r="EU31" i="3"/>
  <c r="ET31" i="3"/>
  <c r="EU27" i="3"/>
  <c r="ET27" i="3"/>
  <c r="EU19" i="3"/>
  <c r="ET19" i="3"/>
  <c r="EU16" i="3"/>
  <c r="ET16" i="3"/>
  <c r="EU11" i="3"/>
  <c r="ET11" i="3"/>
  <c r="EI201" i="3"/>
  <c r="EH201" i="3"/>
  <c r="EI200" i="3"/>
  <c r="EH200" i="3"/>
  <c r="EI197" i="3"/>
  <c r="EH197" i="3"/>
  <c r="EI189" i="3"/>
  <c r="EH189" i="3"/>
  <c r="EI186" i="3"/>
  <c r="EH186" i="3"/>
  <c r="EI171" i="3"/>
  <c r="EH171" i="3"/>
  <c r="EI167" i="3"/>
  <c r="EH167" i="3"/>
  <c r="EI164" i="3"/>
  <c r="EH164" i="3"/>
  <c r="EI153" i="3"/>
  <c r="EH153" i="3"/>
  <c r="EI150" i="3"/>
  <c r="EH150" i="3"/>
  <c r="EI146" i="3"/>
  <c r="EH146" i="3"/>
  <c r="EI142" i="3"/>
  <c r="EH142" i="3"/>
  <c r="EI140" i="3"/>
  <c r="EH140" i="3"/>
  <c r="EI137" i="3"/>
  <c r="EH137" i="3"/>
  <c r="EI134" i="3"/>
  <c r="EH134" i="3"/>
  <c r="EI130" i="3"/>
  <c r="EH130" i="3"/>
  <c r="EI123" i="3"/>
  <c r="EH123" i="3"/>
  <c r="EI119" i="3"/>
  <c r="EH119" i="3"/>
  <c r="EI109" i="3"/>
  <c r="EH109" i="3"/>
  <c r="EI103" i="3"/>
  <c r="EH103" i="3"/>
  <c r="EI98" i="3"/>
  <c r="EH98" i="3"/>
  <c r="EI95" i="3"/>
  <c r="EH95" i="3"/>
  <c r="EI72" i="3"/>
  <c r="EH72" i="3"/>
  <c r="EI70" i="3"/>
  <c r="EH70" i="3"/>
  <c r="EI63" i="3"/>
  <c r="EH63" i="3"/>
  <c r="EI60" i="3"/>
  <c r="EH60" i="3"/>
  <c r="EI50" i="3"/>
  <c r="EH50" i="3"/>
  <c r="EI42" i="3"/>
  <c r="EH42" i="3"/>
  <c r="EI38" i="3"/>
  <c r="EH38" i="3"/>
  <c r="EI31" i="3"/>
  <c r="EH31" i="3"/>
  <c r="EI27" i="3"/>
  <c r="EH27" i="3"/>
  <c r="EI19" i="3"/>
  <c r="EH19" i="3"/>
  <c r="EI16" i="3"/>
  <c r="EH16" i="3"/>
  <c r="EI11" i="3"/>
  <c r="DW201" i="3"/>
  <c r="DV201" i="3"/>
  <c r="DW200" i="3"/>
  <c r="DV200" i="3"/>
  <c r="DW197" i="3"/>
  <c r="DV197" i="3"/>
  <c r="DW189" i="3"/>
  <c r="DV189" i="3"/>
  <c r="DW186" i="3"/>
  <c r="DV186" i="3"/>
  <c r="DW171" i="3"/>
  <c r="DV171" i="3"/>
  <c r="DW167" i="3"/>
  <c r="DV167" i="3"/>
  <c r="DW164" i="3"/>
  <c r="DV164" i="3"/>
  <c r="DW153" i="3"/>
  <c r="DV153" i="3"/>
  <c r="DW150" i="3"/>
  <c r="DV150" i="3"/>
  <c r="DW146" i="3"/>
  <c r="DV146" i="3"/>
  <c r="DW142" i="3"/>
  <c r="DV142" i="3"/>
  <c r="DW140" i="3"/>
  <c r="DV140" i="3"/>
  <c r="DW137" i="3"/>
  <c r="DV137" i="3"/>
  <c r="DW134" i="3"/>
  <c r="DV134" i="3"/>
  <c r="DW130" i="3"/>
  <c r="DV130" i="3"/>
  <c r="DW123" i="3"/>
  <c r="DV123" i="3"/>
  <c r="DW119" i="3"/>
  <c r="DV119" i="3"/>
  <c r="DW109" i="3"/>
  <c r="DV109" i="3"/>
  <c r="DW103" i="3"/>
  <c r="DV103" i="3"/>
  <c r="DW98" i="3"/>
  <c r="DV98" i="3"/>
  <c r="DW95" i="3"/>
  <c r="DV95" i="3"/>
  <c r="DW72" i="3"/>
  <c r="DV72" i="3"/>
  <c r="DW70" i="3"/>
  <c r="DV70" i="3"/>
  <c r="DW63" i="3"/>
  <c r="DV63" i="3"/>
  <c r="DW60" i="3"/>
  <c r="DV60" i="3"/>
  <c r="DW50" i="3"/>
  <c r="DV50" i="3"/>
  <c r="DW42" i="3"/>
  <c r="DV42" i="3"/>
  <c r="DW38" i="3"/>
  <c r="DV38" i="3"/>
  <c r="DW31" i="3"/>
  <c r="DV31" i="3"/>
  <c r="DW27" i="3"/>
  <c r="DV27" i="3"/>
  <c r="DW19" i="3"/>
  <c r="DV19" i="3"/>
  <c r="DW16" i="3"/>
  <c r="DV16" i="3"/>
  <c r="DK201" i="3"/>
  <c r="DJ201" i="3"/>
  <c r="DK200" i="3"/>
  <c r="DJ200" i="3"/>
  <c r="DK197" i="3"/>
  <c r="DJ197" i="3"/>
  <c r="DK189" i="3"/>
  <c r="DJ189" i="3"/>
  <c r="DK186" i="3"/>
  <c r="DJ186" i="3"/>
  <c r="DK171" i="3"/>
  <c r="DJ171" i="3"/>
  <c r="DK167" i="3"/>
  <c r="DJ167" i="3"/>
  <c r="DK164" i="3"/>
  <c r="DJ164" i="3"/>
  <c r="DK153" i="3"/>
  <c r="DJ153" i="3"/>
  <c r="DK150" i="3"/>
  <c r="DJ150" i="3"/>
  <c r="DK146" i="3"/>
  <c r="DJ146" i="3"/>
  <c r="DK142" i="3"/>
  <c r="DJ142" i="3"/>
  <c r="DK140" i="3"/>
  <c r="DJ140" i="3"/>
  <c r="DK137" i="3"/>
  <c r="DJ137" i="3"/>
  <c r="DK134" i="3"/>
  <c r="DJ134" i="3"/>
  <c r="DK130" i="3"/>
  <c r="DJ130" i="3"/>
  <c r="DK123" i="3"/>
  <c r="DJ123" i="3"/>
  <c r="DK119" i="3"/>
  <c r="DJ119" i="3"/>
  <c r="DK109" i="3"/>
  <c r="DJ109" i="3"/>
  <c r="DK103" i="3"/>
  <c r="DJ103" i="3"/>
  <c r="DK98" i="3"/>
  <c r="DJ98" i="3"/>
  <c r="DK95" i="3"/>
  <c r="DJ95" i="3"/>
  <c r="DK72" i="3"/>
  <c r="DJ72" i="3"/>
  <c r="DK70" i="3"/>
  <c r="DJ70" i="3"/>
  <c r="DK63" i="3"/>
  <c r="DJ63" i="3"/>
  <c r="DK60" i="3"/>
  <c r="DJ60" i="3"/>
  <c r="DK50" i="3"/>
  <c r="DJ50" i="3"/>
  <c r="DK42" i="3"/>
  <c r="DJ42" i="3"/>
  <c r="DK38" i="3"/>
  <c r="DJ38" i="3"/>
  <c r="DK31" i="3"/>
  <c r="DJ31" i="3"/>
  <c r="DK27" i="3"/>
  <c r="DJ27" i="3"/>
  <c r="DK19" i="3"/>
  <c r="DJ19" i="3"/>
  <c r="DK16" i="3"/>
  <c r="DJ16" i="3"/>
  <c r="CY201" i="3"/>
  <c r="CX201" i="3"/>
  <c r="CY200" i="3"/>
  <c r="CX200" i="3"/>
  <c r="CY197" i="3"/>
  <c r="CX197" i="3"/>
  <c r="CY189" i="3"/>
  <c r="CX189" i="3"/>
  <c r="CY186" i="3"/>
  <c r="CX186" i="3"/>
  <c r="CY171" i="3"/>
  <c r="CX171" i="3"/>
  <c r="CY167" i="3"/>
  <c r="CX167" i="3"/>
  <c r="CY164" i="3"/>
  <c r="CX164" i="3"/>
  <c r="CY153" i="3"/>
  <c r="CX153" i="3"/>
  <c r="CY150" i="3"/>
  <c r="CX150" i="3"/>
  <c r="CY146" i="3"/>
  <c r="CX146" i="3"/>
  <c r="CY142" i="3"/>
  <c r="CX142" i="3"/>
  <c r="CY140" i="3"/>
  <c r="CX140" i="3"/>
  <c r="CY137" i="3"/>
  <c r="CX137" i="3"/>
  <c r="CY134" i="3"/>
  <c r="CX134" i="3"/>
  <c r="CY130" i="3"/>
  <c r="CX130" i="3"/>
  <c r="CY123" i="3"/>
  <c r="CX123" i="3"/>
  <c r="CY119" i="3"/>
  <c r="CX119" i="3"/>
  <c r="CY109" i="3"/>
  <c r="CX109" i="3"/>
  <c r="CY103" i="3"/>
  <c r="CX103" i="3"/>
  <c r="CY98" i="3"/>
  <c r="CX98" i="3"/>
  <c r="CY95" i="3"/>
  <c r="CX95" i="3"/>
  <c r="CY72" i="3"/>
  <c r="CX72" i="3"/>
  <c r="CY70" i="3"/>
  <c r="CX70" i="3"/>
  <c r="CY63" i="3"/>
  <c r="CX63" i="3"/>
  <c r="CY60" i="3"/>
  <c r="CX60" i="3"/>
  <c r="CY50" i="3"/>
  <c r="CX50" i="3"/>
  <c r="CY42" i="3"/>
  <c r="CX42" i="3"/>
  <c r="CY38" i="3"/>
  <c r="CX38" i="3"/>
  <c r="CY31" i="3"/>
  <c r="CX31" i="3"/>
  <c r="CY27" i="3"/>
  <c r="CX27" i="3"/>
  <c r="CY19" i="3"/>
  <c r="CX19" i="3"/>
  <c r="CY16" i="3"/>
  <c r="CX16" i="3"/>
  <c r="CX11" i="3"/>
  <c r="CM201" i="3"/>
  <c r="CL201" i="3"/>
  <c r="CM200" i="3"/>
  <c r="CL200" i="3"/>
  <c r="CM197" i="3"/>
  <c r="CL197" i="3"/>
  <c r="CM189" i="3"/>
  <c r="CL189" i="3"/>
  <c r="CM186" i="3"/>
  <c r="CL186" i="3"/>
  <c r="CM171" i="3"/>
  <c r="CL171" i="3"/>
  <c r="CM167" i="3"/>
  <c r="CL167" i="3"/>
  <c r="CM164" i="3"/>
  <c r="CL164" i="3"/>
  <c r="CM153" i="3"/>
  <c r="CL153" i="3"/>
  <c r="CM150" i="3"/>
  <c r="CL150" i="3"/>
  <c r="CM146" i="3"/>
  <c r="CL146" i="3"/>
  <c r="CM142" i="3"/>
  <c r="CL142" i="3"/>
  <c r="CM140" i="3"/>
  <c r="CL140" i="3"/>
  <c r="CM137" i="3"/>
  <c r="CL137" i="3"/>
  <c r="CM134" i="3"/>
  <c r="CL134" i="3"/>
  <c r="CM130" i="3"/>
  <c r="CL130" i="3"/>
  <c r="CM123" i="3"/>
  <c r="CL123" i="3"/>
  <c r="CM119" i="3"/>
  <c r="CL119" i="3"/>
  <c r="CM109" i="3"/>
  <c r="CL109" i="3"/>
  <c r="CM103" i="3"/>
  <c r="CL103" i="3"/>
  <c r="CM98" i="3"/>
  <c r="CL98" i="3"/>
  <c r="CM95" i="3"/>
  <c r="CL95" i="3"/>
  <c r="CM72" i="3"/>
  <c r="CL72" i="3"/>
  <c r="CM70" i="3"/>
  <c r="CL70" i="3"/>
  <c r="CM63" i="3"/>
  <c r="CL63" i="3"/>
  <c r="CM60" i="3"/>
  <c r="CL60" i="3"/>
  <c r="CM50" i="3"/>
  <c r="CL50" i="3"/>
  <c r="CM42" i="3"/>
  <c r="CL42" i="3"/>
  <c r="CM38" i="3"/>
  <c r="CL38" i="3"/>
  <c r="CM31" i="3"/>
  <c r="CL31" i="3"/>
  <c r="CM27" i="3"/>
  <c r="CL27" i="3"/>
  <c r="CM19" i="3"/>
  <c r="CL19" i="3"/>
  <c r="CM16" i="3"/>
  <c r="CL16" i="3"/>
  <c r="CA201" i="3"/>
  <c r="BZ201" i="3"/>
  <c r="CA200" i="3"/>
  <c r="BZ200" i="3"/>
  <c r="CA197" i="3"/>
  <c r="BZ197" i="3"/>
  <c r="CA189" i="3"/>
  <c r="BZ189" i="3"/>
  <c r="CA186" i="3"/>
  <c r="BZ186" i="3"/>
  <c r="CA171" i="3"/>
  <c r="BZ171" i="3"/>
  <c r="CA167" i="3"/>
  <c r="BZ167" i="3"/>
  <c r="CA164" i="3"/>
  <c r="BZ164" i="3"/>
  <c r="CA153" i="3"/>
  <c r="BZ153" i="3"/>
  <c r="CA150" i="3"/>
  <c r="BZ150" i="3"/>
  <c r="CA146" i="3"/>
  <c r="BZ146" i="3"/>
  <c r="CA142" i="3"/>
  <c r="BZ142" i="3"/>
  <c r="CA140" i="3"/>
  <c r="BZ140" i="3"/>
  <c r="CA137" i="3"/>
  <c r="BZ137" i="3"/>
  <c r="CA134" i="3"/>
  <c r="BZ134" i="3"/>
  <c r="CA130" i="3"/>
  <c r="BZ130" i="3"/>
  <c r="CA123" i="3"/>
  <c r="BZ123" i="3"/>
  <c r="CA119" i="3"/>
  <c r="BZ119" i="3"/>
  <c r="CA109" i="3"/>
  <c r="BZ109" i="3"/>
  <c r="CA103" i="3"/>
  <c r="BZ103" i="3"/>
  <c r="CA98" i="3"/>
  <c r="BZ98" i="3"/>
  <c r="CA95" i="3"/>
  <c r="BZ95" i="3"/>
  <c r="CA72" i="3"/>
  <c r="BZ72" i="3"/>
  <c r="CA70" i="3"/>
  <c r="BZ70" i="3"/>
  <c r="CA63" i="3"/>
  <c r="BZ63" i="3"/>
  <c r="CA60" i="3"/>
  <c r="BZ60" i="3"/>
  <c r="CA50" i="3"/>
  <c r="BZ50" i="3"/>
  <c r="CA42" i="3"/>
  <c r="BZ42" i="3"/>
  <c r="CA38" i="3"/>
  <c r="BZ38" i="3"/>
  <c r="CA31" i="3"/>
  <c r="BZ31" i="3"/>
  <c r="CA27" i="3"/>
  <c r="BZ27" i="3"/>
  <c r="CA19" i="3"/>
  <c r="BZ19" i="3"/>
  <c r="CA16" i="3"/>
  <c r="BZ16" i="3"/>
  <c r="BO201" i="3"/>
  <c r="BN201" i="3"/>
  <c r="BO200" i="3"/>
  <c r="BN200" i="3"/>
  <c r="BO197" i="3"/>
  <c r="BN197" i="3"/>
  <c r="BO189" i="3"/>
  <c r="BN189" i="3"/>
  <c r="BO186" i="3"/>
  <c r="BN186" i="3"/>
  <c r="BO171" i="3"/>
  <c r="BN171" i="3"/>
  <c r="BO167" i="3"/>
  <c r="BN167" i="3"/>
  <c r="BO164" i="3"/>
  <c r="BN164" i="3"/>
  <c r="BO153" i="3"/>
  <c r="BN153" i="3"/>
  <c r="BO150" i="3"/>
  <c r="BN150" i="3"/>
  <c r="BO146" i="3"/>
  <c r="BN146" i="3"/>
  <c r="BO142" i="3"/>
  <c r="BN142" i="3"/>
  <c r="BO140" i="3"/>
  <c r="BN140" i="3"/>
  <c r="BO137" i="3"/>
  <c r="BN137" i="3"/>
  <c r="BO134" i="3"/>
  <c r="BN134" i="3"/>
  <c r="BO130" i="3"/>
  <c r="BN130" i="3"/>
  <c r="BO123" i="3"/>
  <c r="BN123" i="3"/>
  <c r="BO119" i="3"/>
  <c r="BN119" i="3"/>
  <c r="BO109" i="3"/>
  <c r="BN109" i="3"/>
  <c r="BO103" i="3"/>
  <c r="BN103" i="3"/>
  <c r="BO98" i="3"/>
  <c r="BN98" i="3"/>
  <c r="BO95" i="3"/>
  <c r="BN95" i="3"/>
  <c r="BO72" i="3"/>
  <c r="BN72" i="3"/>
  <c r="BO70" i="3"/>
  <c r="BN70" i="3"/>
  <c r="BO63" i="3"/>
  <c r="BN63" i="3"/>
  <c r="BO60" i="3"/>
  <c r="BN60" i="3"/>
  <c r="BO50" i="3"/>
  <c r="BN50" i="3"/>
  <c r="BO42" i="3"/>
  <c r="BN42" i="3"/>
  <c r="BO38" i="3"/>
  <c r="BN38" i="3"/>
  <c r="BO31" i="3"/>
  <c r="BN31" i="3"/>
  <c r="BO27" i="3"/>
  <c r="BN27" i="3"/>
  <c r="BO19" i="3"/>
  <c r="BN19" i="3"/>
  <c r="BO16" i="3"/>
  <c r="BN16" i="3"/>
  <c r="BO11" i="3"/>
  <c r="BN11" i="3"/>
  <c r="BC201" i="3"/>
  <c r="BB201" i="3"/>
  <c r="BC200" i="3"/>
  <c r="BB200" i="3"/>
  <c r="BC197" i="3"/>
  <c r="BB197" i="3"/>
  <c r="BC189" i="3"/>
  <c r="BB189" i="3"/>
  <c r="BC186" i="3"/>
  <c r="BB186" i="3"/>
  <c r="BC171" i="3"/>
  <c r="BB171" i="3"/>
  <c r="BC167" i="3"/>
  <c r="BB167" i="3"/>
  <c r="BC164" i="3"/>
  <c r="BB164" i="3"/>
  <c r="BC153" i="3"/>
  <c r="BB153" i="3"/>
  <c r="BC150" i="3"/>
  <c r="BB150" i="3"/>
  <c r="BC146" i="3"/>
  <c r="BB146" i="3"/>
  <c r="BC142" i="3"/>
  <c r="BB142" i="3"/>
  <c r="BC140" i="3"/>
  <c r="BB140" i="3"/>
  <c r="BC137" i="3"/>
  <c r="BB137" i="3"/>
  <c r="BC134" i="3"/>
  <c r="BB134" i="3"/>
  <c r="BC130" i="3"/>
  <c r="BB130" i="3"/>
  <c r="BC123" i="3"/>
  <c r="BB123" i="3"/>
  <c r="BC119" i="3"/>
  <c r="BB119" i="3"/>
  <c r="BC109" i="3"/>
  <c r="BB109" i="3"/>
  <c r="BC103" i="3"/>
  <c r="BB103" i="3"/>
  <c r="BC98" i="3"/>
  <c r="BB98" i="3"/>
  <c r="BC95" i="3"/>
  <c r="BB95" i="3"/>
  <c r="BC72" i="3"/>
  <c r="BB72" i="3"/>
  <c r="BC70" i="3"/>
  <c r="BB70" i="3"/>
  <c r="BC63" i="3"/>
  <c r="BB63" i="3"/>
  <c r="BC60" i="3"/>
  <c r="BB60" i="3"/>
  <c r="BC50" i="3"/>
  <c r="BB50" i="3"/>
  <c r="BC42" i="3"/>
  <c r="BB42" i="3"/>
  <c r="BC38" i="3"/>
  <c r="BB38" i="3"/>
  <c r="BC31" i="3"/>
  <c r="BB31" i="3"/>
  <c r="BC27" i="3"/>
  <c r="BB27" i="3"/>
  <c r="BC19" i="3"/>
  <c r="BB19" i="3"/>
  <c r="BC16" i="3"/>
  <c r="BB16" i="3"/>
  <c r="AQ201" i="3"/>
  <c r="AP201" i="3"/>
  <c r="AQ200" i="3"/>
  <c r="AP200" i="3"/>
  <c r="AQ197" i="3"/>
  <c r="AP197" i="3"/>
  <c r="AQ189" i="3"/>
  <c r="AP189" i="3"/>
  <c r="AQ186" i="3"/>
  <c r="AP186" i="3"/>
  <c r="AQ171" i="3"/>
  <c r="AP171" i="3"/>
  <c r="AQ167" i="3"/>
  <c r="AP167" i="3"/>
  <c r="AQ164" i="3"/>
  <c r="AP164" i="3"/>
  <c r="AQ153" i="3"/>
  <c r="AP153" i="3"/>
  <c r="AQ150" i="3"/>
  <c r="AP150" i="3"/>
  <c r="AQ146" i="3"/>
  <c r="AP146" i="3"/>
  <c r="AQ142" i="3"/>
  <c r="AP142" i="3"/>
  <c r="AQ140" i="3"/>
  <c r="AP140" i="3"/>
  <c r="AQ137" i="3"/>
  <c r="AP137" i="3"/>
  <c r="AQ134" i="3"/>
  <c r="AP134" i="3"/>
  <c r="AQ130" i="3"/>
  <c r="AP130" i="3"/>
  <c r="AQ123" i="3"/>
  <c r="AP123" i="3"/>
  <c r="AQ119" i="3"/>
  <c r="AP119" i="3"/>
  <c r="AQ109" i="3"/>
  <c r="AP109" i="3"/>
  <c r="AQ103" i="3"/>
  <c r="AP103" i="3"/>
  <c r="AQ98" i="3"/>
  <c r="AP98" i="3"/>
  <c r="AQ95" i="3"/>
  <c r="AP95" i="3"/>
  <c r="AQ72" i="3"/>
  <c r="AP72" i="3"/>
  <c r="AQ70" i="3"/>
  <c r="AP70" i="3"/>
  <c r="AQ63" i="3"/>
  <c r="AP63" i="3"/>
  <c r="AQ60" i="3"/>
  <c r="AP60" i="3"/>
  <c r="AQ50" i="3"/>
  <c r="AP50" i="3"/>
  <c r="AQ42" i="3"/>
  <c r="AP42" i="3"/>
  <c r="AQ38" i="3"/>
  <c r="AP38" i="3"/>
  <c r="AQ31" i="3"/>
  <c r="AP31" i="3"/>
  <c r="AQ27" i="3"/>
  <c r="AP27" i="3"/>
  <c r="AQ19" i="3"/>
  <c r="AP19" i="3"/>
  <c r="AQ16" i="3"/>
  <c r="AP16" i="3"/>
  <c r="AQ11" i="3"/>
  <c r="AP11" i="3"/>
  <c r="AE201" i="3"/>
  <c r="AD201" i="3"/>
  <c r="AC201" i="3"/>
  <c r="AB201" i="3"/>
  <c r="AE200" i="3"/>
  <c r="AD200" i="3"/>
  <c r="AC200" i="3"/>
  <c r="AC199" i="3" s="1"/>
  <c r="AC198" i="3" s="1"/>
  <c r="AB200" i="3"/>
  <c r="AB199" i="3" s="1"/>
  <c r="AB198" i="3" s="1"/>
  <c r="AA199" i="3"/>
  <c r="AA198" i="3" s="1"/>
  <c r="Z199" i="3"/>
  <c r="Z198" i="3" s="1"/>
  <c r="Y199" i="3"/>
  <c r="Y198" i="3" s="1"/>
  <c r="X199" i="3"/>
  <c r="X198" i="3" s="1"/>
  <c r="AE197" i="3"/>
  <c r="AD197" i="3"/>
  <c r="AC197" i="3"/>
  <c r="AB197" i="3"/>
  <c r="AE189" i="3"/>
  <c r="AD189" i="3"/>
  <c r="AC189" i="3"/>
  <c r="AB189" i="3"/>
  <c r="AE186" i="3"/>
  <c r="AD186" i="3"/>
  <c r="AC186" i="3"/>
  <c r="AB186" i="3"/>
  <c r="AC172" i="3"/>
  <c r="AB172" i="3"/>
  <c r="AA172" i="3"/>
  <c r="Z172" i="3"/>
  <c r="Y172" i="3"/>
  <c r="X172" i="3"/>
  <c r="AE171" i="3"/>
  <c r="AD171" i="3"/>
  <c r="AC171" i="3"/>
  <c r="AB171" i="3"/>
  <c r="AE167" i="3"/>
  <c r="AD167" i="3"/>
  <c r="AC167" i="3"/>
  <c r="AB167" i="3"/>
  <c r="AE164" i="3"/>
  <c r="AD164" i="3"/>
  <c r="AC164" i="3"/>
  <c r="AB164" i="3"/>
  <c r="AE153" i="3"/>
  <c r="AD153" i="3"/>
  <c r="AC153" i="3"/>
  <c r="AB153" i="3"/>
  <c r="AE150" i="3"/>
  <c r="AD150" i="3"/>
  <c r="AC150" i="3"/>
  <c r="AB150" i="3"/>
  <c r="AE146" i="3"/>
  <c r="AD146" i="3"/>
  <c r="AC146" i="3"/>
  <c r="AB146" i="3"/>
  <c r="AE142" i="3"/>
  <c r="AD142" i="3"/>
  <c r="AC142" i="3"/>
  <c r="AB142" i="3"/>
  <c r="AC141" i="3"/>
  <c r="AB141" i="3"/>
  <c r="AE140" i="3"/>
  <c r="AD140" i="3"/>
  <c r="AC140" i="3"/>
  <c r="AB140" i="3"/>
  <c r="AE137" i="3"/>
  <c r="AD137" i="3"/>
  <c r="AC137" i="3"/>
  <c r="AB137" i="3"/>
  <c r="AE134" i="3"/>
  <c r="AD134" i="3"/>
  <c r="AC134" i="3"/>
  <c r="AB134" i="3"/>
  <c r="AE130" i="3"/>
  <c r="AD130" i="3"/>
  <c r="AC130" i="3"/>
  <c r="AB130" i="3"/>
  <c r="AC124" i="3"/>
  <c r="AB124" i="3"/>
  <c r="AA124" i="3"/>
  <c r="Z124" i="3"/>
  <c r="Y124" i="3"/>
  <c r="X124" i="3"/>
  <c r="AE123" i="3"/>
  <c r="AD123" i="3"/>
  <c r="AC123" i="3"/>
  <c r="AB123" i="3"/>
  <c r="AE119" i="3"/>
  <c r="AD119" i="3"/>
  <c r="AC119" i="3"/>
  <c r="AB119" i="3"/>
  <c r="AE109" i="3"/>
  <c r="AD109" i="3"/>
  <c r="AC109" i="3"/>
  <c r="AB109" i="3"/>
  <c r="AE103" i="3"/>
  <c r="AD103" i="3"/>
  <c r="AC103" i="3"/>
  <c r="AB103" i="3"/>
  <c r="AE98" i="3"/>
  <c r="AD98" i="3"/>
  <c r="AC98" i="3"/>
  <c r="AB98" i="3"/>
  <c r="AE95" i="3"/>
  <c r="AD95" i="3"/>
  <c r="AC95" i="3"/>
  <c r="AB95" i="3"/>
  <c r="AE72" i="3"/>
  <c r="AD72" i="3"/>
  <c r="AC72" i="3"/>
  <c r="AC71" i="3" s="1"/>
  <c r="AB72" i="3"/>
  <c r="AB71" i="3" s="1"/>
  <c r="AA71" i="3"/>
  <c r="Z71" i="3"/>
  <c r="Y71" i="3"/>
  <c r="X71" i="3"/>
  <c r="AE70" i="3"/>
  <c r="AD70" i="3"/>
  <c r="AC70" i="3"/>
  <c r="AB70" i="3"/>
  <c r="AE63" i="3"/>
  <c r="AD63" i="3"/>
  <c r="AC63" i="3"/>
  <c r="AB63" i="3"/>
  <c r="AE60" i="3"/>
  <c r="AD60" i="3"/>
  <c r="AC60" i="3"/>
  <c r="AB60" i="3"/>
  <c r="AE50" i="3"/>
  <c r="AD50" i="3"/>
  <c r="AC50" i="3"/>
  <c r="AB50" i="3"/>
  <c r="AE42" i="3"/>
  <c r="AD42" i="3"/>
  <c r="AC42" i="3"/>
  <c r="AC41" i="3" s="1"/>
  <c r="AC40" i="3" s="1"/>
  <c r="AB42" i="3"/>
  <c r="AB41" i="3" s="1"/>
  <c r="AB40" i="3" s="1"/>
  <c r="AA41" i="3"/>
  <c r="AA40" i="3" s="1"/>
  <c r="Z41" i="3"/>
  <c r="Z40" i="3" s="1"/>
  <c r="Y41" i="3"/>
  <c r="Y40" i="3" s="1"/>
  <c r="X41" i="3"/>
  <c r="X40" i="3" s="1"/>
  <c r="AE38" i="3"/>
  <c r="AD38" i="3"/>
  <c r="AC38" i="3"/>
  <c r="AB38" i="3"/>
  <c r="AA32" i="3"/>
  <c r="Z32" i="3"/>
  <c r="Y32" i="3"/>
  <c r="X32" i="3"/>
  <c r="AE31" i="3"/>
  <c r="AD31" i="3"/>
  <c r="AC31" i="3"/>
  <c r="AB31" i="3"/>
  <c r="AE27" i="3"/>
  <c r="AD27" i="3"/>
  <c r="AC27" i="3"/>
  <c r="AB27" i="3"/>
  <c r="AE19" i="3"/>
  <c r="AD19" i="3"/>
  <c r="AC19" i="3"/>
  <c r="AB19" i="3"/>
  <c r="AE16" i="3"/>
  <c r="AD16" i="3"/>
  <c r="AC16" i="3"/>
  <c r="AB16" i="3"/>
  <c r="M11" i="3"/>
  <c r="L11" i="3"/>
  <c r="N10" i="3"/>
  <c r="N52" i="3"/>
  <c r="O52" i="3"/>
  <c r="M199" i="3"/>
  <c r="M198" i="3" s="1"/>
  <c r="N199" i="3"/>
  <c r="N198" i="3" s="1"/>
  <c r="O199" i="3"/>
  <c r="O198" i="3" s="1"/>
  <c r="L199" i="3"/>
  <c r="N191" i="3"/>
  <c r="N190" i="3" s="1"/>
  <c r="O191" i="3"/>
  <c r="O190" i="3" s="1"/>
  <c r="N187" i="3"/>
  <c r="O187" i="3"/>
  <c r="N177" i="3"/>
  <c r="O177" i="3"/>
  <c r="M172" i="3"/>
  <c r="N172" i="3"/>
  <c r="O172" i="3"/>
  <c r="L172" i="3"/>
  <c r="N168" i="3"/>
  <c r="O168" i="3"/>
  <c r="O165" i="3"/>
  <c r="N165" i="3"/>
  <c r="N155" i="3"/>
  <c r="O155" i="3"/>
  <c r="O151" i="3"/>
  <c r="N151" i="3"/>
  <c r="N148" i="3"/>
  <c r="O148" i="3"/>
  <c r="N144" i="3"/>
  <c r="O144" i="3"/>
  <c r="N138" i="3"/>
  <c r="O138" i="3"/>
  <c r="N135" i="3"/>
  <c r="O135" i="3"/>
  <c r="N132" i="3"/>
  <c r="O132" i="3"/>
  <c r="N128" i="3"/>
  <c r="O128" i="3"/>
  <c r="M124" i="3"/>
  <c r="N124" i="3"/>
  <c r="O124" i="3"/>
  <c r="L124" i="3"/>
  <c r="N121" i="3"/>
  <c r="O121" i="3"/>
  <c r="N111" i="3"/>
  <c r="N110" i="3" s="1"/>
  <c r="O111" i="3"/>
  <c r="O110" i="3" s="1"/>
  <c r="N104" i="3"/>
  <c r="O104" i="3"/>
  <c r="N100" i="3"/>
  <c r="O100" i="3"/>
  <c r="N96" i="3"/>
  <c r="O96" i="3"/>
  <c r="N75" i="3"/>
  <c r="O75" i="3"/>
  <c r="M71" i="3"/>
  <c r="N71" i="3"/>
  <c r="O71" i="3"/>
  <c r="L71" i="3"/>
  <c r="N68" i="3"/>
  <c r="O68" i="3"/>
  <c r="N64" i="3"/>
  <c r="O64" i="3"/>
  <c r="N61" i="3"/>
  <c r="O61" i="3"/>
  <c r="N45" i="3"/>
  <c r="O45" i="3"/>
  <c r="N41" i="3"/>
  <c r="O41" i="3"/>
  <c r="M41" i="3"/>
  <c r="L41" i="3"/>
  <c r="N33" i="3"/>
  <c r="O33" i="3"/>
  <c r="N29" i="3"/>
  <c r="N28" i="3" s="1"/>
  <c r="O29" i="3"/>
  <c r="O28" i="3" s="1"/>
  <c r="N25" i="3"/>
  <c r="O25" i="3"/>
  <c r="K21" i="3"/>
  <c r="J21" i="3"/>
  <c r="O21" i="3"/>
  <c r="N21" i="3"/>
  <c r="Q201" i="3"/>
  <c r="P201" i="3"/>
  <c r="Q200" i="3"/>
  <c r="P200" i="3"/>
  <c r="Q197" i="3"/>
  <c r="P197" i="3"/>
  <c r="Q189" i="3"/>
  <c r="P189" i="3"/>
  <c r="Q186" i="3"/>
  <c r="P186" i="3"/>
  <c r="Q171" i="3"/>
  <c r="P171" i="3"/>
  <c r="Q167" i="3"/>
  <c r="P167" i="3"/>
  <c r="Q164" i="3"/>
  <c r="P164" i="3"/>
  <c r="Q153" i="3"/>
  <c r="P153" i="3"/>
  <c r="Q150" i="3"/>
  <c r="P150" i="3"/>
  <c r="Q146" i="3"/>
  <c r="P146" i="3"/>
  <c r="Q142" i="3"/>
  <c r="P142" i="3"/>
  <c r="Q140" i="3"/>
  <c r="P140" i="3"/>
  <c r="Q137" i="3"/>
  <c r="P137" i="3"/>
  <c r="Q134" i="3"/>
  <c r="P134" i="3"/>
  <c r="Q130" i="3"/>
  <c r="P130" i="3"/>
  <c r="Q123" i="3"/>
  <c r="P123" i="3"/>
  <c r="Q119" i="3"/>
  <c r="P119" i="3"/>
  <c r="Q109" i="3"/>
  <c r="P109" i="3"/>
  <c r="Q103" i="3"/>
  <c r="P103" i="3"/>
  <c r="Q98" i="3"/>
  <c r="P98" i="3"/>
  <c r="Q95" i="3"/>
  <c r="P95" i="3"/>
  <c r="Q72" i="3"/>
  <c r="P72" i="3"/>
  <c r="Q70" i="3"/>
  <c r="P70" i="3"/>
  <c r="Q63" i="3"/>
  <c r="P63" i="3"/>
  <c r="Q60" i="3"/>
  <c r="P60" i="3"/>
  <c r="Q50" i="3"/>
  <c r="P50" i="3"/>
  <c r="Q42" i="3"/>
  <c r="P42" i="3"/>
  <c r="Q38" i="3"/>
  <c r="P38" i="3"/>
  <c r="Q31" i="3"/>
  <c r="P31" i="3"/>
  <c r="Q27" i="3"/>
  <c r="P27" i="3"/>
  <c r="Q19" i="3"/>
  <c r="P19" i="3"/>
  <c r="Q16" i="3"/>
  <c r="P16" i="3"/>
  <c r="R16" i="3"/>
  <c r="S16" i="3"/>
  <c r="R19" i="3"/>
  <c r="S19" i="3"/>
  <c r="R27" i="3"/>
  <c r="S27" i="3"/>
  <c r="R31" i="3"/>
  <c r="S31" i="3"/>
  <c r="R38" i="3"/>
  <c r="S38" i="3"/>
  <c r="R42" i="3"/>
  <c r="S42" i="3"/>
  <c r="R50" i="3"/>
  <c r="S50" i="3"/>
  <c r="R60" i="3"/>
  <c r="S60" i="3"/>
  <c r="R63" i="3"/>
  <c r="S63" i="3"/>
  <c r="R70" i="3"/>
  <c r="S70" i="3"/>
  <c r="R72" i="3"/>
  <c r="S72" i="3"/>
  <c r="R95" i="3"/>
  <c r="S95" i="3"/>
  <c r="R98" i="3"/>
  <c r="S98" i="3"/>
  <c r="R103" i="3"/>
  <c r="S103" i="3"/>
  <c r="R109" i="3"/>
  <c r="S109" i="3"/>
  <c r="R119" i="3"/>
  <c r="S119" i="3"/>
  <c r="R123" i="3"/>
  <c r="S123" i="3"/>
  <c r="R130" i="3"/>
  <c r="S130" i="3"/>
  <c r="R134" i="3"/>
  <c r="S134" i="3"/>
  <c r="R137" i="3"/>
  <c r="S137" i="3"/>
  <c r="R140" i="3"/>
  <c r="S140" i="3"/>
  <c r="R142" i="3"/>
  <c r="S142" i="3"/>
  <c r="R146" i="3"/>
  <c r="S146" i="3"/>
  <c r="R150" i="3"/>
  <c r="S150" i="3"/>
  <c r="R153" i="3"/>
  <c r="S153" i="3"/>
  <c r="R164" i="3"/>
  <c r="S164" i="3"/>
  <c r="R167" i="3"/>
  <c r="S167" i="3"/>
  <c r="R171" i="3"/>
  <c r="S171" i="3"/>
  <c r="R186" i="3"/>
  <c r="S186" i="3"/>
  <c r="R189" i="3"/>
  <c r="S189" i="3"/>
  <c r="R197" i="3"/>
  <c r="S197" i="3"/>
  <c r="R200" i="3"/>
  <c r="S200" i="3"/>
  <c r="R201" i="3"/>
  <c r="S201" i="3"/>
  <c r="N17" i="3"/>
  <c r="O17" i="3"/>
  <c r="O10" i="3"/>
  <c r="GK11" i="3" l="1"/>
  <c r="M39" i="6"/>
  <c r="GU71" i="3"/>
  <c r="GV71" i="3" s="1"/>
  <c r="GJ11" i="3"/>
  <c r="AX20" i="3"/>
  <c r="AW20" i="3"/>
  <c r="AY20" i="3"/>
  <c r="AV147" i="3"/>
  <c r="GU41" i="3"/>
  <c r="GV41" i="3" s="1"/>
  <c r="BH20" i="3"/>
  <c r="M50" i="6"/>
  <c r="T50" i="6" s="1"/>
  <c r="U50" i="6" s="1"/>
  <c r="GU124" i="3"/>
  <c r="GV124" i="3" s="1"/>
  <c r="M65" i="6"/>
  <c r="T65" i="6" s="1"/>
  <c r="U65" i="6" s="1"/>
  <c r="GU172" i="3"/>
  <c r="GV172" i="3" s="1"/>
  <c r="FD124" i="3"/>
  <c r="GN124" i="3"/>
  <c r="P50" i="6" s="1"/>
  <c r="FE124" i="3"/>
  <c r="GO124" i="3"/>
  <c r="Q50" i="6" s="1"/>
  <c r="FD172" i="3"/>
  <c r="GN172" i="3"/>
  <c r="P65" i="6" s="1"/>
  <c r="FE172" i="3"/>
  <c r="GO172" i="3"/>
  <c r="Q65" i="6" s="1"/>
  <c r="GM111" i="3"/>
  <c r="O47" i="6" s="1"/>
  <c r="GM52" i="3"/>
  <c r="O34" i="6" s="1"/>
  <c r="Y155" i="3"/>
  <c r="AC25" i="3"/>
  <c r="GN146" i="3"/>
  <c r="GL207" i="3"/>
  <c r="GM207" i="3"/>
  <c r="GN60" i="3"/>
  <c r="GN70" i="3"/>
  <c r="GN95" i="3"/>
  <c r="BI20" i="3"/>
  <c r="BJ20" i="3"/>
  <c r="GO31" i="3"/>
  <c r="GO60" i="3"/>
  <c r="GO146" i="3"/>
  <c r="GJ32" i="3"/>
  <c r="L27" i="6" s="1"/>
  <c r="L28" i="6"/>
  <c r="GJ40" i="3"/>
  <c r="L29" i="6" s="1"/>
  <c r="L30" i="6"/>
  <c r="GJ198" i="3"/>
  <c r="L71" i="6" s="1"/>
  <c r="L72" i="6"/>
  <c r="GK32" i="3"/>
  <c r="M28" i="6"/>
  <c r="GK40" i="3"/>
  <c r="M29" i="6" s="1"/>
  <c r="M30" i="6"/>
  <c r="GK198" i="3"/>
  <c r="M71" i="6" s="1"/>
  <c r="M72" i="6"/>
  <c r="GO27" i="3"/>
  <c r="GO38" i="3"/>
  <c r="GO50" i="3"/>
  <c r="GO63" i="3"/>
  <c r="GO109" i="3"/>
  <c r="GJ21" i="3"/>
  <c r="L23" i="6" s="1"/>
  <c r="GJ96" i="3"/>
  <c r="L42" i="6" s="1"/>
  <c r="GJ128" i="3"/>
  <c r="L51" i="6" s="1"/>
  <c r="GJ144" i="3"/>
  <c r="L57" i="6" s="1"/>
  <c r="GJ151" i="3"/>
  <c r="L60" i="6" s="1"/>
  <c r="GJ165" i="3"/>
  <c r="L63" i="6" s="1"/>
  <c r="GL32" i="3"/>
  <c r="N27" i="6" s="1"/>
  <c r="N28" i="6"/>
  <c r="GL40" i="3"/>
  <c r="N29" i="6" s="1"/>
  <c r="N30" i="6"/>
  <c r="GL198" i="3"/>
  <c r="N71" i="6" s="1"/>
  <c r="N72" i="6"/>
  <c r="GN31" i="3"/>
  <c r="GN103" i="3"/>
  <c r="P148" i="3"/>
  <c r="GM32" i="3"/>
  <c r="O27" i="6" s="1"/>
  <c r="O28" i="6"/>
  <c r="GM40" i="3"/>
  <c r="O29" i="6" s="1"/>
  <c r="O30" i="6"/>
  <c r="GM198" i="3"/>
  <c r="O71" i="6" s="1"/>
  <c r="O72" i="6"/>
  <c r="GL190" i="3"/>
  <c r="N69" i="6" s="1"/>
  <c r="N70" i="6"/>
  <c r="GM28" i="3"/>
  <c r="O25" i="6" s="1"/>
  <c r="O26" i="6"/>
  <c r="GM67" i="3"/>
  <c r="O37" i="6" s="1"/>
  <c r="O38" i="6"/>
  <c r="GM74" i="3"/>
  <c r="O40" i="6" s="1"/>
  <c r="O41" i="6"/>
  <c r="GM120" i="3"/>
  <c r="O48" i="6" s="1"/>
  <c r="O49" i="6"/>
  <c r="GM190" i="3"/>
  <c r="O69" i="6" s="1"/>
  <c r="O70" i="6"/>
  <c r="GN109" i="3"/>
  <c r="GN123" i="3"/>
  <c r="GN137" i="3"/>
  <c r="Y168" i="3"/>
  <c r="GO123" i="3"/>
  <c r="GN130" i="3"/>
  <c r="GN119" i="3"/>
  <c r="GN19" i="3"/>
  <c r="GO130" i="3"/>
  <c r="GO137" i="3"/>
  <c r="GO153" i="3"/>
  <c r="GO167" i="3"/>
  <c r="GO189" i="3"/>
  <c r="GN189" i="3"/>
  <c r="GN142" i="3"/>
  <c r="Y68" i="3"/>
  <c r="Y67" i="3" s="1"/>
  <c r="Y100" i="3"/>
  <c r="GK21" i="3"/>
  <c r="GK61" i="3"/>
  <c r="GK68" i="3"/>
  <c r="GK165" i="3"/>
  <c r="GO119" i="3"/>
  <c r="GN134" i="3"/>
  <c r="GN186" i="3"/>
  <c r="GO103" i="3"/>
  <c r="GN171" i="3"/>
  <c r="FA131" i="3"/>
  <c r="GA176" i="3"/>
  <c r="GN16" i="3"/>
  <c r="GN27" i="3"/>
  <c r="GN38" i="3"/>
  <c r="GN50" i="3"/>
  <c r="GN63" i="3"/>
  <c r="GN98" i="3"/>
  <c r="GO134" i="3"/>
  <c r="GO16" i="3"/>
  <c r="GO98" i="3"/>
  <c r="GO140" i="3"/>
  <c r="GN153" i="3"/>
  <c r="GN167" i="3"/>
  <c r="GO19" i="3"/>
  <c r="GO70" i="3"/>
  <c r="GO95" i="3"/>
  <c r="GO142" i="3"/>
  <c r="GN150" i="3"/>
  <c r="GN164" i="3"/>
  <c r="Q41" i="3"/>
  <c r="GO42" i="3"/>
  <c r="GO41" i="3" s="1"/>
  <c r="P71" i="3"/>
  <c r="GN72" i="3"/>
  <c r="GN71" i="3" s="1"/>
  <c r="P39" i="6" s="1"/>
  <c r="GN140" i="3"/>
  <c r="GO150" i="3"/>
  <c r="GO164" i="3"/>
  <c r="GO171" i="3"/>
  <c r="GO186" i="3"/>
  <c r="GJ17" i="3"/>
  <c r="L21" i="6" s="1"/>
  <c r="L25" i="3"/>
  <c r="GJ25" i="3"/>
  <c r="L24" i="6" s="1"/>
  <c r="GJ64" i="3"/>
  <c r="L36" i="6" s="1"/>
  <c r="L100" i="3"/>
  <c r="GJ100" i="3"/>
  <c r="L44" i="6" s="1"/>
  <c r="L121" i="3"/>
  <c r="GJ121" i="3"/>
  <c r="L49" i="6" s="1"/>
  <c r="P132" i="3"/>
  <c r="GJ132" i="3"/>
  <c r="L53" i="6" s="1"/>
  <c r="GJ138" i="3"/>
  <c r="L55" i="6" s="1"/>
  <c r="GJ148" i="3"/>
  <c r="Q71" i="3"/>
  <c r="GO72" i="3"/>
  <c r="GO71" i="3" s="1"/>
  <c r="Q39" i="6" s="1"/>
  <c r="P172" i="3"/>
  <c r="M17" i="3"/>
  <c r="GK17" i="3"/>
  <c r="M25" i="3"/>
  <c r="GK25" i="3"/>
  <c r="GK64" i="3"/>
  <c r="Q100" i="3"/>
  <c r="GK100" i="3"/>
  <c r="M121" i="3"/>
  <c r="GK121" i="3"/>
  <c r="M132" i="3"/>
  <c r="GK132" i="3"/>
  <c r="GK138" i="3"/>
  <c r="M148" i="3"/>
  <c r="GK148" i="3"/>
  <c r="P41" i="3"/>
  <c r="GN42" i="3"/>
  <c r="GN41" i="3" s="1"/>
  <c r="P124" i="3"/>
  <c r="Q172" i="3"/>
  <c r="L29" i="3"/>
  <c r="GJ29" i="3"/>
  <c r="GJ61" i="3"/>
  <c r="L35" i="6" s="1"/>
  <c r="GJ68" i="3"/>
  <c r="L135" i="3"/>
  <c r="GJ135" i="3"/>
  <c r="L54" i="6" s="1"/>
  <c r="GJ187" i="3"/>
  <c r="L68" i="6" s="1"/>
  <c r="Z17" i="3"/>
  <c r="GL17" i="3"/>
  <c r="N21" i="6" s="1"/>
  <c r="Z21" i="3"/>
  <c r="GL21" i="3"/>
  <c r="N23" i="6" s="1"/>
  <c r="Z25" i="3"/>
  <c r="GL25" i="3"/>
  <c r="N24" i="6" s="1"/>
  <c r="Z29" i="3"/>
  <c r="Z28" i="3" s="1"/>
  <c r="GL29" i="3"/>
  <c r="Z45" i="3"/>
  <c r="Z44" i="3" s="1"/>
  <c r="GL45" i="3"/>
  <c r="Z52" i="3"/>
  <c r="GL52" i="3"/>
  <c r="N34" i="6" s="1"/>
  <c r="Z61" i="3"/>
  <c r="GL61" i="3"/>
  <c r="N35" i="6" s="1"/>
  <c r="Z64" i="3"/>
  <c r="GL64" i="3"/>
  <c r="N36" i="6" s="1"/>
  <c r="Z68" i="3"/>
  <c r="Z67" i="3" s="1"/>
  <c r="GL68" i="3"/>
  <c r="Z75" i="3"/>
  <c r="GL75" i="3"/>
  <c r="N41" i="6" s="1"/>
  <c r="Z96" i="3"/>
  <c r="GL96" i="3"/>
  <c r="N42" i="6" s="1"/>
  <c r="Z100" i="3"/>
  <c r="GL100" i="3"/>
  <c r="N44" i="6" s="1"/>
  <c r="Z104" i="3"/>
  <c r="GL104" i="3"/>
  <c r="N45" i="6" s="1"/>
  <c r="Z111" i="3"/>
  <c r="Z110" i="3" s="1"/>
  <c r="GL111" i="3"/>
  <c r="Z121" i="3"/>
  <c r="GL121" i="3"/>
  <c r="N49" i="6" s="1"/>
  <c r="Z128" i="3"/>
  <c r="GL128" i="3"/>
  <c r="N51" i="6" s="1"/>
  <c r="Z132" i="3"/>
  <c r="GL132" i="3"/>
  <c r="N53" i="6" s="1"/>
  <c r="Z135" i="3"/>
  <c r="GL135" i="3"/>
  <c r="N54" i="6" s="1"/>
  <c r="Z138" i="3"/>
  <c r="GL138" i="3"/>
  <c r="N55" i="6" s="1"/>
  <c r="Z144" i="3"/>
  <c r="GL144" i="3"/>
  <c r="N57" i="6" s="1"/>
  <c r="Z148" i="3"/>
  <c r="GL148" i="3"/>
  <c r="N59" i="6" s="1"/>
  <c r="Z151" i="3"/>
  <c r="GL151" i="3"/>
  <c r="N60" i="6" s="1"/>
  <c r="Z155" i="3"/>
  <c r="GL155" i="3"/>
  <c r="N62" i="6" s="1"/>
  <c r="Z165" i="3"/>
  <c r="GL165" i="3"/>
  <c r="N63" i="6" s="1"/>
  <c r="Z168" i="3"/>
  <c r="GL168" i="3"/>
  <c r="N64" i="6" s="1"/>
  <c r="Z177" i="3"/>
  <c r="GL177" i="3"/>
  <c r="N67" i="6" s="1"/>
  <c r="Z187" i="3"/>
  <c r="GL187" i="3"/>
  <c r="N68" i="6" s="1"/>
  <c r="Q124" i="3"/>
  <c r="GK29" i="3"/>
  <c r="M96" i="3"/>
  <c r="GK96" i="3"/>
  <c r="M128" i="3"/>
  <c r="GK128" i="3"/>
  <c r="GK135" i="3"/>
  <c r="GK144" i="3"/>
  <c r="GK151" i="3"/>
  <c r="M187" i="3"/>
  <c r="GK187" i="3"/>
  <c r="AA17" i="3"/>
  <c r="GM17" i="3"/>
  <c r="O21" i="6" s="1"/>
  <c r="AA25" i="3"/>
  <c r="GM25" i="3"/>
  <c r="AA45" i="3"/>
  <c r="AA44" i="3" s="1"/>
  <c r="GM45" i="3"/>
  <c r="AA64" i="3"/>
  <c r="GM64" i="3"/>
  <c r="AA100" i="3"/>
  <c r="GM100" i="3"/>
  <c r="O44" i="6" s="1"/>
  <c r="AA104" i="3"/>
  <c r="GM104" i="3"/>
  <c r="O45" i="6" s="1"/>
  <c r="AA144" i="3"/>
  <c r="GM144" i="3"/>
  <c r="AA148" i="3"/>
  <c r="GM148" i="3"/>
  <c r="O59" i="6" s="1"/>
  <c r="AA151" i="3"/>
  <c r="GM151" i="3"/>
  <c r="O60" i="6" s="1"/>
  <c r="AA165" i="3"/>
  <c r="GM165" i="3"/>
  <c r="O63" i="6" s="1"/>
  <c r="AA168" i="3"/>
  <c r="GM168" i="3"/>
  <c r="O64" i="6" s="1"/>
  <c r="AA177" i="3"/>
  <c r="GM177" i="3"/>
  <c r="S11" i="3"/>
  <c r="Y45" i="3"/>
  <c r="Y44" i="3" s="1"/>
  <c r="Z10" i="3"/>
  <c r="GL10" i="3"/>
  <c r="N20" i="6" s="1"/>
  <c r="Y191" i="3"/>
  <c r="Y190" i="3" s="1"/>
  <c r="AA10" i="3"/>
  <c r="GM10" i="3"/>
  <c r="O20" i="6" s="1"/>
  <c r="FL20" i="3"/>
  <c r="FZ176" i="3"/>
  <c r="FN147" i="3"/>
  <c r="FN20" i="3"/>
  <c r="FD181" i="3"/>
  <c r="GN181" i="3" s="1"/>
  <c r="Y96" i="3"/>
  <c r="Y177" i="3"/>
  <c r="Y29" i="3"/>
  <c r="Y28" i="3" s="1"/>
  <c r="Y75" i="3"/>
  <c r="Y104" i="3"/>
  <c r="Y187" i="3"/>
  <c r="FE76" i="3"/>
  <c r="GO76" i="3" s="1"/>
  <c r="FE78" i="3"/>
  <c r="GO78" i="3" s="1"/>
  <c r="FE79" i="3"/>
  <c r="GO79" i="3" s="1"/>
  <c r="FE80" i="3"/>
  <c r="GO80" i="3" s="1"/>
  <c r="FE81" i="3"/>
  <c r="GO81" i="3" s="1"/>
  <c r="FE82" i="3"/>
  <c r="GO82" i="3" s="1"/>
  <c r="FE83" i="3"/>
  <c r="GO83" i="3" s="1"/>
  <c r="FE85" i="3"/>
  <c r="GO85" i="3" s="1"/>
  <c r="FA99" i="3"/>
  <c r="FE101" i="3"/>
  <c r="GO101" i="3" s="1"/>
  <c r="FE112" i="3"/>
  <c r="GO112" i="3" s="1"/>
  <c r="FE113" i="3"/>
  <c r="GO113" i="3" s="1"/>
  <c r="Q132" i="3"/>
  <c r="M100" i="3"/>
  <c r="M138" i="3"/>
  <c r="DF52" i="3"/>
  <c r="DF51" i="3" s="1"/>
  <c r="CF20" i="3"/>
  <c r="CH20" i="3"/>
  <c r="M10" i="3"/>
  <c r="L104" i="3"/>
  <c r="CS151" i="3"/>
  <c r="CS155" i="3"/>
  <c r="DQ20" i="3"/>
  <c r="DR20" i="3"/>
  <c r="X68" i="3"/>
  <c r="X67" i="3" s="1"/>
  <c r="X75" i="3"/>
  <c r="X96" i="3"/>
  <c r="X187" i="3"/>
  <c r="L138" i="3"/>
  <c r="CR29" i="3"/>
  <c r="CR28" i="3" s="1"/>
  <c r="DS99" i="3"/>
  <c r="FZ67" i="3"/>
  <c r="DQ61" i="3"/>
  <c r="DQ51" i="3" s="1"/>
  <c r="CT20" i="3"/>
  <c r="CS29" i="3"/>
  <c r="CS28" i="3" s="1"/>
  <c r="CS144" i="3"/>
  <c r="CS168" i="3"/>
  <c r="DE21" i="3"/>
  <c r="DE61" i="3"/>
  <c r="M21" i="3"/>
  <c r="M61" i="3"/>
  <c r="M168" i="3"/>
  <c r="AA21" i="3"/>
  <c r="AC21" i="3"/>
  <c r="AA155" i="3"/>
  <c r="AA191" i="3"/>
  <c r="AA190" i="3" s="1"/>
  <c r="CG29" i="3"/>
  <c r="CG28" i="3" s="1"/>
  <c r="CG132" i="3"/>
  <c r="DP165" i="3"/>
  <c r="DP168" i="3"/>
  <c r="EB17" i="3"/>
  <c r="EC68" i="3"/>
  <c r="EG68" i="3" s="1"/>
  <c r="EG67" i="3" s="1"/>
  <c r="EC100" i="3"/>
  <c r="EC99" i="3" s="1"/>
  <c r="EC187" i="3"/>
  <c r="EO21" i="3"/>
  <c r="EN61" i="3"/>
  <c r="CS148" i="3"/>
  <c r="M45" i="3"/>
  <c r="M165" i="3"/>
  <c r="AA29" i="3"/>
  <c r="AA28" i="3" s="1"/>
  <c r="AC29" i="3"/>
  <c r="AC28" i="3" s="1"/>
  <c r="CG25" i="3"/>
  <c r="CG20" i="3" s="1"/>
  <c r="DP135" i="3"/>
  <c r="DP138" i="3"/>
  <c r="CR25" i="3"/>
  <c r="CR20" i="3" s="1"/>
  <c r="CS121" i="3"/>
  <c r="CS128" i="3"/>
  <c r="CS61" i="3"/>
  <c r="CS51" i="3" s="1"/>
  <c r="DQ68" i="3"/>
  <c r="DQ67" i="3" s="1"/>
  <c r="CS20" i="3"/>
  <c r="DS20" i="3"/>
  <c r="EP147" i="3"/>
  <c r="FB131" i="3"/>
  <c r="FE199" i="3"/>
  <c r="FE198" i="3" s="1"/>
  <c r="FM9" i="3"/>
  <c r="FM99" i="3"/>
  <c r="GC68" i="3"/>
  <c r="GC67" i="3" s="1"/>
  <c r="GA99" i="3"/>
  <c r="CS135" i="3"/>
  <c r="CS165" i="3"/>
  <c r="CI20" i="3"/>
  <c r="DS9" i="3"/>
  <c r="CR17" i="3"/>
  <c r="CR9" i="3" s="1"/>
  <c r="DQ168" i="3"/>
  <c r="FE192" i="3"/>
  <c r="GO192" i="3" s="1"/>
  <c r="FE193" i="3"/>
  <c r="GO193" i="3" s="1"/>
  <c r="FE194" i="3"/>
  <c r="GO194" i="3" s="1"/>
  <c r="CU20" i="3"/>
  <c r="GC69" i="3"/>
  <c r="GE69" i="3"/>
  <c r="GC76" i="3"/>
  <c r="GE76" i="3"/>
  <c r="GC78" i="3"/>
  <c r="GE78" i="3"/>
  <c r="GC79" i="3"/>
  <c r="GE79" i="3"/>
  <c r="GC80" i="3"/>
  <c r="GE80" i="3"/>
  <c r="GC81" i="3"/>
  <c r="GE81" i="3"/>
  <c r="GC82" i="3"/>
  <c r="GE82" i="3"/>
  <c r="GC83" i="3"/>
  <c r="GE83" i="3"/>
  <c r="FX111" i="3"/>
  <c r="FX110" i="3" s="1"/>
  <c r="GD112" i="3"/>
  <c r="FX128" i="3"/>
  <c r="GD129" i="3"/>
  <c r="FX132" i="3"/>
  <c r="GD133" i="3"/>
  <c r="FX144" i="3"/>
  <c r="GD145" i="3"/>
  <c r="FX165" i="3"/>
  <c r="GD166" i="3"/>
  <c r="FX177" i="3"/>
  <c r="GD178" i="3"/>
  <c r="FG166" i="3"/>
  <c r="FA165" i="3"/>
  <c r="FA154" i="3" s="1"/>
  <c r="EZ168" i="3"/>
  <c r="EZ154" i="3" s="1"/>
  <c r="FF169" i="3"/>
  <c r="EZ191" i="3"/>
  <c r="EZ190" i="3" s="1"/>
  <c r="FF192" i="3"/>
  <c r="L151" i="3"/>
  <c r="L147" i="3" s="1"/>
  <c r="L165" i="3"/>
  <c r="CG17" i="3"/>
  <c r="CG9" i="3" s="1"/>
  <c r="CG61" i="3"/>
  <c r="CG51" i="3" s="1"/>
  <c r="CS17" i="3"/>
  <c r="CS9" i="3" s="1"/>
  <c r="CR75" i="3"/>
  <c r="CR74" i="3" s="1"/>
  <c r="CR100" i="3"/>
  <c r="CR99" i="3" s="1"/>
  <c r="CR111" i="3"/>
  <c r="CR110" i="3" s="1"/>
  <c r="CR138" i="3"/>
  <c r="DE45" i="3"/>
  <c r="DE44" i="3" s="1"/>
  <c r="DE138" i="3"/>
  <c r="DE155" i="3"/>
  <c r="DE191" i="3"/>
  <c r="DE190" i="3" s="1"/>
  <c r="DP25" i="3"/>
  <c r="DP45" i="3"/>
  <c r="DP44" i="3" s="1"/>
  <c r="DP96" i="3"/>
  <c r="DP74" i="3" s="1"/>
  <c r="DQ100" i="3"/>
  <c r="DQ99" i="3" s="1"/>
  <c r="DP104" i="3"/>
  <c r="EC61" i="3"/>
  <c r="EB132" i="3"/>
  <c r="EC144" i="3"/>
  <c r="EB151" i="3"/>
  <c r="EC155" i="3"/>
  <c r="EC177" i="3"/>
  <c r="L21" i="3"/>
  <c r="L128" i="3"/>
  <c r="L144" i="3"/>
  <c r="L187" i="3"/>
  <c r="Z191" i="3"/>
  <c r="Z190" i="3" s="1"/>
  <c r="CR132" i="3"/>
  <c r="CR148" i="3"/>
  <c r="CR147" i="3" s="1"/>
  <c r="CR155" i="3"/>
  <c r="CR154" i="3" s="1"/>
  <c r="DE17" i="3"/>
  <c r="DE9" i="3" s="1"/>
  <c r="DE104" i="3"/>
  <c r="DP21" i="3"/>
  <c r="DP61" i="3"/>
  <c r="DP51" i="3" s="1"/>
  <c r="DQ138" i="3"/>
  <c r="DQ155" i="3"/>
  <c r="FE195" i="3"/>
  <c r="GO195" i="3" s="1"/>
  <c r="DT29" i="3"/>
  <c r="DT28" i="3" s="1"/>
  <c r="BI9" i="3"/>
  <c r="DS176" i="3"/>
  <c r="CT147" i="3"/>
  <c r="M104" i="3"/>
  <c r="AC11" i="3"/>
  <c r="DF147" i="3"/>
  <c r="DR9" i="3"/>
  <c r="DT121" i="3"/>
  <c r="ED147" i="3"/>
  <c r="BK9" i="3"/>
  <c r="BK147" i="3"/>
  <c r="BU20" i="3"/>
  <c r="DR147" i="3"/>
  <c r="FC147" i="3"/>
  <c r="FZ147" i="3"/>
  <c r="BT20" i="3"/>
  <c r="CH147" i="3"/>
  <c r="DS147" i="3"/>
  <c r="EQ147" i="3"/>
  <c r="EZ147" i="3"/>
  <c r="GA147" i="3"/>
  <c r="BI147" i="3"/>
  <c r="BV20" i="3"/>
  <c r="BW20" i="3"/>
  <c r="BV147" i="3"/>
  <c r="CI147" i="3"/>
  <c r="DG147" i="3"/>
  <c r="FA147" i="3"/>
  <c r="FO147" i="3"/>
  <c r="BJ147" i="3"/>
  <c r="BW147" i="3"/>
  <c r="CU147" i="3"/>
  <c r="EE147" i="3"/>
  <c r="FB147" i="3"/>
  <c r="FY147" i="3"/>
  <c r="BH9" i="3"/>
  <c r="FO51" i="3"/>
  <c r="BA199" i="3"/>
  <c r="BA198" i="3" s="1"/>
  <c r="FL120" i="3"/>
  <c r="FO120" i="3"/>
  <c r="BJ51" i="3"/>
  <c r="FN51" i="3"/>
  <c r="BT75" i="3"/>
  <c r="BT74" i="3" s="1"/>
  <c r="BT100" i="3"/>
  <c r="BT99" i="3" s="1"/>
  <c r="EO61" i="3"/>
  <c r="EO51" i="3" s="1"/>
  <c r="EN68" i="3"/>
  <c r="ER68" i="3" s="1"/>
  <c r="ER67" i="3" s="1"/>
  <c r="DD45" i="3"/>
  <c r="DD44" i="3" s="1"/>
  <c r="DT17" i="3"/>
  <c r="DP148" i="3"/>
  <c r="DP147" i="3" s="1"/>
  <c r="DQ177" i="3"/>
  <c r="DQ176" i="3" s="1"/>
  <c r="DP187" i="3"/>
  <c r="EB10" i="3"/>
  <c r="EH11" i="3"/>
  <c r="EB21" i="3"/>
  <c r="EB128" i="3"/>
  <c r="EC151" i="3"/>
  <c r="EC147" i="3" s="1"/>
  <c r="FG78" i="3"/>
  <c r="FG80" i="3"/>
  <c r="FG82" i="3"/>
  <c r="FG85" i="3"/>
  <c r="FG112" i="3"/>
  <c r="FP96" i="3"/>
  <c r="FN99" i="3"/>
  <c r="FQ138" i="3"/>
  <c r="FQ144" i="3"/>
  <c r="FQ148" i="3"/>
  <c r="FY9" i="3"/>
  <c r="L75" i="3"/>
  <c r="BH67" i="3"/>
  <c r="DF176" i="3"/>
  <c r="DS51" i="3"/>
  <c r="FN9" i="3"/>
  <c r="FQ61" i="3"/>
  <c r="FG76" i="3"/>
  <c r="FG79" i="3"/>
  <c r="FG81" i="3"/>
  <c r="FG83" i="3"/>
  <c r="FG101" i="3"/>
  <c r="FG113" i="3"/>
  <c r="FF188" i="3"/>
  <c r="L68" i="3"/>
  <c r="L67" i="3" s="1"/>
  <c r="L111" i="3"/>
  <c r="L191" i="3"/>
  <c r="AB11" i="3"/>
  <c r="AB187" i="3"/>
  <c r="BU51" i="3"/>
  <c r="BY68" i="3"/>
  <c r="BY67" i="3" s="1"/>
  <c r="BW67" i="3"/>
  <c r="BU99" i="3"/>
  <c r="BY100" i="3"/>
  <c r="BW99" i="3"/>
  <c r="BY144" i="3"/>
  <c r="DS131" i="3"/>
  <c r="EG151" i="3"/>
  <c r="FN176" i="3"/>
  <c r="FZ9" i="3"/>
  <c r="GB18" i="3"/>
  <c r="GB17" i="3" s="1"/>
  <c r="GC105" i="3"/>
  <c r="GC106" i="3"/>
  <c r="GC107" i="3"/>
  <c r="L61" i="3"/>
  <c r="L96" i="3"/>
  <c r="L10" i="3"/>
  <c r="GN199" i="3"/>
  <c r="FD152" i="3"/>
  <c r="GN152" i="3" s="1"/>
  <c r="AC61" i="3"/>
  <c r="AC96" i="3"/>
  <c r="AC100" i="3"/>
  <c r="BV67" i="3"/>
  <c r="BX100" i="3"/>
  <c r="BV176" i="3"/>
  <c r="BW120" i="3"/>
  <c r="BY151" i="3"/>
  <c r="AB96" i="3"/>
  <c r="AC121" i="3"/>
  <c r="AC128" i="3"/>
  <c r="AC132" i="3"/>
  <c r="AC135" i="3"/>
  <c r="AC138" i="3"/>
  <c r="AC144" i="3"/>
  <c r="AC148" i="3"/>
  <c r="AC151" i="3"/>
  <c r="AC165" i="3"/>
  <c r="AC187" i="3"/>
  <c r="DU199" i="3"/>
  <c r="DU198" i="3" s="1"/>
  <c r="ED176" i="3"/>
  <c r="AO68" i="3"/>
  <c r="AO67" i="3" s="1"/>
  <c r="AX120" i="3"/>
  <c r="CG67" i="3"/>
  <c r="CI99" i="3"/>
  <c r="CK151" i="3"/>
  <c r="CI176" i="3"/>
  <c r="EQ9" i="3"/>
  <c r="AY51" i="3"/>
  <c r="BM199" i="3"/>
  <c r="BM198" i="3" s="1"/>
  <c r="BU9" i="3"/>
  <c r="DF9" i="3"/>
  <c r="ER199" i="3"/>
  <c r="ER198" i="3" s="1"/>
  <c r="GC158" i="3"/>
  <c r="GC159" i="3"/>
  <c r="M29" i="3"/>
  <c r="M28" i="3" s="1"/>
  <c r="M135" i="3"/>
  <c r="M151" i="3"/>
  <c r="M52" i="3"/>
  <c r="AA68" i="3"/>
  <c r="AA67" i="3" s="1"/>
  <c r="AA75" i="3"/>
  <c r="AA96" i="3"/>
  <c r="AA187" i="3"/>
  <c r="AL9" i="3"/>
  <c r="AJ67" i="3"/>
  <c r="AM176" i="3"/>
  <c r="BV9" i="3"/>
  <c r="CF67" i="3"/>
  <c r="M68" i="3"/>
  <c r="M67" i="3" s="1"/>
  <c r="M75" i="3"/>
  <c r="M111" i="3"/>
  <c r="M110" i="3" s="1"/>
  <c r="M144" i="3"/>
  <c r="M155" i="3"/>
  <c r="M191" i="3"/>
  <c r="M190" i="3" s="1"/>
  <c r="AA52" i="3"/>
  <c r="AA61" i="3"/>
  <c r="AA111" i="3"/>
  <c r="AA110" i="3" s="1"/>
  <c r="AA121" i="3"/>
  <c r="AA128" i="3"/>
  <c r="AA132" i="3"/>
  <c r="AA135" i="3"/>
  <c r="AA138" i="3"/>
  <c r="BA68" i="3"/>
  <c r="BA67" i="3" s="1"/>
  <c r="AM67" i="3"/>
  <c r="AM147" i="3"/>
  <c r="AW74" i="3"/>
  <c r="BI74" i="3"/>
  <c r="BV74" i="3"/>
  <c r="CI9" i="3"/>
  <c r="CI74" i="3"/>
  <c r="CU74" i="3"/>
  <c r="CU176" i="3"/>
  <c r="DH25" i="3"/>
  <c r="DS74" i="3"/>
  <c r="ED74" i="3"/>
  <c r="EQ176" i="3"/>
  <c r="ES187" i="3"/>
  <c r="FA74" i="3"/>
  <c r="FL74" i="3"/>
  <c r="FY74" i="3"/>
  <c r="GB169" i="3"/>
  <c r="GO199" i="3"/>
  <c r="AX74" i="3"/>
  <c r="BJ74" i="3"/>
  <c r="BW74" i="3"/>
  <c r="CF74" i="3"/>
  <c r="EP74" i="3"/>
  <c r="FB74" i="3"/>
  <c r="FM74" i="3"/>
  <c r="FZ74" i="3"/>
  <c r="O74" i="3"/>
  <c r="AY74" i="3"/>
  <c r="BK74" i="3"/>
  <c r="CG74" i="3"/>
  <c r="CS74" i="3"/>
  <c r="DF74" i="3"/>
  <c r="DQ74" i="3"/>
  <c r="EQ74" i="3"/>
  <c r="FC74" i="3"/>
  <c r="FN74" i="3"/>
  <c r="GA74" i="3"/>
  <c r="N74" i="3"/>
  <c r="BK67" i="3"/>
  <c r="BU74" i="3"/>
  <c r="CH74" i="3"/>
  <c r="CT74" i="3"/>
  <c r="DG74" i="3"/>
  <c r="DR74" i="3"/>
  <c r="EZ74" i="3"/>
  <c r="FO74" i="3"/>
  <c r="FX74" i="3"/>
  <c r="L45" i="3"/>
  <c r="L52" i="3"/>
  <c r="BJ67" i="3"/>
  <c r="EF121" i="3"/>
  <c r="BJ9" i="3"/>
  <c r="BL61" i="3"/>
  <c r="CT9" i="3"/>
  <c r="CU67" i="3"/>
  <c r="AZ199" i="3"/>
  <c r="AZ198" i="3" s="1"/>
  <c r="BK51" i="3"/>
  <c r="AB21" i="3"/>
  <c r="X21" i="3"/>
  <c r="AB25" i="3"/>
  <c r="X25" i="3"/>
  <c r="AB29" i="3"/>
  <c r="AB28" i="3" s="1"/>
  <c r="X29" i="3"/>
  <c r="X28" i="3" s="1"/>
  <c r="X45" i="3"/>
  <c r="X44" i="3" s="1"/>
  <c r="X52" i="3"/>
  <c r="AB61" i="3"/>
  <c r="X61" i="3"/>
  <c r="AB100" i="3"/>
  <c r="X100" i="3"/>
  <c r="X104" i="3"/>
  <c r="X111" i="3"/>
  <c r="X110" i="3" s="1"/>
  <c r="AB121" i="3"/>
  <c r="X121" i="3"/>
  <c r="AB128" i="3"/>
  <c r="X128" i="3"/>
  <c r="AB132" i="3"/>
  <c r="X132" i="3"/>
  <c r="AB135" i="3"/>
  <c r="X135" i="3"/>
  <c r="AB138" i="3"/>
  <c r="X138" i="3"/>
  <c r="AB144" i="3"/>
  <c r="X144" i="3"/>
  <c r="AB148" i="3"/>
  <c r="X148" i="3"/>
  <c r="AB151" i="3"/>
  <c r="X151" i="3"/>
  <c r="X155" i="3"/>
  <c r="AB165" i="3"/>
  <c r="X165" i="3"/>
  <c r="X168" i="3"/>
  <c r="X191" i="3"/>
  <c r="X190" i="3" s="1"/>
  <c r="BY11" i="3"/>
  <c r="FY99" i="3"/>
  <c r="ES199" i="3"/>
  <c r="ES198" i="3" s="1"/>
  <c r="AX131" i="3"/>
  <c r="CK121" i="3"/>
  <c r="GB30" i="3"/>
  <c r="GB29" i="3" s="1"/>
  <c r="GB28" i="3" s="1"/>
  <c r="AV67" i="3"/>
  <c r="BM61" i="3"/>
  <c r="FC120" i="3"/>
  <c r="FP199" i="3"/>
  <c r="FP198" i="3" s="1"/>
  <c r="GC108" i="3"/>
  <c r="AM9" i="3"/>
  <c r="BL155" i="3"/>
  <c r="FL99" i="3"/>
  <c r="CJ199" i="3"/>
  <c r="CJ198" i="3" s="1"/>
  <c r="FC51" i="3"/>
  <c r="FC131" i="3"/>
  <c r="FX67" i="3"/>
  <c r="AO176" i="3"/>
  <c r="DS67" i="3"/>
  <c r="EG138" i="3"/>
  <c r="EZ51" i="3"/>
  <c r="FY67" i="3"/>
  <c r="GB170" i="3"/>
  <c r="BK99" i="3"/>
  <c r="BI120" i="3"/>
  <c r="BX135" i="3"/>
  <c r="CG99" i="3"/>
  <c r="CU120" i="3"/>
  <c r="FM51" i="3"/>
  <c r="FO99" i="3"/>
  <c r="FZ51" i="3"/>
  <c r="GB97" i="3"/>
  <c r="GB96" i="3" s="1"/>
  <c r="BL132" i="3"/>
  <c r="BL151" i="3"/>
  <c r="BL199" i="3"/>
  <c r="BL198" i="3" s="1"/>
  <c r="BT9" i="3"/>
  <c r="CH99" i="3"/>
  <c r="CT99" i="3"/>
  <c r="CT131" i="3"/>
  <c r="CT154" i="3"/>
  <c r="CT176" i="3"/>
  <c r="DF67" i="3"/>
  <c r="DH199" i="3"/>
  <c r="DH198" i="3" s="1"/>
  <c r="EG21" i="3"/>
  <c r="FA51" i="3"/>
  <c r="FA120" i="3"/>
  <c r="EZ131" i="3"/>
  <c r="FD136" i="3"/>
  <c r="GN136" i="3" s="1"/>
  <c r="FP33" i="3"/>
  <c r="FP32" i="3" s="1"/>
  <c r="FM120" i="3"/>
  <c r="FQ199" i="3"/>
  <c r="FQ198" i="3" s="1"/>
  <c r="CH51" i="3"/>
  <c r="CU131" i="3"/>
  <c r="ED9" i="3"/>
  <c r="EP9" i="3"/>
  <c r="EQ51" i="3"/>
  <c r="FD76" i="3"/>
  <c r="GN76" i="3" s="1"/>
  <c r="FD78" i="3"/>
  <c r="GN78" i="3" s="1"/>
  <c r="FD79" i="3"/>
  <c r="GN79" i="3" s="1"/>
  <c r="FD80" i="3"/>
  <c r="GN80" i="3" s="1"/>
  <c r="FD81" i="3"/>
  <c r="GN81" i="3" s="1"/>
  <c r="FD82" i="3"/>
  <c r="GN82" i="3" s="1"/>
  <c r="FD83" i="3"/>
  <c r="GN83" i="3" s="1"/>
  <c r="FD85" i="3"/>
  <c r="GN85" i="3" s="1"/>
  <c r="FD86" i="3"/>
  <c r="GN86" i="3" s="1"/>
  <c r="FD91" i="3"/>
  <c r="GN91" i="3" s="1"/>
  <c r="FD92" i="3"/>
  <c r="GN92" i="3" s="1"/>
  <c r="EZ99" i="3"/>
  <c r="FD101" i="3"/>
  <c r="GN101" i="3" s="1"/>
  <c r="FD112" i="3"/>
  <c r="GN112" i="3" s="1"/>
  <c r="FD113" i="3"/>
  <c r="GN113" i="3" s="1"/>
  <c r="FE156" i="3"/>
  <c r="GO156" i="3" s="1"/>
  <c r="FE158" i="3"/>
  <c r="GO158" i="3" s="1"/>
  <c r="FE166" i="3"/>
  <c r="GO166" i="3" s="1"/>
  <c r="FD193" i="3"/>
  <c r="GN193" i="3" s="1"/>
  <c r="FD194" i="3"/>
  <c r="GN194" i="3" s="1"/>
  <c r="FD195" i="3"/>
  <c r="GN195" i="3" s="1"/>
  <c r="FD196" i="3"/>
  <c r="GN196" i="3" s="1"/>
  <c r="FO9" i="3"/>
  <c r="FQ33" i="3"/>
  <c r="FQ32" i="3" s="1"/>
  <c r="FN120" i="3"/>
  <c r="GA9" i="3"/>
  <c r="GA67" i="3"/>
  <c r="CI51" i="3"/>
  <c r="CH67" i="3"/>
  <c r="CF120" i="3"/>
  <c r="CR120" i="3"/>
  <c r="DR67" i="3"/>
  <c r="FC99" i="3"/>
  <c r="FE114" i="3"/>
  <c r="GO114" i="3" s="1"/>
  <c r="FE115" i="3"/>
  <c r="GO115" i="3" s="1"/>
  <c r="FE116" i="3"/>
  <c r="GO116" i="3" s="1"/>
  <c r="FC154" i="3"/>
  <c r="FL51" i="3"/>
  <c r="FX9" i="3"/>
  <c r="FY51" i="3"/>
  <c r="FZ99" i="3"/>
  <c r="GB122" i="3"/>
  <c r="GB121" i="3" s="1"/>
  <c r="AW120" i="3"/>
  <c r="AX99" i="3"/>
  <c r="AM120" i="3"/>
  <c r="AZ68" i="3"/>
  <c r="AZ67" i="3" s="1"/>
  <c r="AX67" i="3"/>
  <c r="AZ96" i="3"/>
  <c r="AZ148" i="3"/>
  <c r="AX147" i="3"/>
  <c r="AZ165" i="3"/>
  <c r="CU154" i="3"/>
  <c r="AY67" i="3"/>
  <c r="AY131" i="3"/>
  <c r="DG9" i="3"/>
  <c r="AM51" i="3"/>
  <c r="BL21" i="3"/>
  <c r="BL25" i="3"/>
  <c r="BL33" i="3"/>
  <c r="BL32" i="3" s="1"/>
  <c r="BK120" i="3"/>
  <c r="BL128" i="3"/>
  <c r="BX132" i="3"/>
  <c r="CJ33" i="3"/>
  <c r="CJ32" i="3" s="1"/>
  <c r="CK68" i="3"/>
  <c r="CK67" i="3" s="1"/>
  <c r="CI67" i="3"/>
  <c r="CH131" i="3"/>
  <c r="CV11" i="3"/>
  <c r="CV33" i="3"/>
  <c r="CV32" i="3" s="1"/>
  <c r="CV135" i="3"/>
  <c r="CV144" i="3"/>
  <c r="CW199" i="3"/>
  <c r="CW198" i="3" s="1"/>
  <c r="DD9" i="3"/>
  <c r="DG131" i="3"/>
  <c r="DP67" i="3"/>
  <c r="DU148" i="3"/>
  <c r="DS154" i="3"/>
  <c r="EE9" i="3"/>
  <c r="EG17" i="3"/>
  <c r="FB120" i="3"/>
  <c r="AX51" i="3"/>
  <c r="AZ64" i="3"/>
  <c r="AW67" i="3"/>
  <c r="AY99" i="3"/>
  <c r="BX199" i="3"/>
  <c r="BX198" i="3" s="1"/>
  <c r="CK21" i="3"/>
  <c r="CK33" i="3"/>
  <c r="CK32" i="3" s="1"/>
  <c r="CI131" i="3"/>
  <c r="CT67" i="3"/>
  <c r="CW135" i="3"/>
  <c r="CW144" i="3"/>
  <c r="CV187" i="3"/>
  <c r="DI29" i="3"/>
  <c r="DI28" i="3" s="1"/>
  <c r="DI33" i="3"/>
  <c r="DI32" i="3" s="1"/>
  <c r="DH132" i="3"/>
  <c r="DH135" i="3"/>
  <c r="DU21" i="3"/>
  <c r="DU25" i="3"/>
  <c r="DU33" i="3"/>
  <c r="DU32" i="3" s="1"/>
  <c r="FO20" i="3"/>
  <c r="FX51" i="3"/>
  <c r="ED67" i="3"/>
  <c r="EF199" i="3"/>
  <c r="EF198" i="3" s="1"/>
  <c r="ER33" i="3"/>
  <c r="ER32" i="3" s="1"/>
  <c r="EQ99" i="3"/>
  <c r="FA9" i="3"/>
  <c r="FC9" i="3"/>
  <c r="FD69" i="3"/>
  <c r="GN69" i="3" s="1"/>
  <c r="FB67" i="3"/>
  <c r="FP29" i="3"/>
  <c r="FP28" i="3" s="1"/>
  <c r="FO67" i="3"/>
  <c r="FQ96" i="3"/>
  <c r="FO176" i="3"/>
  <c r="GC53" i="3"/>
  <c r="GC55" i="3"/>
  <c r="GC57" i="3"/>
  <c r="GC58" i="3"/>
  <c r="GC59" i="3"/>
  <c r="GA51" i="3"/>
  <c r="GC65" i="3"/>
  <c r="GC64" i="3" s="1"/>
  <c r="GC166" i="3"/>
  <c r="GC165" i="3" s="1"/>
  <c r="GB199" i="3"/>
  <c r="GB198" i="3" s="1"/>
  <c r="EF96" i="3"/>
  <c r="EF165" i="3"/>
  <c r="EO9" i="3"/>
  <c r="ES64" i="3"/>
  <c r="ES68" i="3"/>
  <c r="ES67" i="3" s="1"/>
  <c r="ES96" i="3"/>
  <c r="EP176" i="3"/>
  <c r="FB9" i="3"/>
  <c r="FE68" i="3"/>
  <c r="FE67" i="3" s="1"/>
  <c r="FE69" i="3"/>
  <c r="GO69" i="3" s="1"/>
  <c r="FD156" i="3"/>
  <c r="GN156" i="3" s="1"/>
  <c r="FD158" i="3"/>
  <c r="GN158" i="3" s="1"/>
  <c r="FD159" i="3"/>
  <c r="GN159" i="3" s="1"/>
  <c r="FB176" i="3"/>
  <c r="FQ21" i="3"/>
  <c r="FQ25" i="3"/>
  <c r="FN67" i="3"/>
  <c r="FP138" i="3"/>
  <c r="FP144" i="3"/>
  <c r="FP148" i="3"/>
  <c r="FX99" i="3"/>
  <c r="GB156" i="3"/>
  <c r="GB158" i="3"/>
  <c r="GB159" i="3"/>
  <c r="GB160" i="3"/>
  <c r="GB161" i="3"/>
  <c r="GB162" i="3"/>
  <c r="FZ154" i="3"/>
  <c r="GC178" i="3"/>
  <c r="GB192" i="3"/>
  <c r="GB193" i="3"/>
  <c r="GB194" i="3"/>
  <c r="GB195" i="3"/>
  <c r="GB196" i="3"/>
  <c r="AL51" i="3"/>
  <c r="AM74" i="3"/>
  <c r="AK131" i="3"/>
  <c r="AM154" i="3"/>
  <c r="BA33" i="3"/>
  <c r="BA32" i="3" s="1"/>
  <c r="AW99" i="3"/>
  <c r="BI51" i="3"/>
  <c r="BI99" i="3"/>
  <c r="BL121" i="3"/>
  <c r="BY21" i="3"/>
  <c r="BY25" i="3"/>
  <c r="BY33" i="3"/>
  <c r="BY32" i="3" s="1"/>
  <c r="BW51" i="3"/>
  <c r="BY64" i="3"/>
  <c r="BX121" i="3"/>
  <c r="BT132" i="3"/>
  <c r="BY135" i="3"/>
  <c r="BU151" i="3"/>
  <c r="BU147" i="3" s="1"/>
  <c r="BW176" i="3"/>
  <c r="BY199" i="3"/>
  <c r="BY198" i="3" s="1"/>
  <c r="CJ11" i="3"/>
  <c r="CK100" i="3"/>
  <c r="CK165" i="3"/>
  <c r="CH176" i="3"/>
  <c r="CW11" i="3"/>
  <c r="Y9" i="3"/>
  <c r="BM144" i="3"/>
  <c r="BL148" i="3"/>
  <c r="BV99" i="3"/>
  <c r="BU120" i="3"/>
  <c r="BY165" i="3"/>
  <c r="BY187" i="3"/>
  <c r="CK11" i="3"/>
  <c r="CK17" i="3"/>
  <c r="CK128" i="3"/>
  <c r="CK132" i="3"/>
  <c r="CK135" i="3"/>
  <c r="AK51" i="3"/>
  <c r="AL67" i="3"/>
  <c r="AM131" i="3"/>
  <c r="BA144" i="3"/>
  <c r="BL187" i="3"/>
  <c r="AO33" i="3"/>
  <c r="AO32" i="3" s="1"/>
  <c r="AL147" i="3"/>
  <c r="AV9" i="3"/>
  <c r="AZ11" i="3"/>
  <c r="AZ21" i="3"/>
  <c r="AZ25" i="3"/>
  <c r="AZ33" i="3"/>
  <c r="AZ32" i="3" s="1"/>
  <c r="AW51" i="3"/>
  <c r="BA64" i="3"/>
  <c r="AV74" i="3"/>
  <c r="AZ75" i="3"/>
  <c r="AV168" i="3"/>
  <c r="AV191" i="3"/>
  <c r="AV190" i="3" s="1"/>
  <c r="BI67" i="3"/>
  <c r="BX21" i="3"/>
  <c r="BX25" i="3"/>
  <c r="BU67" i="3"/>
  <c r="BT67" i="3"/>
  <c r="CK64" i="3"/>
  <c r="CW96" i="3"/>
  <c r="CU99" i="3"/>
  <c r="CV199" i="3"/>
  <c r="CV198" i="3" s="1"/>
  <c r="DH29" i="3"/>
  <c r="DH28" i="3" s="1"/>
  <c r="DH121" i="3"/>
  <c r="DF131" i="3"/>
  <c r="DG176" i="3"/>
  <c r="DR99" i="3"/>
  <c r="DR120" i="3"/>
  <c r="DT144" i="3"/>
  <c r="DP177" i="3"/>
  <c r="EG11" i="3"/>
  <c r="EB96" i="3"/>
  <c r="EB121" i="3"/>
  <c r="EF135" i="3"/>
  <c r="EF144" i="3"/>
  <c r="ER11" i="3"/>
  <c r="ER17" i="3"/>
  <c r="ER25" i="3"/>
  <c r="EQ67" i="3"/>
  <c r="FE53" i="3"/>
  <c r="GO53" i="3" s="1"/>
  <c r="FE55" i="3"/>
  <c r="GO55" i="3" s="1"/>
  <c r="FE57" i="3"/>
  <c r="GO57" i="3" s="1"/>
  <c r="FE58" i="3"/>
  <c r="GO58" i="3" s="1"/>
  <c r="FE59" i="3"/>
  <c r="GO59" i="3" s="1"/>
  <c r="FE65" i="3"/>
  <c r="GO65" i="3" s="1"/>
  <c r="FD68" i="3"/>
  <c r="FD67" i="3" s="1"/>
  <c r="EZ67" i="3"/>
  <c r="DH96" i="3"/>
  <c r="DQ120" i="3"/>
  <c r="FC67" i="3"/>
  <c r="EQ120" i="3"/>
  <c r="CW21" i="3"/>
  <c r="CW25" i="3"/>
  <c r="CW33" i="3"/>
  <c r="CW32" i="3" s="1"/>
  <c r="CW64" i="3"/>
  <c r="CV121" i="3"/>
  <c r="CT120" i="3"/>
  <c r="CV128" i="3"/>
  <c r="CV165" i="3"/>
  <c r="CR177" i="3"/>
  <c r="DI25" i="3"/>
  <c r="DG67" i="3"/>
  <c r="DH128" i="3"/>
  <c r="DI199" i="3"/>
  <c r="DI198" i="3" s="1"/>
  <c r="DT11" i="3"/>
  <c r="DU61" i="3"/>
  <c r="DT199" i="3"/>
  <c r="DT198" i="3" s="1"/>
  <c r="EG29" i="3"/>
  <c r="EG28" i="3" s="1"/>
  <c r="EG33" i="3"/>
  <c r="EG32" i="3" s="1"/>
  <c r="EE67" i="3"/>
  <c r="ED99" i="3"/>
  <c r="ED120" i="3"/>
  <c r="EG199" i="3"/>
  <c r="EG198" i="3" s="1"/>
  <c r="ER21" i="3"/>
  <c r="ER29" i="3"/>
  <c r="ER28" i="3" s="1"/>
  <c r="ES100" i="3"/>
  <c r="EZ9" i="3"/>
  <c r="FD18" i="3"/>
  <c r="GN18" i="3" s="1"/>
  <c r="FD30" i="3"/>
  <c r="GN30" i="3" s="1"/>
  <c r="FA67" i="3"/>
  <c r="FE18" i="3"/>
  <c r="GO18" i="3" s="1"/>
  <c r="FE30" i="3"/>
  <c r="GO30" i="3" s="1"/>
  <c r="FD53" i="3"/>
  <c r="GN53" i="3" s="1"/>
  <c r="FD55" i="3"/>
  <c r="GN55" i="3" s="1"/>
  <c r="FD57" i="3"/>
  <c r="GN57" i="3" s="1"/>
  <c r="FD58" i="3"/>
  <c r="GN58" i="3" s="1"/>
  <c r="FD59" i="3"/>
  <c r="GN59" i="3" s="1"/>
  <c r="FB51" i="3"/>
  <c r="FD65" i="3"/>
  <c r="GN65" i="3" s="1"/>
  <c r="EZ120" i="3"/>
  <c r="FD129" i="3"/>
  <c r="GN129" i="3" s="1"/>
  <c r="FE136" i="3"/>
  <c r="GO136" i="3" s="1"/>
  <c r="FE145" i="3"/>
  <c r="GO145" i="3" s="1"/>
  <c r="FE178" i="3"/>
  <c r="GO178" i="3" s="1"/>
  <c r="GC18" i="3"/>
  <c r="GC17" i="3" s="1"/>
  <c r="GC30" i="3"/>
  <c r="GC29" i="3" s="1"/>
  <c r="GC28" i="3" s="1"/>
  <c r="GC97" i="3"/>
  <c r="GC96" i="3" s="1"/>
  <c r="FX168" i="3"/>
  <c r="GC170" i="3"/>
  <c r="FX191" i="3"/>
  <c r="FX190" i="3" s="1"/>
  <c r="GC193" i="3"/>
  <c r="GC194" i="3"/>
  <c r="GC195" i="3"/>
  <c r="GC196" i="3"/>
  <c r="FB99" i="3"/>
  <c r="FD114" i="3"/>
  <c r="GN114" i="3" s="1"/>
  <c r="FD115" i="3"/>
  <c r="GN115" i="3" s="1"/>
  <c r="FD116" i="3"/>
  <c r="GN116" i="3" s="1"/>
  <c r="FE129" i="3"/>
  <c r="GO129" i="3" s="1"/>
  <c r="FD160" i="3"/>
  <c r="GN160" i="3" s="1"/>
  <c r="FL9" i="3"/>
  <c r="FP17" i="3"/>
  <c r="FQ187" i="3"/>
  <c r="GB53" i="3"/>
  <c r="GB55" i="3"/>
  <c r="GB57" i="3"/>
  <c r="GB58" i="3"/>
  <c r="GB59" i="3"/>
  <c r="GB65" i="3"/>
  <c r="GB64" i="3" s="1"/>
  <c r="GB68" i="3"/>
  <c r="GB67" i="3" s="1"/>
  <c r="GB69" i="3"/>
  <c r="GB76" i="3"/>
  <c r="GB78" i="3"/>
  <c r="GB79" i="3"/>
  <c r="GA120" i="3"/>
  <c r="GC136" i="3"/>
  <c r="GC135" i="3" s="1"/>
  <c r="GB139" i="3"/>
  <c r="GB138" i="3" s="1"/>
  <c r="GB178" i="3"/>
  <c r="GC199" i="3"/>
  <c r="GC198" i="3" s="1"/>
  <c r="FQ17" i="3"/>
  <c r="FP121" i="3"/>
  <c r="FL191" i="3"/>
  <c r="FL190" i="3" s="1"/>
  <c r="FZ120" i="3"/>
  <c r="FE86" i="3"/>
  <c r="GO86" i="3" s="1"/>
  <c r="FE91" i="3"/>
  <c r="GO91" i="3" s="1"/>
  <c r="FE92" i="3"/>
  <c r="GO92" i="3" s="1"/>
  <c r="FD145" i="3"/>
  <c r="GN145" i="3" s="1"/>
  <c r="FC176" i="3"/>
  <c r="FQ121" i="3"/>
  <c r="FZ131" i="3"/>
  <c r="AM20" i="3"/>
  <c r="AK111" i="3"/>
  <c r="AK110" i="3" s="1"/>
  <c r="AO151" i="3"/>
  <c r="AO168" i="3"/>
  <c r="AZ104" i="3"/>
  <c r="AV120" i="3"/>
  <c r="AZ128" i="3"/>
  <c r="AZ151" i="3"/>
  <c r="BJ99" i="3"/>
  <c r="BM121" i="3"/>
  <c r="BM132" i="3"/>
  <c r="BL135" i="3"/>
  <c r="BH155" i="3"/>
  <c r="CK29" i="3"/>
  <c r="CK28" i="3" s="1"/>
  <c r="CF99" i="3"/>
  <c r="CG128" i="3"/>
  <c r="CG120" i="3" s="1"/>
  <c r="CU9" i="3"/>
  <c r="CU51" i="3"/>
  <c r="DH33" i="3"/>
  <c r="DH32" i="3" s="1"/>
  <c r="DD75" i="3"/>
  <c r="DH165" i="3"/>
  <c r="DQ148" i="3"/>
  <c r="DQ147" i="3" s="1"/>
  <c r="DU151" i="3"/>
  <c r="EC29" i="3"/>
  <c r="EC28" i="3" s="1"/>
  <c r="EE104" i="3"/>
  <c r="EE99" i="3" s="1"/>
  <c r="EE191" i="3"/>
  <c r="EE190" i="3" s="1"/>
  <c r="AK21" i="3"/>
  <c r="AK20" i="3" s="1"/>
  <c r="AK32" i="3"/>
  <c r="AO45" i="3"/>
  <c r="AO44" i="3" s="1"/>
  <c r="AK99" i="3"/>
  <c r="AL120" i="3"/>
  <c r="AN199" i="3"/>
  <c r="AN198" i="3" s="1"/>
  <c r="AW147" i="3"/>
  <c r="BM21" i="3"/>
  <c r="BM25" i="3"/>
  <c r="BM33" i="3"/>
  <c r="BM32" i="3" s="1"/>
  <c r="BL100" i="3"/>
  <c r="BJ120" i="3"/>
  <c r="BH132" i="3"/>
  <c r="BX33" i="3"/>
  <c r="BX32" i="3" s="1"/>
  <c r="BV51" i="3"/>
  <c r="BT51" i="3"/>
  <c r="BX64" i="3"/>
  <c r="BX68" i="3"/>
  <c r="BX67" i="3" s="1"/>
  <c r="CJ96" i="3"/>
  <c r="CK138" i="3"/>
  <c r="CK144" i="3"/>
  <c r="CK148" i="3"/>
  <c r="CK187" i="3"/>
  <c r="CK199" i="3"/>
  <c r="CK198" i="3" s="1"/>
  <c r="CV17" i="3"/>
  <c r="CV29" i="3"/>
  <c r="CV28" i="3" s="1"/>
  <c r="CV61" i="3"/>
  <c r="CS67" i="3"/>
  <c r="CV96" i="3"/>
  <c r="CS99" i="3"/>
  <c r="CW121" i="3"/>
  <c r="CW128" i="3"/>
  <c r="DH151" i="3"/>
  <c r="DT33" i="3"/>
  <c r="DT32" i="3" s="1"/>
  <c r="DR51" i="3"/>
  <c r="DT64" i="3"/>
  <c r="DT68" i="3"/>
  <c r="DT67" i="3" s="1"/>
  <c r="DP121" i="3"/>
  <c r="DP120" i="3" s="1"/>
  <c r="DU138" i="3"/>
  <c r="EC10" i="3"/>
  <c r="EC17" i="3"/>
  <c r="EF61" i="3"/>
  <c r="EF64" i="3"/>
  <c r="EF132" i="3"/>
  <c r="EG135" i="3"/>
  <c r="EE168" i="3"/>
  <c r="EE154" i="3" s="1"/>
  <c r="AN17" i="3"/>
  <c r="AJ45" i="3"/>
  <c r="AJ44" i="3" s="1"/>
  <c r="AW9" i="3"/>
  <c r="BA96" i="3"/>
  <c r="AW131" i="3"/>
  <c r="BH51" i="3"/>
  <c r="BK154" i="3"/>
  <c r="BW9" i="3"/>
  <c r="CF51" i="3"/>
  <c r="CJ61" i="3"/>
  <c r="CK96" i="3"/>
  <c r="CV100" i="3"/>
  <c r="CV151" i="3"/>
  <c r="CW165" i="3"/>
  <c r="CR191" i="3"/>
  <c r="CR190" i="3" s="1"/>
  <c r="DH100" i="3"/>
  <c r="DH138" i="3"/>
  <c r="DH144" i="3"/>
  <c r="DH148" i="3"/>
  <c r="DH187" i="3"/>
  <c r="DU96" i="3"/>
  <c r="DP144" i="3"/>
  <c r="EC75" i="3"/>
  <c r="EC168" i="3"/>
  <c r="EF187" i="3"/>
  <c r="ED191" i="3"/>
  <c r="ED190" i="3" s="1"/>
  <c r="AO17" i="3"/>
  <c r="AK74" i="3"/>
  <c r="AM99" i="3"/>
  <c r="AK120" i="3"/>
  <c r="AJ131" i="3"/>
  <c r="AX9" i="3"/>
  <c r="AV51" i="3"/>
  <c r="AY120" i="3"/>
  <c r="BA135" i="3"/>
  <c r="BK131" i="3"/>
  <c r="BL165" i="3"/>
  <c r="BM187" i="3"/>
  <c r="BW131" i="3"/>
  <c r="CJ29" i="3"/>
  <c r="CJ28" i="3" s="1"/>
  <c r="CW151" i="3"/>
  <c r="DS120" i="3"/>
  <c r="ER96" i="3"/>
  <c r="FE152" i="3"/>
  <c r="GO152" i="3" s="1"/>
  <c r="FE179" i="3"/>
  <c r="GO179" i="3" s="1"/>
  <c r="FE181" i="3"/>
  <c r="GO181" i="3" s="1"/>
  <c r="FM21" i="3"/>
  <c r="FM20" i="3" s="1"/>
  <c r="FQ165" i="3"/>
  <c r="GB105" i="3"/>
  <c r="GB179" i="3"/>
  <c r="GB181" i="3"/>
  <c r="GB188" i="3"/>
  <c r="GB187" i="3" s="1"/>
  <c r="GN33" i="3"/>
  <c r="ER132" i="3"/>
  <c r="ES165" i="3"/>
  <c r="FD33" i="3"/>
  <c r="FD32" i="3" s="1"/>
  <c r="FE169" i="3"/>
  <c r="GO169" i="3" s="1"/>
  <c r="FE170" i="3"/>
  <c r="GO170" i="3" s="1"/>
  <c r="EZ177" i="3"/>
  <c r="EZ176" i="3" s="1"/>
  <c r="FD199" i="3"/>
  <c r="FD198" i="3" s="1"/>
  <c r="FQ29" i="3"/>
  <c r="FQ28" i="3" s="1"/>
  <c r="FL68" i="3"/>
  <c r="FP68" i="3" s="1"/>
  <c r="FP67" i="3" s="1"/>
  <c r="FP132" i="3"/>
  <c r="FP135" i="3"/>
  <c r="FP151" i="3"/>
  <c r="GB11" i="3"/>
  <c r="GB12" i="3"/>
  <c r="GB13" i="3"/>
  <c r="GB33" i="3"/>
  <c r="GB32" i="3" s="1"/>
  <c r="GB149" i="3"/>
  <c r="GB148" i="3" s="1"/>
  <c r="GC179" i="3"/>
  <c r="GC181" i="3"/>
  <c r="GO33" i="3"/>
  <c r="ES33" i="3"/>
  <c r="ES32" i="3" s="1"/>
  <c r="EP67" i="3"/>
  <c r="FE33" i="3"/>
  <c r="FE32" i="3" s="1"/>
  <c r="FD161" i="3"/>
  <c r="GN161" i="3" s="1"/>
  <c r="FD162" i="3"/>
  <c r="GN162" i="3" s="1"/>
  <c r="FP21" i="3"/>
  <c r="FP25" i="3"/>
  <c r="FM29" i="3"/>
  <c r="FM28" i="3" s="1"/>
  <c r="FP61" i="3"/>
  <c r="FQ132" i="3"/>
  <c r="FQ135" i="3"/>
  <c r="FQ151" i="3"/>
  <c r="GC11" i="3"/>
  <c r="GC12" i="3"/>
  <c r="GC13" i="3"/>
  <c r="GC33" i="3"/>
  <c r="GC32" i="3" s="1"/>
  <c r="GB129" i="3"/>
  <c r="GB128" i="3" s="1"/>
  <c r="GB136" i="3"/>
  <c r="GB135" i="3" s="1"/>
  <c r="FY165" i="3"/>
  <c r="FY154" i="3" s="1"/>
  <c r="EP51" i="3"/>
  <c r="FP165" i="3"/>
  <c r="GB80" i="3"/>
  <c r="GB81" i="3"/>
  <c r="GB82" i="3"/>
  <c r="GB83" i="3"/>
  <c r="GB85" i="3"/>
  <c r="FY120" i="3"/>
  <c r="GB163" i="3"/>
  <c r="AK154" i="3"/>
  <c r="AJ9" i="3"/>
  <c r="AL20" i="3"/>
  <c r="AN68" i="3"/>
  <c r="AN67" i="3" s="1"/>
  <c r="AL75" i="3"/>
  <c r="AL74" i="3" s="1"/>
  <c r="AL104" i="3"/>
  <c r="AL99" i="3" s="1"/>
  <c r="AJ120" i="3"/>
  <c r="AO144" i="3"/>
  <c r="AO148" i="3"/>
  <c r="AL155" i="3"/>
  <c r="AL154" i="3" s="1"/>
  <c r="AO165" i="3"/>
  <c r="AZ17" i="3"/>
  <c r="AZ29" i="3"/>
  <c r="AZ28" i="3" s="1"/>
  <c r="AL191" i="3"/>
  <c r="AL190" i="3" s="1"/>
  <c r="AK17" i="3"/>
  <c r="AK9" i="3" s="1"/>
  <c r="AN25" i="3"/>
  <c r="AJ64" i="3"/>
  <c r="AJ51" i="3" s="1"/>
  <c r="AK67" i="3"/>
  <c r="AL131" i="3"/>
  <c r="AJ176" i="3"/>
  <c r="AL176" i="3"/>
  <c r="AN11" i="3"/>
  <c r="AN21" i="3"/>
  <c r="AJ20" i="3"/>
  <c r="AO25" i="3"/>
  <c r="AO20" i="3" s="1"/>
  <c r="AN29" i="3"/>
  <c r="AN28" i="3" s="1"/>
  <c r="AO100" i="3"/>
  <c r="AO138" i="3"/>
  <c r="AO155" i="3"/>
  <c r="AK177" i="3"/>
  <c r="AK176" i="3" s="1"/>
  <c r="BA11" i="3"/>
  <c r="BA21" i="3"/>
  <c r="BA25" i="3"/>
  <c r="AY154" i="3"/>
  <c r="BX128" i="3"/>
  <c r="BT128" i="3"/>
  <c r="AZ100" i="3"/>
  <c r="AZ177" i="3"/>
  <c r="AZ187" i="3"/>
  <c r="AZ191" i="3"/>
  <c r="AZ190" i="3" s="1"/>
  <c r="BL11" i="3"/>
  <c r="BL17" i="3"/>
  <c r="BL29" i="3"/>
  <c r="BL28" i="3" s="1"/>
  <c r="BL64" i="3"/>
  <c r="BL68" i="3"/>
  <c r="BL67" i="3" s="1"/>
  <c r="BL96" i="3"/>
  <c r="BM100" i="3"/>
  <c r="BH128" i="3"/>
  <c r="BM128" i="3"/>
  <c r="BI132" i="3"/>
  <c r="BM135" i="3"/>
  <c r="BL138" i="3"/>
  <c r="BM148" i="3"/>
  <c r="BM151" i="3"/>
  <c r="BI155" i="3"/>
  <c r="BM165" i="3"/>
  <c r="BH187" i="3"/>
  <c r="BH191" i="3"/>
  <c r="BH190" i="3" s="1"/>
  <c r="BY132" i="3"/>
  <c r="BU132" i="3"/>
  <c r="BU131" i="3" s="1"/>
  <c r="AZ45" i="3"/>
  <c r="AZ44" i="3" s="1"/>
  <c r="AZ61" i="3"/>
  <c r="BA100" i="3"/>
  <c r="BA128" i="3"/>
  <c r="BA120" i="3" s="1"/>
  <c r="AZ132" i="3"/>
  <c r="AZ138" i="3"/>
  <c r="BA148" i="3"/>
  <c r="BA147" i="3" s="1"/>
  <c r="BA165" i="3"/>
  <c r="BA187" i="3"/>
  <c r="BM11" i="3"/>
  <c r="BM17" i="3"/>
  <c r="BM29" i="3"/>
  <c r="BM28" i="3" s="1"/>
  <c r="BM64" i="3"/>
  <c r="BM68" i="3"/>
  <c r="BM67" i="3" s="1"/>
  <c r="BM96" i="3"/>
  <c r="BM138" i="3"/>
  <c r="BL144" i="3"/>
  <c r="BH151" i="3"/>
  <c r="BN151" i="3" s="1"/>
  <c r="BI187" i="3"/>
  <c r="BI176" i="3" s="1"/>
  <c r="BK176" i="3"/>
  <c r="BX11" i="3"/>
  <c r="BA61" i="3"/>
  <c r="AZ121" i="3"/>
  <c r="BA132" i="3"/>
  <c r="AX154" i="3"/>
  <c r="BI138" i="3"/>
  <c r="BI168" i="3"/>
  <c r="BJ154" i="3"/>
  <c r="CJ17" i="3"/>
  <c r="CF17" i="3"/>
  <c r="CF9" i="3" s="1"/>
  <c r="CK25" i="3"/>
  <c r="CV21" i="3"/>
  <c r="CV25" i="3"/>
  <c r="CT51" i="3"/>
  <c r="CV64" i="3"/>
  <c r="CH120" i="3"/>
  <c r="DG51" i="3"/>
  <c r="BX17" i="3"/>
  <c r="BX29" i="3"/>
  <c r="BX28" i="3" s="1"/>
  <c r="BX61" i="3"/>
  <c r="BX96" i="3"/>
  <c r="BY121" i="3"/>
  <c r="BY128" i="3"/>
  <c r="BX138" i="3"/>
  <c r="BX148" i="3"/>
  <c r="BU155" i="3"/>
  <c r="BU168" i="3"/>
  <c r="BU191" i="3"/>
  <c r="BU190" i="3" s="1"/>
  <c r="CK61" i="3"/>
  <c r="CI120" i="3"/>
  <c r="CG138" i="3"/>
  <c r="CG151" i="3"/>
  <c r="CG155" i="3"/>
  <c r="CG168" i="3"/>
  <c r="CG187" i="3"/>
  <c r="CG191" i="3"/>
  <c r="CG190" i="3" s="1"/>
  <c r="CV132" i="3"/>
  <c r="CV138" i="3"/>
  <c r="CV148" i="3"/>
  <c r="CR187" i="3"/>
  <c r="CW187" i="3"/>
  <c r="CS191" i="3"/>
  <c r="CS190" i="3" s="1"/>
  <c r="DH11" i="3"/>
  <c r="DH17" i="3"/>
  <c r="DH21" i="3"/>
  <c r="DD25" i="3"/>
  <c r="DD20" i="3" s="1"/>
  <c r="DF20" i="3"/>
  <c r="DD29" i="3"/>
  <c r="DD28" i="3" s="1"/>
  <c r="DH61" i="3"/>
  <c r="DH64" i="3"/>
  <c r="DD68" i="3"/>
  <c r="DH68" i="3" s="1"/>
  <c r="DH67" i="3" s="1"/>
  <c r="BY17" i="3"/>
  <c r="BY29" i="3"/>
  <c r="BY28" i="3" s="1"/>
  <c r="BY61" i="3"/>
  <c r="BY96" i="3"/>
  <c r="BV120" i="3"/>
  <c r="BY138" i="3"/>
  <c r="BX144" i="3"/>
  <c r="BY148" i="3"/>
  <c r="BX151" i="3"/>
  <c r="BX165" i="3"/>
  <c r="BX187" i="3"/>
  <c r="CH9" i="3"/>
  <c r="CJ21" i="3"/>
  <c r="CJ25" i="3"/>
  <c r="CJ64" i="3"/>
  <c r="CJ68" i="3"/>
  <c r="CJ67" i="3" s="1"/>
  <c r="CJ100" i="3"/>
  <c r="CJ121" i="3"/>
  <c r="CJ128" i="3"/>
  <c r="CJ132" i="3"/>
  <c r="CJ135" i="3"/>
  <c r="CJ138" i="3"/>
  <c r="CJ144" i="3"/>
  <c r="CJ148" i="3"/>
  <c r="CJ151" i="3"/>
  <c r="CJ165" i="3"/>
  <c r="CJ187" i="3"/>
  <c r="CW17" i="3"/>
  <c r="CW29" i="3"/>
  <c r="CW28" i="3" s="1"/>
  <c r="CR61" i="3"/>
  <c r="CR51" i="3" s="1"/>
  <c r="CW61" i="3"/>
  <c r="CR68" i="3"/>
  <c r="CW100" i="3"/>
  <c r="CW132" i="3"/>
  <c r="CW138" i="3"/>
  <c r="CW148" i="3"/>
  <c r="DI11" i="3"/>
  <c r="DI17" i="3"/>
  <c r="DI21" i="3"/>
  <c r="DE25" i="3"/>
  <c r="DG20" i="3"/>
  <c r="DE29" i="3"/>
  <c r="DE28" i="3" s="1"/>
  <c r="DI61" i="3"/>
  <c r="DI64" i="3"/>
  <c r="DE68" i="3"/>
  <c r="DI68" i="3" s="1"/>
  <c r="DI67" i="3" s="1"/>
  <c r="DI96" i="3"/>
  <c r="DI100" i="3"/>
  <c r="DI121" i="3"/>
  <c r="DI128" i="3"/>
  <c r="DI132" i="3"/>
  <c r="DI135" i="3"/>
  <c r="DI138" i="3"/>
  <c r="DI144" i="3"/>
  <c r="DI148" i="3"/>
  <c r="DI151" i="3"/>
  <c r="DI165" i="3"/>
  <c r="DI187" i="3"/>
  <c r="DU11" i="3"/>
  <c r="DU17" i="3"/>
  <c r="DU29" i="3"/>
  <c r="DU28" i="3" s="1"/>
  <c r="DU64" i="3"/>
  <c r="DT100" i="3"/>
  <c r="DU144" i="3"/>
  <c r="DQ144" i="3"/>
  <c r="EF29" i="3"/>
  <c r="EF28" i="3" s="1"/>
  <c r="EB29" i="3"/>
  <c r="EB28" i="3" s="1"/>
  <c r="EF100" i="3"/>
  <c r="EB100" i="3"/>
  <c r="EB111" i="3"/>
  <c r="EB110" i="3" s="1"/>
  <c r="EB191" i="3"/>
  <c r="EB190" i="3" s="1"/>
  <c r="ES29" i="3"/>
  <c r="ES28" i="3" s="1"/>
  <c r="EO29" i="3"/>
  <c r="EO28" i="3" s="1"/>
  <c r="EO75" i="3"/>
  <c r="EO74" i="3" s="1"/>
  <c r="EN104" i="3"/>
  <c r="DD104" i="3"/>
  <c r="DF99" i="3"/>
  <c r="DD128" i="3"/>
  <c r="DF120" i="3"/>
  <c r="DD132" i="3"/>
  <c r="DD138" i="3"/>
  <c r="DD151" i="3"/>
  <c r="DD155" i="3"/>
  <c r="DD168" i="3"/>
  <c r="DD187" i="3"/>
  <c r="DD191" i="3"/>
  <c r="DD190" i="3" s="1"/>
  <c r="DQ10" i="3"/>
  <c r="DQ17" i="3"/>
  <c r="DT21" i="3"/>
  <c r="DT25" i="3"/>
  <c r="DT61" i="3"/>
  <c r="DT96" i="3"/>
  <c r="DP100" i="3"/>
  <c r="DU100" i="3"/>
  <c r="DP111" i="3"/>
  <c r="DP110" i="3" s="1"/>
  <c r="DU165" i="3"/>
  <c r="DQ165" i="3"/>
  <c r="EF25" i="3"/>
  <c r="EB25" i="3"/>
  <c r="EB168" i="3"/>
  <c r="ES25" i="3"/>
  <c r="EO25" i="3"/>
  <c r="ES144" i="3"/>
  <c r="EO144" i="3"/>
  <c r="EO155" i="3"/>
  <c r="DG99" i="3"/>
  <c r="DG120" i="3"/>
  <c r="EC52" i="3"/>
  <c r="EB68" i="3"/>
  <c r="EF68" i="3" s="1"/>
  <c r="EF67" i="3" s="1"/>
  <c r="EG96" i="3"/>
  <c r="EC96" i="3"/>
  <c r="EG121" i="3"/>
  <c r="EC121" i="3"/>
  <c r="EC120" i="3" s="1"/>
  <c r="EC132" i="3"/>
  <c r="EG132" i="3"/>
  <c r="ES151" i="3"/>
  <c r="EO151" i="3"/>
  <c r="EO147" i="3" s="1"/>
  <c r="EB45" i="3"/>
  <c r="EB44" i="3" s="1"/>
  <c r="ED52" i="3"/>
  <c r="ED51" i="3" s="1"/>
  <c r="EE51" i="3"/>
  <c r="EB104" i="3"/>
  <c r="EF138" i="3"/>
  <c r="EB138" i="3"/>
  <c r="EB155" i="3"/>
  <c r="ES128" i="3"/>
  <c r="EO128" i="3"/>
  <c r="EO120" i="3" s="1"/>
  <c r="ES138" i="3"/>
  <c r="EO138" i="3"/>
  <c r="DT165" i="3"/>
  <c r="DR176" i="3"/>
  <c r="DU187" i="3"/>
  <c r="EE75" i="3"/>
  <c r="EE74" i="3" s="1"/>
  <c r="EE111" i="3"/>
  <c r="EE110" i="3" s="1"/>
  <c r="EG148" i="3"/>
  <c r="ES61" i="3"/>
  <c r="ER64" i="3"/>
  <c r="EO67" i="3"/>
  <c r="ER100" i="3"/>
  <c r="ES121" i="3"/>
  <c r="ER128" i="3"/>
  <c r="EO168" i="3"/>
  <c r="DU132" i="3"/>
  <c r="DT135" i="3"/>
  <c r="DR154" i="3"/>
  <c r="EC21" i="3"/>
  <c r="EC20" i="3" s="1"/>
  <c r="EG25" i="3"/>
  <c r="EE120" i="3"/>
  <c r="ED131" i="3"/>
  <c r="EP120" i="3"/>
  <c r="DU121" i="3"/>
  <c r="DU128" i="3"/>
  <c r="DU135" i="3"/>
  <c r="DT148" i="3"/>
  <c r="EF11" i="3"/>
  <c r="EF17" i="3"/>
  <c r="EF21" i="3"/>
  <c r="EB52" i="3"/>
  <c r="EB61" i="3"/>
  <c r="EB75" i="3"/>
  <c r="EF128" i="3"/>
  <c r="EE131" i="3"/>
  <c r="EC135" i="3"/>
  <c r="EF148" i="3"/>
  <c r="EF151" i="3"/>
  <c r="EG165" i="3"/>
  <c r="ED154" i="3"/>
  <c r="ES11" i="3"/>
  <c r="ES17" i="3"/>
  <c r="ES21" i="3"/>
  <c r="EP20" i="3"/>
  <c r="ER61" i="3"/>
  <c r="EO104" i="3"/>
  <c r="EO99" i="3" s="1"/>
  <c r="EP99" i="3"/>
  <c r="ER121" i="3"/>
  <c r="EN132" i="3"/>
  <c r="ES132" i="3"/>
  <c r="ER135" i="3"/>
  <c r="EQ131" i="3"/>
  <c r="ER148" i="3"/>
  <c r="EO187" i="3"/>
  <c r="EO191" i="3"/>
  <c r="EO190" i="3" s="1"/>
  <c r="FE159" i="3"/>
  <c r="GO159" i="3" s="1"/>
  <c r="FE160" i="3"/>
  <c r="GO160" i="3" s="1"/>
  <c r="FE161" i="3"/>
  <c r="GO161" i="3" s="1"/>
  <c r="FE162" i="3"/>
  <c r="GO162" i="3" s="1"/>
  <c r="FE163" i="3"/>
  <c r="GO163" i="3" s="1"/>
  <c r="FD166" i="3"/>
  <c r="GN166" i="3" s="1"/>
  <c r="FA177" i="3"/>
  <c r="FA176" i="3" s="1"/>
  <c r="FE188" i="3"/>
  <c r="GO188" i="3" s="1"/>
  <c r="FP100" i="3"/>
  <c r="FP128" i="3"/>
  <c r="FL138" i="3"/>
  <c r="FN131" i="3"/>
  <c r="FL151" i="3"/>
  <c r="FL155" i="3"/>
  <c r="FL168" i="3"/>
  <c r="GB15" i="3"/>
  <c r="GB22" i="3"/>
  <c r="GB21" i="3" s="1"/>
  <c r="GB26" i="3"/>
  <c r="GB25" i="3" s="1"/>
  <c r="GB46" i="3"/>
  <c r="GB47" i="3"/>
  <c r="GB62" i="3"/>
  <c r="GB61" i="3" s="1"/>
  <c r="GB106" i="3"/>
  <c r="GB107" i="3"/>
  <c r="GB108" i="3"/>
  <c r="GC112" i="3"/>
  <c r="GC113" i="3"/>
  <c r="GC114" i="3"/>
  <c r="GC115" i="3"/>
  <c r="GC116" i="3"/>
  <c r="GB133" i="3"/>
  <c r="GB132" i="3" s="1"/>
  <c r="GC145" i="3"/>
  <c r="GC144" i="3" s="1"/>
  <c r="ES135" i="3"/>
  <c r="ER138" i="3"/>
  <c r="ER144" i="3"/>
  <c r="ES148" i="3"/>
  <c r="ER151" i="3"/>
  <c r="ER165" i="3"/>
  <c r="ER187" i="3"/>
  <c r="FD11" i="3"/>
  <c r="FD12" i="3"/>
  <c r="GN12" i="3" s="1"/>
  <c r="FD13" i="3"/>
  <c r="GN13" i="3" s="1"/>
  <c r="FD15" i="3"/>
  <c r="GN15" i="3" s="1"/>
  <c r="FD22" i="3"/>
  <c r="GN22" i="3" s="1"/>
  <c r="FD26" i="3"/>
  <c r="GN26" i="3" s="1"/>
  <c r="FD46" i="3"/>
  <c r="GN46" i="3" s="1"/>
  <c r="FD47" i="3"/>
  <c r="GN47" i="3" s="1"/>
  <c r="FD62" i="3"/>
  <c r="GN62" i="3" s="1"/>
  <c r="FD97" i="3"/>
  <c r="GN97" i="3" s="1"/>
  <c r="FD105" i="3"/>
  <c r="GN105" i="3" s="1"/>
  <c r="FD106" i="3"/>
  <c r="GN106" i="3" s="1"/>
  <c r="FD107" i="3"/>
  <c r="GN107" i="3" s="1"/>
  <c r="FD108" i="3"/>
  <c r="GN108" i="3" s="1"/>
  <c r="FD122" i="3"/>
  <c r="GN122" i="3" s="1"/>
  <c r="FD133" i="3"/>
  <c r="GN133" i="3" s="1"/>
  <c r="FD139" i="3"/>
  <c r="GN139" i="3" s="1"/>
  <c r="FD149" i="3"/>
  <c r="GN149" i="3" s="1"/>
  <c r="FD170" i="3"/>
  <c r="GN170" i="3" s="1"/>
  <c r="FQ100" i="3"/>
  <c r="FQ128" i="3"/>
  <c r="FM138" i="3"/>
  <c r="FO131" i="3"/>
  <c r="FM151" i="3"/>
  <c r="FM155" i="3"/>
  <c r="FM168" i="3"/>
  <c r="FM187" i="3"/>
  <c r="FM191" i="3"/>
  <c r="FM190" i="3" s="1"/>
  <c r="GC15" i="3"/>
  <c r="GC22" i="3"/>
  <c r="GC21" i="3" s="1"/>
  <c r="GC26" i="3"/>
  <c r="GC25" i="3" s="1"/>
  <c r="GC46" i="3"/>
  <c r="GC47" i="3"/>
  <c r="GC62" i="3"/>
  <c r="GC61" i="3" s="1"/>
  <c r="FE11" i="3"/>
  <c r="FE12" i="3"/>
  <c r="GO12" i="3" s="1"/>
  <c r="FE13" i="3"/>
  <c r="GO13" i="3" s="1"/>
  <c r="FE15" i="3"/>
  <c r="GO15" i="3" s="1"/>
  <c r="FE22" i="3"/>
  <c r="GO22" i="3" s="1"/>
  <c r="FE26" i="3"/>
  <c r="GO26" i="3" s="1"/>
  <c r="FE46" i="3"/>
  <c r="GO46" i="3" s="1"/>
  <c r="FE47" i="3"/>
  <c r="GO47" i="3" s="1"/>
  <c r="FE62" i="3"/>
  <c r="GO62" i="3" s="1"/>
  <c r="FE97" i="3"/>
  <c r="GO97" i="3" s="1"/>
  <c r="FE105" i="3"/>
  <c r="GO105" i="3" s="1"/>
  <c r="FE106" i="3"/>
  <c r="GO106" i="3" s="1"/>
  <c r="FE107" i="3"/>
  <c r="GO107" i="3" s="1"/>
  <c r="FE108" i="3"/>
  <c r="GO108" i="3" s="1"/>
  <c r="FE122" i="3"/>
  <c r="GO122" i="3" s="1"/>
  <c r="FE133" i="3"/>
  <c r="GO133" i="3" s="1"/>
  <c r="FE139" i="3"/>
  <c r="GO139" i="3" s="1"/>
  <c r="FE149" i="3"/>
  <c r="GO149" i="3" s="1"/>
  <c r="FB154" i="3"/>
  <c r="FP64" i="3"/>
  <c r="FM68" i="3"/>
  <c r="FM67" i="3" s="1"/>
  <c r="FP187" i="3"/>
  <c r="GB86" i="3"/>
  <c r="GB91" i="3"/>
  <c r="GB92" i="3"/>
  <c r="GB101" i="3"/>
  <c r="GB100" i="3" s="1"/>
  <c r="GA154" i="3"/>
  <c r="FD163" i="3"/>
  <c r="GN163" i="3" s="1"/>
  <c r="FE196" i="3"/>
  <c r="GO196" i="3" s="1"/>
  <c r="FQ64" i="3"/>
  <c r="GC85" i="3"/>
  <c r="GC86" i="3"/>
  <c r="GC91" i="3"/>
  <c r="GC92" i="3"/>
  <c r="GC101" i="3"/>
  <c r="GC100" i="3" s="1"/>
  <c r="GB112" i="3"/>
  <c r="GB113" i="3"/>
  <c r="GB114" i="3"/>
  <c r="GB115" i="3"/>
  <c r="GB116" i="3"/>
  <c r="FX121" i="3"/>
  <c r="GC122" i="3"/>
  <c r="GC121" i="3" s="1"/>
  <c r="FY135" i="3"/>
  <c r="FY131" i="3" s="1"/>
  <c r="GB145" i="3"/>
  <c r="GB144" i="3" s="1"/>
  <c r="FX148" i="3"/>
  <c r="FX147" i="3" s="1"/>
  <c r="GC149" i="3"/>
  <c r="GC148" i="3" s="1"/>
  <c r="GB152" i="3"/>
  <c r="GB151" i="3" s="1"/>
  <c r="FX155" i="3"/>
  <c r="GC160" i="3"/>
  <c r="GC161" i="3"/>
  <c r="GC162" i="3"/>
  <c r="GC163" i="3"/>
  <c r="GB166" i="3"/>
  <c r="GB165" i="3" s="1"/>
  <c r="FY177" i="3"/>
  <c r="FY176" i="3" s="1"/>
  <c r="FX187" i="3"/>
  <c r="GA131" i="3"/>
  <c r="GC129" i="3"/>
  <c r="GC128" i="3" s="1"/>
  <c r="GC133" i="3"/>
  <c r="GC132" i="3" s="1"/>
  <c r="GC139" i="3"/>
  <c r="GC138" i="3" s="1"/>
  <c r="GC152" i="3"/>
  <c r="GC151" i="3" s="1"/>
  <c r="GC156" i="3"/>
  <c r="GC169" i="3"/>
  <c r="GC188" i="3"/>
  <c r="GC187" i="3" s="1"/>
  <c r="GC192" i="3"/>
  <c r="FN154" i="3"/>
  <c r="FO154" i="3"/>
  <c r="FL135" i="3"/>
  <c r="FL144" i="3"/>
  <c r="FL148" i="3"/>
  <c r="FL165" i="3"/>
  <c r="FL177" i="3"/>
  <c r="FL176" i="3" s="1"/>
  <c r="FM135" i="3"/>
  <c r="FM144" i="3"/>
  <c r="FM148" i="3"/>
  <c r="FM165" i="3"/>
  <c r="FM177" i="3"/>
  <c r="FD169" i="3"/>
  <c r="GN169" i="3" s="1"/>
  <c r="FD188" i="3"/>
  <c r="GN188" i="3" s="1"/>
  <c r="FD192" i="3"/>
  <c r="GN192" i="3" s="1"/>
  <c r="EQ20" i="3"/>
  <c r="EN10" i="3"/>
  <c r="EN17" i="3"/>
  <c r="EN21" i="3"/>
  <c r="EN25" i="3"/>
  <c r="EN29" i="3"/>
  <c r="EN28" i="3" s="1"/>
  <c r="EP131" i="3"/>
  <c r="EP154" i="3"/>
  <c r="EQ154" i="3"/>
  <c r="EN64" i="3"/>
  <c r="EN96" i="3"/>
  <c r="EN74" i="3" s="1"/>
  <c r="EN100" i="3"/>
  <c r="EN111" i="3"/>
  <c r="EN110" i="3" s="1"/>
  <c r="EN121" i="3"/>
  <c r="EN120" i="3" s="1"/>
  <c r="EN135" i="3"/>
  <c r="EN144" i="3"/>
  <c r="EN148" i="3"/>
  <c r="EN147" i="3" s="1"/>
  <c r="EN165" i="3"/>
  <c r="EN154" i="3" s="1"/>
  <c r="EN177" i="3"/>
  <c r="EN176" i="3" s="1"/>
  <c r="EO165" i="3"/>
  <c r="EO177" i="3"/>
  <c r="EE20" i="3"/>
  <c r="ED20" i="3"/>
  <c r="EC32" i="3"/>
  <c r="EG61" i="3"/>
  <c r="EG100" i="3"/>
  <c r="EC111" i="3"/>
  <c r="EC110" i="3" s="1"/>
  <c r="EG128" i="3"/>
  <c r="EG144" i="3"/>
  <c r="EG187" i="3"/>
  <c r="EC191" i="3"/>
  <c r="EC190" i="3" s="1"/>
  <c r="EF33" i="3"/>
  <c r="EF32" i="3" s="1"/>
  <c r="EE177" i="3"/>
  <c r="EE176" i="3" s="1"/>
  <c r="EG64" i="3"/>
  <c r="EB64" i="3"/>
  <c r="EB135" i="3"/>
  <c r="EB144" i="3"/>
  <c r="EB148" i="3"/>
  <c r="EB165" i="3"/>
  <c r="EB177" i="3"/>
  <c r="EB176" i="3" s="1"/>
  <c r="DP10" i="3"/>
  <c r="DP17" i="3"/>
  <c r="DR131" i="3"/>
  <c r="DT128" i="3"/>
  <c r="DT132" i="3"/>
  <c r="DT138" i="3"/>
  <c r="DT151" i="3"/>
  <c r="DT187" i="3"/>
  <c r="DD32" i="3"/>
  <c r="DF154" i="3"/>
  <c r="DE32" i="3"/>
  <c r="DG154" i="3"/>
  <c r="DD52" i="3"/>
  <c r="DD64" i="3"/>
  <c r="DD96" i="3"/>
  <c r="DD100" i="3"/>
  <c r="DD111" i="3"/>
  <c r="DD110" i="3" s="1"/>
  <c r="DD121" i="3"/>
  <c r="DD135" i="3"/>
  <c r="DD144" i="3"/>
  <c r="DD148" i="3"/>
  <c r="DD165" i="3"/>
  <c r="DD177" i="3"/>
  <c r="DE52" i="3"/>
  <c r="DE64" i="3"/>
  <c r="DE96" i="3"/>
  <c r="DE74" i="3" s="1"/>
  <c r="DE100" i="3"/>
  <c r="DE111" i="3"/>
  <c r="DE110" i="3" s="1"/>
  <c r="DE121" i="3"/>
  <c r="DE120" i="3" s="1"/>
  <c r="DE135" i="3"/>
  <c r="DE144" i="3"/>
  <c r="DE148" i="3"/>
  <c r="DE147" i="3" s="1"/>
  <c r="DE165" i="3"/>
  <c r="DE177" i="3"/>
  <c r="DE176" i="3" s="1"/>
  <c r="CW68" i="3"/>
  <c r="CW67" i="3" s="1"/>
  <c r="CS177" i="3"/>
  <c r="CS176" i="3" s="1"/>
  <c r="CH154" i="3"/>
  <c r="CI154" i="3"/>
  <c r="CF135" i="3"/>
  <c r="CF144" i="3"/>
  <c r="CF148" i="3"/>
  <c r="CF147" i="3" s="1"/>
  <c r="CF165" i="3"/>
  <c r="CF154" i="3" s="1"/>
  <c r="CF177" i="3"/>
  <c r="CF176" i="3" s="1"/>
  <c r="CG135" i="3"/>
  <c r="CG144" i="3"/>
  <c r="CG148" i="3"/>
  <c r="CG165" i="3"/>
  <c r="CG177" i="3"/>
  <c r="BV154" i="3"/>
  <c r="BV131" i="3"/>
  <c r="BW154" i="3"/>
  <c r="BT121" i="3"/>
  <c r="BT135" i="3"/>
  <c r="BT144" i="3"/>
  <c r="BT148" i="3"/>
  <c r="BT147" i="3" s="1"/>
  <c r="BT165" i="3"/>
  <c r="BT154" i="3" s="1"/>
  <c r="BT177" i="3"/>
  <c r="BT176" i="3" s="1"/>
  <c r="BU165" i="3"/>
  <c r="BU177" i="3"/>
  <c r="BU176" i="3" s="1"/>
  <c r="BJ131" i="3"/>
  <c r="BH96" i="3"/>
  <c r="BH74" i="3" s="1"/>
  <c r="BH100" i="3"/>
  <c r="BH99" i="3" s="1"/>
  <c r="BH111" i="3"/>
  <c r="BH110" i="3" s="1"/>
  <c r="BH121" i="3"/>
  <c r="BH135" i="3"/>
  <c r="BH144" i="3"/>
  <c r="BH148" i="3"/>
  <c r="BH165" i="3"/>
  <c r="BH177" i="3"/>
  <c r="AV144" i="3"/>
  <c r="AV131" i="3" s="1"/>
  <c r="AV165" i="3"/>
  <c r="AV177" i="3"/>
  <c r="AV176" i="3" s="1"/>
  <c r="AW165" i="3"/>
  <c r="AW154" i="3" s="1"/>
  <c r="AW177" i="3"/>
  <c r="AW176" i="3" s="1"/>
  <c r="AN33" i="3"/>
  <c r="AN32" i="3" s="1"/>
  <c r="AN128" i="3"/>
  <c r="AN168" i="3"/>
  <c r="AK29" i="3"/>
  <c r="AK28" i="3" s="1"/>
  <c r="AK45" i="3"/>
  <c r="AK44" i="3" s="1"/>
  <c r="AN61" i="3"/>
  <c r="AJ75" i="3"/>
  <c r="AJ74" i="3" s="1"/>
  <c r="AN96" i="3"/>
  <c r="AN121" i="3"/>
  <c r="AO120" i="3"/>
  <c r="AN135" i="3"/>
  <c r="AN144" i="3"/>
  <c r="AJ155" i="3"/>
  <c r="AJ154" i="3" s="1"/>
  <c r="AN187" i="3"/>
  <c r="AN52" i="3"/>
  <c r="AO75" i="3"/>
  <c r="AO74" i="3" s="1"/>
  <c r="AN100" i="3"/>
  <c r="AJ111" i="3"/>
  <c r="AJ110" i="3" s="1"/>
  <c r="AN111" i="3"/>
  <c r="AN110" i="3" s="1"/>
  <c r="AN132" i="3"/>
  <c r="AN138" i="3"/>
  <c r="AN148" i="3"/>
  <c r="AO52" i="3"/>
  <c r="AO51" i="3" s="1"/>
  <c r="AJ104" i="3"/>
  <c r="AJ99" i="3" s="1"/>
  <c r="AO111" i="3"/>
  <c r="AO110" i="3" s="1"/>
  <c r="AJ147" i="3"/>
  <c r="AN151" i="3"/>
  <c r="AN165" i="3"/>
  <c r="AJ191" i="3"/>
  <c r="AJ190" i="3" s="1"/>
  <c r="N176" i="3"/>
  <c r="L155" i="3"/>
  <c r="L168" i="3"/>
  <c r="Q199" i="3"/>
  <c r="Q198" i="3" s="1"/>
  <c r="BB11" i="3"/>
  <c r="O131" i="3"/>
  <c r="O20" i="3"/>
  <c r="N99" i="3"/>
  <c r="N120" i="3"/>
  <c r="N131" i="3"/>
  <c r="Y120" i="3"/>
  <c r="O67" i="3"/>
  <c r="O99" i="3"/>
  <c r="O120" i="3"/>
  <c r="Y131" i="3"/>
  <c r="O154" i="3"/>
  <c r="X17" i="3"/>
  <c r="X9" i="3" s="1"/>
  <c r="N67" i="3"/>
  <c r="N154" i="3"/>
  <c r="Y20" i="3"/>
  <c r="AC64" i="3"/>
  <c r="Q138" i="3"/>
  <c r="P199" i="3"/>
  <c r="P198" i="3" s="1"/>
  <c r="N20" i="3"/>
  <c r="O176" i="3"/>
  <c r="Y147" i="3"/>
  <c r="X177" i="3"/>
  <c r="Y64" i="3"/>
  <c r="Y51" i="3" s="1"/>
  <c r="P168" i="3"/>
  <c r="O9" i="3"/>
  <c r="N9" i="3"/>
  <c r="X64" i="3"/>
  <c r="AB64" i="3"/>
  <c r="GD11" i="3"/>
  <c r="GD65" i="3"/>
  <c r="GE11" i="3"/>
  <c r="GE65" i="3"/>
  <c r="GE179" i="3"/>
  <c r="FG11" i="3"/>
  <c r="FG65" i="3"/>
  <c r="FG179" i="3"/>
  <c r="DV11" i="3"/>
  <c r="DW11" i="3"/>
  <c r="DJ11" i="3"/>
  <c r="DK11" i="3"/>
  <c r="CY11" i="3"/>
  <c r="CL11" i="3"/>
  <c r="CM11" i="3"/>
  <c r="BZ11" i="3"/>
  <c r="CA11" i="3"/>
  <c r="BC11" i="3"/>
  <c r="AD11" i="3"/>
  <c r="AB17" i="3"/>
  <c r="AB33" i="3"/>
  <c r="AB32" i="3" s="1"/>
  <c r="AE11" i="3"/>
  <c r="AC17" i="3"/>
  <c r="AC33" i="3"/>
  <c r="AC32" i="3" s="1"/>
  <c r="Q11" i="3"/>
  <c r="P11" i="3"/>
  <c r="R11" i="3"/>
  <c r="L177" i="3"/>
  <c r="M177" i="3"/>
  <c r="Q144" i="3"/>
  <c r="Q151" i="3"/>
  <c r="P138" i="3"/>
  <c r="P128" i="3"/>
  <c r="L64" i="3"/>
  <c r="M64" i="3"/>
  <c r="L17" i="3"/>
  <c r="AF207" i="3"/>
  <c r="AF199" i="3"/>
  <c r="AF191" i="3"/>
  <c r="AF187" i="3"/>
  <c r="AF177" i="3"/>
  <c r="AF172" i="3"/>
  <c r="AF168" i="3"/>
  <c r="AF165" i="3"/>
  <c r="AF155" i="3"/>
  <c r="AF151" i="3"/>
  <c r="AF148" i="3"/>
  <c r="AF144" i="3"/>
  <c r="AF141" i="3"/>
  <c r="AF138" i="3"/>
  <c r="AF135" i="3"/>
  <c r="AF132" i="3"/>
  <c r="AF128" i="3"/>
  <c r="AF124" i="3"/>
  <c r="AF121" i="3"/>
  <c r="AF111" i="3"/>
  <c r="AF104" i="3"/>
  <c r="AF100" i="3"/>
  <c r="AF96" i="3"/>
  <c r="AF75" i="3"/>
  <c r="AF71" i="3"/>
  <c r="AF68" i="3"/>
  <c r="AF64" i="3"/>
  <c r="AF61" i="3"/>
  <c r="AF52" i="3"/>
  <c r="AF45" i="3"/>
  <c r="AF41" i="3"/>
  <c r="AF33" i="3"/>
  <c r="AF29" i="3"/>
  <c r="AF25" i="3"/>
  <c r="AF21" i="3"/>
  <c r="AG17" i="3"/>
  <c r="AF17" i="3"/>
  <c r="AG10" i="3"/>
  <c r="AF10" i="3"/>
  <c r="GN11" i="3" l="1"/>
  <c r="T28" i="6"/>
  <c r="U28" i="6" s="1"/>
  <c r="GO11" i="3"/>
  <c r="GC168" i="3"/>
  <c r="Y154" i="3"/>
  <c r="AA9" i="3"/>
  <c r="GM110" i="3"/>
  <c r="O46" i="6" s="1"/>
  <c r="GU11" i="3"/>
  <c r="GV11" i="3" s="1"/>
  <c r="GU21" i="3"/>
  <c r="GV21" i="3" s="1"/>
  <c r="M51" i="6"/>
  <c r="T51" i="6" s="1"/>
  <c r="U51" i="6" s="1"/>
  <c r="GU128" i="3"/>
  <c r="GV128" i="3" s="1"/>
  <c r="GU29" i="3"/>
  <c r="GV29" i="3" s="1"/>
  <c r="M55" i="6"/>
  <c r="T55" i="6" s="1"/>
  <c r="U55" i="6" s="1"/>
  <c r="GU138" i="3"/>
  <c r="GV138" i="3" s="1"/>
  <c r="M24" i="6"/>
  <c r="T24" i="6" s="1"/>
  <c r="U24" i="6" s="1"/>
  <c r="GU25" i="3"/>
  <c r="GV25" i="3" s="1"/>
  <c r="M35" i="6"/>
  <c r="T35" i="6" s="1"/>
  <c r="U35" i="6" s="1"/>
  <c r="GU61" i="3"/>
  <c r="GV61" i="3" s="1"/>
  <c r="M60" i="6"/>
  <c r="T60" i="6" s="1"/>
  <c r="U60" i="6" s="1"/>
  <c r="GU151" i="3"/>
  <c r="GV151" i="3" s="1"/>
  <c r="M53" i="6"/>
  <c r="T53" i="6" s="1"/>
  <c r="U53" i="6" s="1"/>
  <c r="GU132" i="3"/>
  <c r="GV132" i="3" s="1"/>
  <c r="M44" i="6"/>
  <c r="T44" i="6" s="1"/>
  <c r="U44" i="6" s="1"/>
  <c r="GU100" i="3"/>
  <c r="GV100" i="3" s="1"/>
  <c r="M57" i="6"/>
  <c r="T57" i="6" s="1"/>
  <c r="U57" i="6" s="1"/>
  <c r="GU144" i="3"/>
  <c r="GV144" i="3" s="1"/>
  <c r="M42" i="6"/>
  <c r="T42" i="6" s="1"/>
  <c r="U42" i="6" s="1"/>
  <c r="GU96" i="3"/>
  <c r="GV96" i="3" s="1"/>
  <c r="M59" i="6"/>
  <c r="GU148" i="3"/>
  <c r="GV148" i="3" s="1"/>
  <c r="M21" i="6"/>
  <c r="T21" i="6" s="1"/>
  <c r="U21" i="6" s="1"/>
  <c r="GU17" i="3"/>
  <c r="GV17" i="3" s="1"/>
  <c r="M63" i="6"/>
  <c r="T63" i="6" s="1"/>
  <c r="U63" i="6" s="1"/>
  <c r="GU165" i="3"/>
  <c r="GV165" i="3" s="1"/>
  <c r="M27" i="6"/>
  <c r="M68" i="6"/>
  <c r="T68" i="6" s="1"/>
  <c r="U68" i="6" s="1"/>
  <c r="GU187" i="3"/>
  <c r="GV187" i="3" s="1"/>
  <c r="M54" i="6"/>
  <c r="T54" i="6" s="1"/>
  <c r="U54" i="6" s="1"/>
  <c r="GU135" i="3"/>
  <c r="GV135" i="3" s="1"/>
  <c r="M49" i="6"/>
  <c r="T49" i="6" s="1"/>
  <c r="U49" i="6" s="1"/>
  <c r="GU121" i="3"/>
  <c r="GV121" i="3" s="1"/>
  <c r="M36" i="6"/>
  <c r="T36" i="6" s="1"/>
  <c r="U36" i="6" s="1"/>
  <c r="GU64" i="3"/>
  <c r="GV64" i="3" s="1"/>
  <c r="GO68" i="3"/>
  <c r="Q38" i="6" s="1"/>
  <c r="GU68" i="3"/>
  <c r="GV68" i="3" s="1"/>
  <c r="FE132" i="3"/>
  <c r="GO132" i="3"/>
  <c r="Q53" i="6" s="1"/>
  <c r="FD148" i="3"/>
  <c r="GN148" i="3"/>
  <c r="P59" i="6" s="1"/>
  <c r="FD96" i="3"/>
  <c r="GN96" i="3"/>
  <c r="P42" i="6" s="1"/>
  <c r="FD25" i="3"/>
  <c r="GN25" i="3"/>
  <c r="P24" i="6" s="1"/>
  <c r="FE151" i="3"/>
  <c r="GO151" i="3"/>
  <c r="Q60" i="6" s="1"/>
  <c r="FE144" i="3"/>
  <c r="GO144" i="3"/>
  <c r="Q57" i="6" s="1"/>
  <c r="FD64" i="3"/>
  <c r="FE17" i="3"/>
  <c r="GO17" i="3"/>
  <c r="Q21" i="6" s="1"/>
  <c r="FE64" i="3"/>
  <c r="GO64" i="3"/>
  <c r="Q36" i="6" s="1"/>
  <c r="FE165" i="3"/>
  <c r="FE121" i="3"/>
  <c r="GO121" i="3"/>
  <c r="Q49" i="6" s="1"/>
  <c r="FD138" i="3"/>
  <c r="GN138" i="3"/>
  <c r="P55" i="6" s="1"/>
  <c r="FD61" i="3"/>
  <c r="GN61" i="3"/>
  <c r="P35" i="6" s="1"/>
  <c r="FD21" i="3"/>
  <c r="GN21" i="3"/>
  <c r="P23" i="6" s="1"/>
  <c r="FE187" i="3"/>
  <c r="GO187" i="3"/>
  <c r="Q68" i="6" s="1"/>
  <c r="FE128" i="3"/>
  <c r="GO128" i="3"/>
  <c r="Q51" i="6" s="1"/>
  <c r="FE135" i="3"/>
  <c r="GO135" i="3"/>
  <c r="Q54" i="6" s="1"/>
  <c r="FD100" i="3"/>
  <c r="GN100" i="3"/>
  <c r="P44" i="6" s="1"/>
  <c r="FE148" i="3"/>
  <c r="GO148" i="3"/>
  <c r="Q59" i="6" s="1"/>
  <c r="FE96" i="3"/>
  <c r="GO96" i="3"/>
  <c r="Q42" i="6" s="1"/>
  <c r="FE25" i="3"/>
  <c r="GO25" i="3"/>
  <c r="Q24" i="6" s="1"/>
  <c r="FD132" i="3"/>
  <c r="GN132" i="3"/>
  <c r="P53" i="6" s="1"/>
  <c r="FD128" i="3"/>
  <c r="GN128" i="3"/>
  <c r="P51" i="6" s="1"/>
  <c r="FD29" i="3"/>
  <c r="FD28" i="3" s="1"/>
  <c r="GN29" i="3"/>
  <c r="FD135" i="3"/>
  <c r="GN135" i="3"/>
  <c r="P54" i="6" s="1"/>
  <c r="FD151" i="3"/>
  <c r="GN151" i="3"/>
  <c r="P60" i="6" s="1"/>
  <c r="FE100" i="3"/>
  <c r="GO100" i="3"/>
  <c r="Q44" i="6" s="1"/>
  <c r="FD177" i="3"/>
  <c r="FD187" i="3"/>
  <c r="GN187" i="3"/>
  <c r="P68" i="6" s="1"/>
  <c r="FE138" i="3"/>
  <c r="GO138" i="3"/>
  <c r="Q55" i="6" s="1"/>
  <c r="FE61" i="3"/>
  <c r="GO61" i="3"/>
  <c r="Q35" i="6" s="1"/>
  <c r="FE21" i="3"/>
  <c r="GO21" i="3"/>
  <c r="Q23" i="6" s="1"/>
  <c r="FD121" i="3"/>
  <c r="GN121" i="3"/>
  <c r="P49" i="6" s="1"/>
  <c r="FD165" i="3"/>
  <c r="GN165" i="3"/>
  <c r="P63" i="6" s="1"/>
  <c r="FD144" i="3"/>
  <c r="GN144" i="3"/>
  <c r="P57" i="6" s="1"/>
  <c r="FE29" i="3"/>
  <c r="FE28" i="3" s="1"/>
  <c r="GO29" i="3"/>
  <c r="FD17" i="3"/>
  <c r="GN17" i="3"/>
  <c r="P21" i="6" s="1"/>
  <c r="X147" i="3"/>
  <c r="M74" i="3"/>
  <c r="L120" i="3"/>
  <c r="L20" i="3"/>
  <c r="L99" i="3"/>
  <c r="M9" i="3"/>
  <c r="GJ168" i="3"/>
  <c r="L64" i="6" s="1"/>
  <c r="X176" i="3"/>
  <c r="Y99" i="3"/>
  <c r="GK168" i="3"/>
  <c r="M120" i="3"/>
  <c r="Z147" i="3"/>
  <c r="Z120" i="3"/>
  <c r="Z99" i="3"/>
  <c r="GJ155" i="3"/>
  <c r="L62" i="6" s="1"/>
  <c r="GJ45" i="3"/>
  <c r="GJ44" i="3" s="1"/>
  <c r="L31" i="6" s="1"/>
  <c r="P191" i="3"/>
  <c r="P190" i="3" s="1"/>
  <c r="EC67" i="3"/>
  <c r="AB68" i="3"/>
  <c r="AB67" i="3" s="1"/>
  <c r="DP99" i="3"/>
  <c r="GK155" i="3"/>
  <c r="GK177" i="3"/>
  <c r="GJ177" i="3"/>
  <c r="GJ176" i="3" s="1"/>
  <c r="L66" i="6" s="1"/>
  <c r="EN51" i="3"/>
  <c r="DE99" i="3"/>
  <c r="DQ131" i="3"/>
  <c r="GN32" i="3"/>
  <c r="P27" i="6" s="1"/>
  <c r="P28" i="6"/>
  <c r="GN198" i="3"/>
  <c r="P71" i="6" s="1"/>
  <c r="P72" i="6"/>
  <c r="GO32" i="3"/>
  <c r="Q27" i="6" s="1"/>
  <c r="Q28" i="6"/>
  <c r="GO198" i="3"/>
  <c r="Q71" i="6" s="1"/>
  <c r="Q72" i="6"/>
  <c r="GN40" i="3"/>
  <c r="P29" i="6" s="1"/>
  <c r="P30" i="6"/>
  <c r="GO40" i="3"/>
  <c r="Q29" i="6" s="1"/>
  <c r="Q30" i="6"/>
  <c r="GK20" i="3"/>
  <c r="M23" i="6"/>
  <c r="T23" i="6" s="1"/>
  <c r="U23" i="6" s="1"/>
  <c r="GM131" i="3"/>
  <c r="O52" i="6" s="1"/>
  <c r="O57" i="6"/>
  <c r="GM44" i="3"/>
  <c r="O31" i="6" s="1"/>
  <c r="O32" i="6"/>
  <c r="GK28" i="3"/>
  <c r="M26" i="6"/>
  <c r="GL67" i="3"/>
  <c r="N37" i="6" s="1"/>
  <c r="N38" i="6"/>
  <c r="GL44" i="3"/>
  <c r="N31" i="6" s="1"/>
  <c r="N32" i="6"/>
  <c r="GJ67" i="3"/>
  <c r="L37" i="6" s="1"/>
  <c r="L38" i="6"/>
  <c r="GJ28" i="3"/>
  <c r="L25" i="6" s="1"/>
  <c r="L26" i="6"/>
  <c r="GK67" i="3"/>
  <c r="M38" i="6"/>
  <c r="T38" i="6" s="1"/>
  <c r="U38" i="6" s="1"/>
  <c r="AT105" i="2"/>
  <c r="GJ207" i="3"/>
  <c r="GM176" i="3"/>
  <c r="O66" i="6" s="1"/>
  <c r="O67" i="6"/>
  <c r="GM51" i="3"/>
  <c r="O33" i="6" s="1"/>
  <c r="O36" i="6"/>
  <c r="GM20" i="3"/>
  <c r="O22" i="6" s="1"/>
  <c r="O24" i="6"/>
  <c r="GL110" i="3"/>
  <c r="N46" i="6" s="1"/>
  <c r="N47" i="6"/>
  <c r="GL28" i="3"/>
  <c r="N25" i="6" s="1"/>
  <c r="N26" i="6"/>
  <c r="GJ147" i="3"/>
  <c r="L58" i="6" s="1"/>
  <c r="L59" i="6"/>
  <c r="AU105" i="2"/>
  <c r="GK207" i="3"/>
  <c r="GJ104" i="3"/>
  <c r="AA147" i="3"/>
  <c r="GN68" i="3"/>
  <c r="GJ20" i="3"/>
  <c r="L22" i="6" s="1"/>
  <c r="FQ147" i="3"/>
  <c r="GM99" i="3"/>
  <c r="O43" i="6" s="1"/>
  <c r="GK191" i="3"/>
  <c r="GL147" i="3"/>
  <c r="N58" i="6" s="1"/>
  <c r="GL120" i="3"/>
  <c r="N48" i="6" s="1"/>
  <c r="Z9" i="3"/>
  <c r="AA99" i="3"/>
  <c r="Z176" i="3"/>
  <c r="Z154" i="3"/>
  <c r="Z51" i="3"/>
  <c r="Z20" i="3"/>
  <c r="GM154" i="3"/>
  <c r="O61" i="6" s="1"/>
  <c r="GJ10" i="3"/>
  <c r="GK10" i="3"/>
  <c r="Z131" i="3"/>
  <c r="GK120" i="3"/>
  <c r="GK104" i="3"/>
  <c r="GU104" i="3" s="1"/>
  <c r="GV104" i="3" s="1"/>
  <c r="M176" i="3"/>
  <c r="EF168" i="3"/>
  <c r="AZ51" i="3"/>
  <c r="AA176" i="3"/>
  <c r="AA154" i="3"/>
  <c r="M20" i="3"/>
  <c r="GM9" i="3"/>
  <c r="O19" i="6" s="1"/>
  <c r="GL9" i="3"/>
  <c r="N19" i="6" s="1"/>
  <c r="GM147" i="3"/>
  <c r="O58" i="6" s="1"/>
  <c r="GL176" i="3"/>
  <c r="N66" i="6" s="1"/>
  <c r="GL99" i="3"/>
  <c r="N43" i="6" s="1"/>
  <c r="GL74" i="3"/>
  <c r="N40" i="6" s="1"/>
  <c r="GL51" i="3"/>
  <c r="N33" i="6" s="1"/>
  <c r="GL20" i="3"/>
  <c r="N22" i="6" s="1"/>
  <c r="GJ111" i="3"/>
  <c r="GK147" i="3"/>
  <c r="GK131" i="3"/>
  <c r="GJ131" i="3"/>
  <c r="L52" i="6" s="1"/>
  <c r="GL154" i="3"/>
  <c r="N61" i="6" s="1"/>
  <c r="GL131" i="3"/>
  <c r="N52" i="6" s="1"/>
  <c r="GJ120" i="3"/>
  <c r="L48" i="6" s="1"/>
  <c r="DH20" i="3"/>
  <c r="CK120" i="3"/>
  <c r="AA20" i="3"/>
  <c r="P64" i="3"/>
  <c r="GN64" i="3"/>
  <c r="P36" i="6" s="1"/>
  <c r="Q64" i="3"/>
  <c r="P17" i="3"/>
  <c r="Q187" i="3"/>
  <c r="Q128" i="3"/>
  <c r="P151" i="3"/>
  <c r="P61" i="3"/>
  <c r="P165" i="3"/>
  <c r="P45" i="3"/>
  <c r="Q165" i="3"/>
  <c r="GO165" i="3"/>
  <c r="Q63" i="6" s="1"/>
  <c r="P104" i="3"/>
  <c r="Q111" i="3"/>
  <c r="Q110" i="3" s="1"/>
  <c r="Q148" i="3"/>
  <c r="GK75" i="3"/>
  <c r="GK52" i="3"/>
  <c r="GJ191" i="3"/>
  <c r="Q17" i="3"/>
  <c r="P135" i="3"/>
  <c r="P187" i="3"/>
  <c r="P21" i="3"/>
  <c r="Q168" i="3"/>
  <c r="Q21" i="3"/>
  <c r="P100" i="3"/>
  <c r="Q25" i="3"/>
  <c r="Q29" i="3"/>
  <c r="Q28" i="3" s="1"/>
  <c r="P96" i="3"/>
  <c r="Q61" i="3"/>
  <c r="P121" i="3"/>
  <c r="P120" i="3" s="1"/>
  <c r="P25" i="3"/>
  <c r="GK111" i="3"/>
  <c r="GK45" i="3"/>
  <c r="GJ75" i="3"/>
  <c r="GJ52" i="3"/>
  <c r="Q135" i="3"/>
  <c r="Q96" i="3"/>
  <c r="P29" i="3"/>
  <c r="P28" i="3" s="1"/>
  <c r="P144" i="3"/>
  <c r="Q121" i="3"/>
  <c r="Z74" i="3"/>
  <c r="M154" i="3"/>
  <c r="AC10" i="3"/>
  <c r="AC9" i="3" s="1"/>
  <c r="Q191" i="3"/>
  <c r="Q190" i="3" s="1"/>
  <c r="EC74" i="3"/>
  <c r="Y176" i="3"/>
  <c r="Y74" i="3"/>
  <c r="M99" i="3"/>
  <c r="CS120" i="3"/>
  <c r="L9" i="3"/>
  <c r="DU68" i="3"/>
  <c r="DU67" i="3" s="1"/>
  <c r="DT120" i="3"/>
  <c r="P52" i="3"/>
  <c r="AC68" i="3"/>
  <c r="AC67" i="3" s="1"/>
  <c r="Q155" i="3"/>
  <c r="CS131" i="3"/>
  <c r="DD67" i="3"/>
  <c r="M131" i="3"/>
  <c r="BM20" i="3"/>
  <c r="L131" i="3"/>
  <c r="Q45" i="3"/>
  <c r="Q75" i="3"/>
  <c r="DE20" i="3"/>
  <c r="BT120" i="3"/>
  <c r="EB9" i="3"/>
  <c r="EF45" i="3"/>
  <c r="EF44" i="3" s="1"/>
  <c r="AC20" i="3"/>
  <c r="X74" i="3"/>
  <c r="CS147" i="3"/>
  <c r="DH120" i="3"/>
  <c r="AB10" i="3"/>
  <c r="AB9" i="3" s="1"/>
  <c r="AA51" i="3"/>
  <c r="AC191" i="3"/>
  <c r="AC190" i="3" s="1"/>
  <c r="BL20" i="3"/>
  <c r="EC176" i="3"/>
  <c r="ER20" i="3"/>
  <c r="CW20" i="3"/>
  <c r="P111" i="3"/>
  <c r="P110" i="3" s="1"/>
  <c r="DP131" i="3"/>
  <c r="DP154" i="3"/>
  <c r="CS154" i="3"/>
  <c r="P10" i="3"/>
  <c r="BH176" i="3"/>
  <c r="DE154" i="3"/>
  <c r="EN67" i="3"/>
  <c r="EO20" i="3"/>
  <c r="GB120" i="3"/>
  <c r="AZ20" i="3"/>
  <c r="BH154" i="3"/>
  <c r="DT168" i="3"/>
  <c r="GB147" i="3"/>
  <c r="CW120" i="3"/>
  <c r="Q52" i="3"/>
  <c r="L51" i="3"/>
  <c r="EG168" i="3"/>
  <c r="CV131" i="3"/>
  <c r="X154" i="3"/>
  <c r="AB20" i="3"/>
  <c r="L176" i="3"/>
  <c r="AC147" i="3"/>
  <c r="DD74" i="3"/>
  <c r="EC51" i="3"/>
  <c r="CV120" i="3"/>
  <c r="FQ20" i="3"/>
  <c r="DQ154" i="3"/>
  <c r="FP147" i="3"/>
  <c r="AB147" i="3"/>
  <c r="FE191" i="3"/>
  <c r="FE190" i="3" s="1"/>
  <c r="FP104" i="3"/>
  <c r="FP99" i="3" s="1"/>
  <c r="EF131" i="3"/>
  <c r="EC154" i="3"/>
  <c r="AA120" i="3"/>
  <c r="CJ120" i="3"/>
  <c r="AO147" i="3"/>
  <c r="AB111" i="3"/>
  <c r="AB110" i="3" s="1"/>
  <c r="CR131" i="3"/>
  <c r="FX131" i="3"/>
  <c r="AA74" i="3"/>
  <c r="AC45" i="3"/>
  <c r="AC44" i="3" s="1"/>
  <c r="FA202" i="3"/>
  <c r="P75" i="3"/>
  <c r="FX176" i="3"/>
  <c r="FQ120" i="3"/>
  <c r="EF120" i="3"/>
  <c r="ES168" i="3"/>
  <c r="BM120" i="3"/>
  <c r="DP20" i="3"/>
  <c r="Q10" i="3"/>
  <c r="EB147" i="3"/>
  <c r="FP120" i="3"/>
  <c r="DI20" i="3"/>
  <c r="CR176" i="3"/>
  <c r="AV154" i="3"/>
  <c r="AV202" i="3" s="1"/>
  <c r="FX120" i="3"/>
  <c r="EG20" i="3"/>
  <c r="AZ120" i="3"/>
  <c r="AZ147" i="3"/>
  <c r="DD99" i="3"/>
  <c r="EG120" i="3"/>
  <c r="EO131" i="3"/>
  <c r="CJ147" i="3"/>
  <c r="AC104" i="3"/>
  <c r="AC99" i="3" s="1"/>
  <c r="BM147" i="3"/>
  <c r="FP20" i="3"/>
  <c r="BX20" i="3"/>
  <c r="GC147" i="3"/>
  <c r="DI147" i="3"/>
  <c r="CJ20" i="3"/>
  <c r="DH168" i="3"/>
  <c r="FP168" i="3"/>
  <c r="DS202" i="3"/>
  <c r="K12" i="7" s="1"/>
  <c r="FL147" i="3"/>
  <c r="DD147" i="3"/>
  <c r="CV20" i="3"/>
  <c r="BY147" i="3"/>
  <c r="DD120" i="3"/>
  <c r="DT20" i="3"/>
  <c r="CV147" i="3"/>
  <c r="DU147" i="3"/>
  <c r="BM131" i="3"/>
  <c r="BY20" i="3"/>
  <c r="DU20" i="3"/>
  <c r="CK20" i="3"/>
  <c r="BL120" i="3"/>
  <c r="X131" i="3"/>
  <c r="AB120" i="3"/>
  <c r="Q104" i="3"/>
  <c r="Q99" i="3" s="1"/>
  <c r="BJ202" i="3"/>
  <c r="DT147" i="3"/>
  <c r="EF147" i="3"/>
  <c r="BX120" i="3"/>
  <c r="EF75" i="3"/>
  <c r="EF74" i="3" s="1"/>
  <c r="EB120" i="3"/>
  <c r="CK147" i="3"/>
  <c r="FM147" i="3"/>
  <c r="FQ75" i="3"/>
  <c r="FQ74" i="3" s="1"/>
  <c r="ER147" i="3"/>
  <c r="ER120" i="3"/>
  <c r="ES147" i="3"/>
  <c r="BX147" i="3"/>
  <c r="CG147" i="3"/>
  <c r="CW147" i="3"/>
  <c r="DH147" i="3"/>
  <c r="BL147" i="3"/>
  <c r="AA131" i="3"/>
  <c r="EG147" i="3"/>
  <c r="CI202" i="3"/>
  <c r="DT191" i="3"/>
  <c r="DT190" i="3" s="1"/>
  <c r="DT104" i="3"/>
  <c r="DT99" i="3" s="1"/>
  <c r="FD191" i="3"/>
  <c r="FD190" i="3" s="1"/>
  <c r="FB202" i="3"/>
  <c r="J15" i="7" s="1"/>
  <c r="EB20" i="3"/>
  <c r="DP176" i="3"/>
  <c r="L74" i="3"/>
  <c r="X51" i="3"/>
  <c r="BH120" i="3"/>
  <c r="FN202" i="3"/>
  <c r="J16" i="7" s="1"/>
  <c r="FP45" i="3"/>
  <c r="FP44" i="3" s="1"/>
  <c r="FQ177" i="3"/>
  <c r="FQ176" i="3" s="1"/>
  <c r="BL131" i="3"/>
  <c r="AC168" i="3"/>
  <c r="AC155" i="3"/>
  <c r="AC131" i="3"/>
  <c r="AC120" i="3"/>
  <c r="AC52" i="3"/>
  <c r="AC51" i="3" s="1"/>
  <c r="DU168" i="3"/>
  <c r="AB75" i="3"/>
  <c r="AB74" i="3" s="1"/>
  <c r="DD176" i="3"/>
  <c r="DF202" i="3"/>
  <c r="J11" i="7" s="1"/>
  <c r="AY202" i="3"/>
  <c r="K6" i="7" s="1"/>
  <c r="BY75" i="3"/>
  <c r="BY74" i="3" s="1"/>
  <c r="BH147" i="3"/>
  <c r="CG176" i="3"/>
  <c r="EB67" i="3"/>
  <c r="BY10" i="3"/>
  <c r="BY9" i="3" s="1"/>
  <c r="GB168" i="3"/>
  <c r="EF104" i="3"/>
  <c r="EF99" i="3" s="1"/>
  <c r="BL45" i="3"/>
  <c r="BL44" i="3" s="1"/>
  <c r="GC104" i="3"/>
  <c r="GC99" i="3" s="1"/>
  <c r="AC75" i="3"/>
  <c r="AC74" i="3" s="1"/>
  <c r="BY111" i="3"/>
  <c r="BY110" i="3" s="1"/>
  <c r="AC111" i="3"/>
  <c r="AC110" i="3" s="1"/>
  <c r="DU131" i="3"/>
  <c r="BX75" i="3"/>
  <c r="BX74" i="3" s="1"/>
  <c r="EB154" i="3"/>
  <c r="DT177" i="3"/>
  <c r="DT176" i="3" s="1"/>
  <c r="CK52" i="3"/>
  <c r="CK51" i="3" s="1"/>
  <c r="CW52" i="3"/>
  <c r="CW51" i="3" s="1"/>
  <c r="BA131" i="3"/>
  <c r="GB104" i="3"/>
  <c r="GB99" i="3" s="1"/>
  <c r="GB20" i="3"/>
  <c r="AB168" i="3"/>
  <c r="X120" i="3"/>
  <c r="X20" i="3"/>
  <c r="EF111" i="3"/>
  <c r="EF110" i="3" s="1"/>
  <c r="AW202" i="3"/>
  <c r="ES131" i="3"/>
  <c r="EB74" i="3"/>
  <c r="AZ74" i="3"/>
  <c r="ED202" i="3"/>
  <c r="J13" i="7" s="1"/>
  <c r="FM154" i="3"/>
  <c r="FO202" i="3"/>
  <c r="K16" i="7" s="1"/>
  <c r="FD111" i="3"/>
  <c r="FD110" i="3" s="1"/>
  <c r="BY191" i="3"/>
  <c r="BY190" i="3" s="1"/>
  <c r="GC20" i="3"/>
  <c r="AM202" i="3"/>
  <c r="K5" i="7" s="1"/>
  <c r="AB191" i="3"/>
  <c r="AB190" i="3" s="1"/>
  <c r="AB155" i="3"/>
  <c r="AB52" i="3"/>
  <c r="AB51" i="3" s="1"/>
  <c r="X99" i="3"/>
  <c r="AB45" i="3"/>
  <c r="AB44" i="3" s="1"/>
  <c r="DD131" i="3"/>
  <c r="BA20" i="3"/>
  <c r="AB104" i="3"/>
  <c r="AB99" i="3" s="1"/>
  <c r="AB131" i="3"/>
  <c r="EO176" i="3"/>
  <c r="FE111" i="3"/>
  <c r="FE110" i="3" s="1"/>
  <c r="FQ45" i="3"/>
  <c r="FQ44" i="3" s="1"/>
  <c r="EG191" i="3"/>
  <c r="EG190" i="3" s="1"/>
  <c r="AZ99" i="3"/>
  <c r="BT131" i="3"/>
  <c r="BY131" i="3"/>
  <c r="AN20" i="3"/>
  <c r="BX111" i="3"/>
  <c r="BX110" i="3" s="1"/>
  <c r="GB155" i="3"/>
  <c r="ES104" i="3"/>
  <c r="ES99" i="3" s="1"/>
  <c r="FC202" i="3"/>
  <c r="K15" i="7" s="1"/>
  <c r="BY177" i="3"/>
  <c r="BY176" i="3" s="1"/>
  <c r="BM177" i="3"/>
  <c r="BM176" i="3" s="1"/>
  <c r="FD75" i="3"/>
  <c r="CV177" i="3"/>
  <c r="CV176" i="3" s="1"/>
  <c r="EG52" i="3"/>
  <c r="EG51" i="3" s="1"/>
  <c r="ER131" i="3"/>
  <c r="ES20" i="3"/>
  <c r="DU120" i="3"/>
  <c r="EF155" i="3"/>
  <c r="DI120" i="3"/>
  <c r="BY120" i="3"/>
  <c r="BI154" i="3"/>
  <c r="FZ202" i="3"/>
  <c r="J17" i="7" s="1"/>
  <c r="FQ155" i="3"/>
  <c r="BY168" i="3"/>
  <c r="ER52" i="3"/>
  <c r="ER51" i="3" s="1"/>
  <c r="BM155" i="3"/>
  <c r="AL202" i="3"/>
  <c r="J5" i="7" s="1"/>
  <c r="BU154" i="3"/>
  <c r="BU202" i="3" s="1"/>
  <c r="I8" i="7" s="1"/>
  <c r="BW202" i="3"/>
  <c r="CG154" i="3"/>
  <c r="CH202" i="3"/>
  <c r="DE67" i="3"/>
  <c r="DD154" i="3"/>
  <c r="DT155" i="3"/>
  <c r="EB131" i="3"/>
  <c r="EO154" i="3"/>
  <c r="EN99" i="3"/>
  <c r="FQ104" i="3"/>
  <c r="FQ99" i="3" s="1"/>
  <c r="FD155" i="3"/>
  <c r="GC10" i="3"/>
  <c r="GC9" i="3" s="1"/>
  <c r="GB10" i="3"/>
  <c r="GB9" i="3" s="1"/>
  <c r="ES75" i="3"/>
  <c r="ES74" i="3" s="1"/>
  <c r="EF191" i="3"/>
  <c r="EF190" i="3" s="1"/>
  <c r="CV111" i="3"/>
  <c r="CV110" i="3" s="1"/>
  <c r="AX202" i="3"/>
  <c r="J6" i="7" s="1"/>
  <c r="FP131" i="3"/>
  <c r="DH131" i="3"/>
  <c r="FP155" i="3"/>
  <c r="CW45" i="3"/>
  <c r="CW44" i="3" s="1"/>
  <c r="GB191" i="3"/>
  <c r="GB190" i="3" s="1"/>
  <c r="DH75" i="3"/>
  <c r="DH74" i="3" s="1"/>
  <c r="AZ155" i="3"/>
  <c r="AZ154" i="3" s="1"/>
  <c r="CW191" i="3"/>
  <c r="CW190" i="3" s="1"/>
  <c r="CV75" i="3"/>
  <c r="CV74" i="3" s="1"/>
  <c r="GC191" i="3"/>
  <c r="GC190" i="3" s="1"/>
  <c r="FX154" i="3"/>
  <c r="GB131" i="3"/>
  <c r="ER177" i="3"/>
  <c r="ER176" i="3" s="1"/>
  <c r="ES155" i="3"/>
  <c r="ER104" i="3"/>
  <c r="ER99" i="3" s="1"/>
  <c r="BK202" i="3"/>
  <c r="FE75" i="3"/>
  <c r="BY155" i="3"/>
  <c r="FP177" i="3"/>
  <c r="FP176" i="3" s="1"/>
  <c r="FQ168" i="3"/>
  <c r="CK191" i="3"/>
  <c r="CK190" i="3" s="1"/>
  <c r="DG202" i="3"/>
  <c r="K11" i="7" s="1"/>
  <c r="DR202" i="3"/>
  <c r="J12" i="7" s="1"/>
  <c r="EG131" i="3"/>
  <c r="FL154" i="3"/>
  <c r="FL67" i="3"/>
  <c r="EZ202" i="3"/>
  <c r="CT202" i="3"/>
  <c r="AO154" i="3"/>
  <c r="GC177" i="3"/>
  <c r="GC176" i="3" s="1"/>
  <c r="CK131" i="3"/>
  <c r="FP75" i="3"/>
  <c r="FP74" i="3" s="1"/>
  <c r="CK75" i="3"/>
  <c r="CK74" i="3" s="1"/>
  <c r="GC52" i="3"/>
  <c r="GC51" i="3" s="1"/>
  <c r="DH177" i="3"/>
  <c r="DH176" i="3" s="1"/>
  <c r="CV10" i="3"/>
  <c r="CV9" i="3" s="1"/>
  <c r="EB51" i="3"/>
  <c r="EG111" i="3"/>
  <c r="EG110" i="3" s="1"/>
  <c r="FD168" i="3"/>
  <c r="FM176" i="3"/>
  <c r="FQ68" i="3"/>
  <c r="FQ67" i="3" s="1"/>
  <c r="FQ10" i="3"/>
  <c r="FQ9" i="3" s="1"/>
  <c r="EB99" i="3"/>
  <c r="DI177" i="3"/>
  <c r="DI176" i="3" s="1"/>
  <c r="DI131" i="3"/>
  <c r="BX168" i="3"/>
  <c r="DH10" i="3"/>
  <c r="DH9" i="3" s="1"/>
  <c r="BX131" i="3"/>
  <c r="FE177" i="3"/>
  <c r="DT10" i="3"/>
  <c r="DT9" i="3" s="1"/>
  <c r="FQ191" i="3"/>
  <c r="FQ190" i="3" s="1"/>
  <c r="FD52" i="3"/>
  <c r="CW177" i="3"/>
  <c r="CW176" i="3" s="1"/>
  <c r="ES177" i="3"/>
  <c r="ES176" i="3" s="1"/>
  <c r="ER10" i="3"/>
  <c r="ER9" i="3" s="1"/>
  <c r="BA52" i="3"/>
  <c r="BA51" i="3" s="1"/>
  <c r="CK111" i="3"/>
  <c r="CK110" i="3" s="1"/>
  <c r="BY52" i="3"/>
  <c r="BY51" i="3" s="1"/>
  <c r="DU155" i="3"/>
  <c r="GB177" i="3"/>
  <c r="GB176" i="3" s="1"/>
  <c r="GB52" i="3"/>
  <c r="GB51" i="3" s="1"/>
  <c r="DH155" i="3"/>
  <c r="FE52" i="3"/>
  <c r="EG10" i="3"/>
  <c r="EG9" i="3" s="1"/>
  <c r="AZ10" i="3"/>
  <c r="AZ9" i="3" s="1"/>
  <c r="CK10" i="3"/>
  <c r="CK9" i="3" s="1"/>
  <c r="CW10" i="3"/>
  <c r="CW9" i="3" s="1"/>
  <c r="CJ10" i="3"/>
  <c r="CJ9" i="3" s="1"/>
  <c r="BA104" i="3"/>
  <c r="BA99" i="3" s="1"/>
  <c r="CV191" i="3"/>
  <c r="CV190" i="3" s="1"/>
  <c r="CF131" i="3"/>
  <c r="CF202" i="3" s="1"/>
  <c r="GB75" i="3"/>
  <c r="GB74" i="3" s="1"/>
  <c r="FP52" i="3"/>
  <c r="FP51" i="3" s="1"/>
  <c r="ES45" i="3"/>
  <c r="ES44" i="3" s="1"/>
  <c r="CW104" i="3"/>
  <c r="CW99" i="3" s="1"/>
  <c r="BL111" i="3"/>
  <c r="BL110" i="3" s="1"/>
  <c r="CU202" i="3"/>
  <c r="CJ104" i="3"/>
  <c r="CJ99" i="3" s="1"/>
  <c r="ES111" i="3"/>
  <c r="ES110" i="3" s="1"/>
  <c r="DU104" i="3"/>
  <c r="DU99" i="3" s="1"/>
  <c r="DT75" i="3"/>
  <c r="DT74" i="3" s="1"/>
  <c r="DH111" i="3"/>
  <c r="DH110" i="3" s="1"/>
  <c r="DH104" i="3"/>
  <c r="DH99" i="3" s="1"/>
  <c r="CK155" i="3"/>
  <c r="AO131" i="3"/>
  <c r="AN177" i="3"/>
  <c r="AN176" i="3" s="1"/>
  <c r="AO10" i="3"/>
  <c r="AO9" i="3" s="1"/>
  <c r="AN51" i="3"/>
  <c r="BV202" i="3"/>
  <c r="DE51" i="3"/>
  <c r="DD51" i="3"/>
  <c r="FY202" i="3"/>
  <c r="GC75" i="3"/>
  <c r="GC74" i="3" s="1"/>
  <c r="FE104" i="3"/>
  <c r="FE45" i="3"/>
  <c r="FE44" i="3" s="1"/>
  <c r="FQ111" i="3"/>
  <c r="FQ110" i="3" s="1"/>
  <c r="GB45" i="3"/>
  <c r="GB44" i="3" s="1"/>
  <c r="FP111" i="3"/>
  <c r="FP110" i="3" s="1"/>
  <c r="CW131" i="3"/>
  <c r="CJ177" i="3"/>
  <c r="CJ176" i="3" s="1"/>
  <c r="DH45" i="3"/>
  <c r="DH44" i="3" s="1"/>
  <c r="CK104" i="3"/>
  <c r="CK99" i="3" s="1"/>
  <c r="CV104" i="3"/>
  <c r="CV99" i="3" s="1"/>
  <c r="BA168" i="3"/>
  <c r="FP10" i="3"/>
  <c r="FP9" i="3" s="1"/>
  <c r="FE168" i="3"/>
  <c r="CJ45" i="3"/>
  <c r="CJ44" i="3" s="1"/>
  <c r="DU45" i="3"/>
  <c r="DU44" i="3" s="1"/>
  <c r="CK168" i="3"/>
  <c r="EC9" i="3"/>
  <c r="BL75" i="3"/>
  <c r="BL74" i="3" s="1"/>
  <c r="AK202" i="3"/>
  <c r="ES191" i="3"/>
  <c r="ES190" i="3" s="1"/>
  <c r="EF177" i="3"/>
  <c r="EF176" i="3" s="1"/>
  <c r="DH191" i="3"/>
  <c r="DH190" i="3" s="1"/>
  <c r="CG131" i="3"/>
  <c r="EG155" i="3"/>
  <c r="EN131" i="3"/>
  <c r="GC155" i="3"/>
  <c r="GC120" i="3"/>
  <c r="FP191" i="3"/>
  <c r="FP190" i="3" s="1"/>
  <c r="FD104" i="3"/>
  <c r="FD45" i="3"/>
  <c r="FD44" i="3" s="1"/>
  <c r="FE155" i="3"/>
  <c r="CK45" i="3"/>
  <c r="CK44" i="3" s="1"/>
  <c r="BL168" i="3"/>
  <c r="BL154" i="3" s="1"/>
  <c r="AZ176" i="3"/>
  <c r="FQ131" i="3"/>
  <c r="ER45" i="3"/>
  <c r="ER44" i="3" s="1"/>
  <c r="CK177" i="3"/>
  <c r="CK176" i="3" s="1"/>
  <c r="EG45" i="3"/>
  <c r="EG44" i="3" s="1"/>
  <c r="CV52" i="3"/>
  <c r="CV51" i="3" s="1"/>
  <c r="BM45" i="3"/>
  <c r="BM44" i="3" s="1"/>
  <c r="AJ202" i="3"/>
  <c r="GA202" i="3"/>
  <c r="K17" i="7" s="1"/>
  <c r="FQ52" i="3"/>
  <c r="FQ51" i="3" s="1"/>
  <c r="GC45" i="3"/>
  <c r="GC44" i="3" s="1"/>
  <c r="BY45" i="3"/>
  <c r="BY44" i="3" s="1"/>
  <c r="BX10" i="3"/>
  <c r="BX9" i="3" s="1"/>
  <c r="BM168" i="3"/>
  <c r="AZ131" i="3"/>
  <c r="BL10" i="3"/>
  <c r="BL9" i="3" s="1"/>
  <c r="DT52" i="3"/>
  <c r="DT51" i="3" s="1"/>
  <c r="BX52" i="3"/>
  <c r="BX51" i="3" s="1"/>
  <c r="BL177" i="3"/>
  <c r="BL176" i="3" s="1"/>
  <c r="GB111" i="3"/>
  <c r="GB110" i="3" s="1"/>
  <c r="ER191" i="3"/>
  <c r="ER190" i="3" s="1"/>
  <c r="GC111" i="3"/>
  <c r="GC110" i="3" s="1"/>
  <c r="ER111" i="3"/>
  <c r="ER110" i="3" s="1"/>
  <c r="ER75" i="3"/>
  <c r="ER74" i="3" s="1"/>
  <c r="DI191" i="3"/>
  <c r="DI190" i="3" s="1"/>
  <c r="DI75" i="3"/>
  <c r="DI74" i="3" s="1"/>
  <c r="DI52" i="3"/>
  <c r="DI51" i="3" s="1"/>
  <c r="CW155" i="3"/>
  <c r="CW111" i="3"/>
  <c r="CW110" i="3" s="1"/>
  <c r="CW75" i="3"/>
  <c r="CW74" i="3" s="1"/>
  <c r="BX155" i="3"/>
  <c r="CV155" i="3"/>
  <c r="BA155" i="3"/>
  <c r="BL191" i="3"/>
  <c r="BL190" i="3" s="1"/>
  <c r="EE202" i="3"/>
  <c r="K13" i="7" s="1"/>
  <c r="EP202" i="3"/>
  <c r="EN9" i="3"/>
  <c r="EF10" i="3"/>
  <c r="EF9" i="3" s="1"/>
  <c r="DU177" i="3"/>
  <c r="DU176" i="3" s="1"/>
  <c r="DU111" i="3"/>
  <c r="DU110" i="3" s="1"/>
  <c r="DT45" i="3"/>
  <c r="DT44" i="3" s="1"/>
  <c r="DQ9" i="3"/>
  <c r="DT111" i="3"/>
  <c r="DT110" i="3" s="1"/>
  <c r="DU75" i="3"/>
  <c r="DU74" i="3" s="1"/>
  <c r="DU52" i="3"/>
  <c r="DU51" i="3" s="1"/>
  <c r="CW168" i="3"/>
  <c r="CJ168" i="3"/>
  <c r="CJ155" i="3"/>
  <c r="BY104" i="3"/>
  <c r="BY99" i="3" s="1"/>
  <c r="BM191" i="3"/>
  <c r="BM190" i="3" s="1"/>
  <c r="DH52" i="3"/>
  <c r="DH51" i="3" s="1"/>
  <c r="CV168" i="3"/>
  <c r="CV45" i="3"/>
  <c r="CV44" i="3" s="1"/>
  <c r="BM10" i="3"/>
  <c r="BM9" i="3" s="1"/>
  <c r="BA111" i="3"/>
  <c r="BA110" i="3" s="1"/>
  <c r="BA75" i="3"/>
  <c r="BA74" i="3" s="1"/>
  <c r="BM111" i="3"/>
  <c r="BM110" i="3" s="1"/>
  <c r="BL104" i="3"/>
  <c r="BL99" i="3" s="1"/>
  <c r="BA45" i="3"/>
  <c r="BA44" i="3" s="1"/>
  <c r="AN104" i="3"/>
  <c r="AN99" i="3" s="1"/>
  <c r="BH131" i="3"/>
  <c r="DE131" i="3"/>
  <c r="DT131" i="3"/>
  <c r="EQ202" i="3"/>
  <c r="FE10" i="3"/>
  <c r="FD10" i="3"/>
  <c r="ER168" i="3"/>
  <c r="ER155" i="3"/>
  <c r="ES52" i="3"/>
  <c r="ES51" i="3" s="1"/>
  <c r="DU191" i="3"/>
  <c r="DU190" i="3" s="1"/>
  <c r="ES120" i="3"/>
  <c r="EF20" i="3"/>
  <c r="DI168" i="3"/>
  <c r="DI155" i="3"/>
  <c r="DI45" i="3"/>
  <c r="DI44" i="3" s="1"/>
  <c r="CV68" i="3"/>
  <c r="CV67" i="3" s="1"/>
  <c r="CR67" i="3"/>
  <c r="CJ111" i="3"/>
  <c r="CJ110" i="3" s="1"/>
  <c r="CJ75" i="3"/>
  <c r="CJ74" i="3" s="1"/>
  <c r="CJ52" i="3"/>
  <c r="CJ51" i="3" s="1"/>
  <c r="BX191" i="3"/>
  <c r="BX190" i="3" s="1"/>
  <c r="BX177" i="3"/>
  <c r="BX176" i="3" s="1"/>
  <c r="BX104" i="3"/>
  <c r="BX99" i="3" s="1"/>
  <c r="BX45" i="3"/>
  <c r="BX44" i="3" s="1"/>
  <c r="BM104" i="3"/>
  <c r="BM99" i="3" s="1"/>
  <c r="BA191" i="3"/>
  <c r="BA190" i="3" s="1"/>
  <c r="BA177" i="3"/>
  <c r="BA176" i="3" s="1"/>
  <c r="BI131" i="3"/>
  <c r="BM75" i="3"/>
  <c r="BM74" i="3" s="1"/>
  <c r="BL52" i="3"/>
  <c r="BL51" i="3" s="1"/>
  <c r="AO191" i="3"/>
  <c r="AO190" i="3" s="1"/>
  <c r="AN131" i="3"/>
  <c r="EG104" i="3"/>
  <c r="EG99" i="3" s="1"/>
  <c r="GC131" i="3"/>
  <c r="ES10" i="3"/>
  <c r="ES9" i="3" s="1"/>
  <c r="EC131" i="3"/>
  <c r="DU10" i="3"/>
  <c r="DU9" i="3" s="1"/>
  <c r="DI111" i="3"/>
  <c r="DI110" i="3" s="1"/>
  <c r="DI104" i="3"/>
  <c r="DI99" i="3" s="1"/>
  <c r="DI10" i="3"/>
  <c r="DI9" i="3" s="1"/>
  <c r="CJ191" i="3"/>
  <c r="CJ190" i="3" s="1"/>
  <c r="CJ131" i="3"/>
  <c r="BM52" i="3"/>
  <c r="BM51" i="3" s="1"/>
  <c r="BA10" i="3"/>
  <c r="BA9" i="3" s="1"/>
  <c r="AO104" i="3"/>
  <c r="AO99" i="3" s="1"/>
  <c r="AN10" i="3"/>
  <c r="AN9" i="3" s="1"/>
  <c r="FM131" i="3"/>
  <c r="FL131" i="3"/>
  <c r="EN20" i="3"/>
  <c r="EG177" i="3"/>
  <c r="EG176" i="3" s="1"/>
  <c r="EF52" i="3"/>
  <c r="EF51" i="3" s="1"/>
  <c r="EG75" i="3"/>
  <c r="EG74" i="3" s="1"/>
  <c r="DP9" i="3"/>
  <c r="AN191" i="3"/>
  <c r="AN190" i="3" s="1"/>
  <c r="AN147" i="3"/>
  <c r="AN75" i="3"/>
  <c r="AN74" i="3" s="1"/>
  <c r="AN120" i="3"/>
  <c r="AN155" i="3"/>
  <c r="AN154" i="3" s="1"/>
  <c r="L154" i="3"/>
  <c r="AC177" i="3"/>
  <c r="AC176" i="3" s="1"/>
  <c r="AB177" i="3"/>
  <c r="AB176" i="3" s="1"/>
  <c r="Q177" i="3"/>
  <c r="P177" i="3"/>
  <c r="K37" i="1"/>
  <c r="K44" i="1"/>
  <c r="T59" i="6" l="1"/>
  <c r="U59" i="6" s="1"/>
  <c r="T26" i="6"/>
  <c r="U26" i="6" s="1"/>
  <c r="GC154" i="3"/>
  <c r="FD147" i="3"/>
  <c r="K14" i="7"/>
  <c r="EQ208" i="3"/>
  <c r="J14" i="7"/>
  <c r="EP208" i="3"/>
  <c r="FE51" i="3"/>
  <c r="FA208" i="3"/>
  <c r="I15" i="7"/>
  <c r="FY208" i="3"/>
  <c r="I17" i="7"/>
  <c r="EZ208" i="3"/>
  <c r="H15" i="7"/>
  <c r="AJ208" i="3"/>
  <c r="H5" i="7"/>
  <c r="CH208" i="3"/>
  <c r="J9" i="7"/>
  <c r="AV208" i="3"/>
  <c r="H6" i="7"/>
  <c r="BV208" i="3"/>
  <c r="J8" i="7"/>
  <c r="CU208" i="3"/>
  <c r="K10" i="7"/>
  <c r="AW208" i="3"/>
  <c r="I6" i="7"/>
  <c r="BJ208" i="3"/>
  <c r="J7" i="7"/>
  <c r="AK208" i="3"/>
  <c r="I5" i="7"/>
  <c r="CT208" i="3"/>
  <c r="J10" i="7"/>
  <c r="BK208" i="3"/>
  <c r="K7" i="7"/>
  <c r="BW208" i="3"/>
  <c r="K8" i="7"/>
  <c r="M8" i="7" s="1"/>
  <c r="CI208" i="3"/>
  <c r="K9" i="7"/>
  <c r="CF208" i="3"/>
  <c r="H9" i="7"/>
  <c r="FD9" i="3"/>
  <c r="FE9" i="3"/>
  <c r="FE131" i="3"/>
  <c r="FD20" i="3"/>
  <c r="FD99" i="3"/>
  <c r="FE74" i="3"/>
  <c r="GO67" i="3"/>
  <c r="Q37" i="6" s="1"/>
  <c r="FD176" i="3"/>
  <c r="FE120" i="3"/>
  <c r="FE20" i="3"/>
  <c r="FD131" i="3"/>
  <c r="FD120" i="3"/>
  <c r="FE147" i="3"/>
  <c r="FE99" i="3"/>
  <c r="FD74" i="3"/>
  <c r="FE176" i="3"/>
  <c r="FD51" i="3"/>
  <c r="GU10" i="3"/>
  <c r="GV10" i="3" s="1"/>
  <c r="GU111" i="3"/>
  <c r="GV111" i="3" s="1"/>
  <c r="GU52" i="3"/>
  <c r="GV52" i="3" s="1"/>
  <c r="GU45" i="3"/>
  <c r="GV45" i="3" s="1"/>
  <c r="P20" i="3"/>
  <c r="GU75" i="3"/>
  <c r="GV75" i="3" s="1"/>
  <c r="M58" i="6"/>
  <c r="GU191" i="3"/>
  <c r="GV191" i="3" s="1"/>
  <c r="M25" i="6"/>
  <c r="M62" i="6"/>
  <c r="T62" i="6" s="1"/>
  <c r="U62" i="6" s="1"/>
  <c r="GU155" i="3"/>
  <c r="GV155" i="3" s="1"/>
  <c r="M37" i="6"/>
  <c r="M22" i="6"/>
  <c r="M52" i="6"/>
  <c r="M48" i="6"/>
  <c r="GK176" i="3"/>
  <c r="GU177" i="3"/>
  <c r="GV177" i="3" s="1"/>
  <c r="M64" i="6"/>
  <c r="T64" i="6" s="1"/>
  <c r="U64" i="6" s="1"/>
  <c r="GU168" i="3"/>
  <c r="GV168" i="3" s="1"/>
  <c r="GJ154" i="3"/>
  <c r="L61" i="6" s="1"/>
  <c r="GO177" i="3"/>
  <c r="Q67" i="6" s="1"/>
  <c r="L32" i="6"/>
  <c r="L67" i="6"/>
  <c r="Q176" i="3"/>
  <c r="GK154" i="3"/>
  <c r="GN168" i="3"/>
  <c r="P64" i="6" s="1"/>
  <c r="BM154" i="3"/>
  <c r="BM202" i="3" s="1"/>
  <c r="M67" i="6"/>
  <c r="GN191" i="3"/>
  <c r="GN190" i="3" s="1"/>
  <c r="P69" i="6" s="1"/>
  <c r="GJ51" i="3"/>
  <c r="L33" i="6" s="1"/>
  <c r="L34" i="6"/>
  <c r="GK51" i="3"/>
  <c r="M34" i="6"/>
  <c r="GJ9" i="3"/>
  <c r="L19" i="6" s="1"/>
  <c r="L20" i="6"/>
  <c r="GJ99" i="3"/>
  <c r="L43" i="6" s="1"/>
  <c r="L45" i="6"/>
  <c r="GJ74" i="3"/>
  <c r="L40" i="6" s="1"/>
  <c r="L41" i="6"/>
  <c r="GO28" i="3"/>
  <c r="Q25" i="6" s="1"/>
  <c r="Q26" i="6"/>
  <c r="GK74" i="3"/>
  <c r="M40" i="6" s="1"/>
  <c r="M41" i="6"/>
  <c r="T41" i="6" s="1"/>
  <c r="U41" i="6" s="1"/>
  <c r="GK9" i="3"/>
  <c r="M19" i="6" s="1"/>
  <c r="M20" i="6"/>
  <c r="GN28" i="3"/>
  <c r="P25" i="6" s="1"/>
  <c r="P26" i="6"/>
  <c r="GK44" i="3"/>
  <c r="M32" i="6"/>
  <c r="T32" i="6" s="1"/>
  <c r="U32" i="6" s="1"/>
  <c r="GK99" i="3"/>
  <c r="M45" i="6"/>
  <c r="GK190" i="3"/>
  <c r="M70" i="6"/>
  <c r="GN67" i="3"/>
  <c r="P37" i="6" s="1"/>
  <c r="P38" i="6"/>
  <c r="GK110" i="3"/>
  <c r="M47" i="6"/>
  <c r="GJ190" i="3"/>
  <c r="L69" i="6" s="1"/>
  <c r="L70" i="6"/>
  <c r="GJ110" i="3"/>
  <c r="L46" i="6" s="1"/>
  <c r="L47" i="6"/>
  <c r="GO155" i="3"/>
  <c r="Q62" i="6" s="1"/>
  <c r="Q120" i="3"/>
  <c r="Y202" i="3"/>
  <c r="Q9" i="3"/>
  <c r="P176" i="3"/>
  <c r="GN52" i="3"/>
  <c r="GO111" i="3"/>
  <c r="Q74" i="3"/>
  <c r="GN177" i="3"/>
  <c r="GM202" i="3"/>
  <c r="K19" i="7" s="1"/>
  <c r="P74" i="3"/>
  <c r="GO120" i="3"/>
  <c r="Q48" i="6" s="1"/>
  <c r="EF154" i="3"/>
  <c r="EF202" i="3" s="1"/>
  <c r="BU208" i="3"/>
  <c r="GO45" i="3"/>
  <c r="Q20" i="3"/>
  <c r="GO191" i="3"/>
  <c r="DT154" i="3"/>
  <c r="DT202" i="3" s="1"/>
  <c r="Q154" i="3"/>
  <c r="Z202" i="3"/>
  <c r="GO52" i="3"/>
  <c r="GO75" i="3"/>
  <c r="GN104" i="3"/>
  <c r="GN111" i="3"/>
  <c r="GN75" i="3"/>
  <c r="GO104" i="3"/>
  <c r="P99" i="3"/>
  <c r="GN45" i="3"/>
  <c r="GL202" i="3"/>
  <c r="J19" i="7" s="1"/>
  <c r="EG154" i="3"/>
  <c r="EG202" i="3" s="1"/>
  <c r="P9" i="3"/>
  <c r="GO176" i="3"/>
  <c r="Q66" i="6" s="1"/>
  <c r="GN10" i="3"/>
  <c r="GO168" i="3"/>
  <c r="Q64" i="6" s="1"/>
  <c r="GO20" i="3"/>
  <c r="Q22" i="6" s="1"/>
  <c r="GN120" i="3"/>
  <c r="P48" i="6" s="1"/>
  <c r="GO147" i="3"/>
  <c r="Q58" i="6" s="1"/>
  <c r="GO10" i="3"/>
  <c r="GN131" i="3"/>
  <c r="P52" i="6" s="1"/>
  <c r="GN20" i="3"/>
  <c r="P22" i="6" s="1"/>
  <c r="GN147" i="3"/>
  <c r="P58" i="6" s="1"/>
  <c r="GO131" i="3"/>
  <c r="Q52" i="6" s="1"/>
  <c r="CR202" i="3"/>
  <c r="BT202" i="3"/>
  <c r="H8" i="7" s="1"/>
  <c r="DP202" i="3"/>
  <c r="ES154" i="3"/>
  <c r="ES202" i="3" s="1"/>
  <c r="DU154" i="3"/>
  <c r="DU202" i="3" s="1"/>
  <c r="CS202" i="3"/>
  <c r="EO202" i="3"/>
  <c r="AA202" i="3"/>
  <c r="CG202" i="3"/>
  <c r="FL202" i="3"/>
  <c r="BH202" i="3"/>
  <c r="FD154" i="3"/>
  <c r="FM202" i="3"/>
  <c r="FP154" i="3"/>
  <c r="FP202" i="3" s="1"/>
  <c r="FX202" i="3"/>
  <c r="DQ202" i="3"/>
  <c r="DD202" i="3"/>
  <c r="GB154" i="3"/>
  <c r="GB202" i="3" s="1"/>
  <c r="EB202" i="3"/>
  <c r="DE202" i="3"/>
  <c r="EC202" i="3"/>
  <c r="DH154" i="3"/>
  <c r="DH202" i="3" s="1"/>
  <c r="BX154" i="3"/>
  <c r="BX202" i="3" s="1"/>
  <c r="AC154" i="3"/>
  <c r="AC202" i="3" s="1"/>
  <c r="FQ154" i="3"/>
  <c r="FQ202" i="3" s="1"/>
  <c r="AB154" i="3"/>
  <c r="AB202" i="3" s="1"/>
  <c r="BI202" i="3"/>
  <c r="BY154" i="3"/>
  <c r="BY202" i="3" s="1"/>
  <c r="CK154" i="3"/>
  <c r="CK202" i="3" s="1"/>
  <c r="CV154" i="3"/>
  <c r="CV202" i="3" s="1"/>
  <c r="EN202" i="3"/>
  <c r="DI154" i="3"/>
  <c r="DI202" i="3" s="1"/>
  <c r="AZ202" i="3"/>
  <c r="ER154" i="3"/>
  <c r="ER202" i="3" s="1"/>
  <c r="AO202" i="3"/>
  <c r="GC202" i="3"/>
  <c r="BA154" i="3"/>
  <c r="BA202" i="3" s="1"/>
  <c r="BL202" i="3"/>
  <c r="CW154" i="3"/>
  <c r="CW202" i="3" s="1"/>
  <c r="FE154" i="3"/>
  <c r="CJ154" i="3"/>
  <c r="CJ202" i="3" s="1"/>
  <c r="AN202" i="3"/>
  <c r="X202" i="3"/>
  <c r="J17" i="3"/>
  <c r="R17" i="3" s="1"/>
  <c r="J29" i="3"/>
  <c r="R29" i="3" s="1"/>
  <c r="J121" i="3"/>
  <c r="R121" i="3" s="1"/>
  <c r="T45" i="6" l="1"/>
  <c r="U45" i="6" s="1"/>
  <c r="T47" i="6"/>
  <c r="U47" i="6" s="1"/>
  <c r="T70" i="6"/>
  <c r="U70" i="6" s="1"/>
  <c r="T20" i="6"/>
  <c r="U20" i="6" s="1"/>
  <c r="T34" i="6"/>
  <c r="U34" i="6" s="1"/>
  <c r="T67" i="6"/>
  <c r="U67" i="6" s="1"/>
  <c r="M15" i="7"/>
  <c r="L15" i="7"/>
  <c r="L6" i="7"/>
  <c r="M17" i="7"/>
  <c r="FX208" i="3"/>
  <c r="H17" i="7"/>
  <c r="FL208" i="3"/>
  <c r="H16" i="7"/>
  <c r="FM208" i="3"/>
  <c r="I16" i="7"/>
  <c r="L9" i="7"/>
  <c r="AA208" i="3"/>
  <c r="K4" i="7"/>
  <c r="X208" i="3"/>
  <c r="H4" i="7"/>
  <c r="EN208" i="3"/>
  <c r="H14" i="7"/>
  <c r="BI208" i="3"/>
  <c r="I7" i="7"/>
  <c r="EB208" i="3"/>
  <c r="H13" i="7"/>
  <c r="BH208" i="3"/>
  <c r="H7" i="7"/>
  <c r="EO208" i="3"/>
  <c r="I14" i="7"/>
  <c r="DP208" i="3"/>
  <c r="H12" i="7"/>
  <c r="CS208" i="3"/>
  <c r="I10" i="7"/>
  <c r="Z208" i="3"/>
  <c r="J4" i="7"/>
  <c r="L5" i="7"/>
  <c r="DQ208" i="3"/>
  <c r="I12" i="7"/>
  <c r="EC208" i="3"/>
  <c r="I13" i="7"/>
  <c r="DD208" i="3"/>
  <c r="H11" i="7"/>
  <c r="CG208" i="3"/>
  <c r="I9" i="7"/>
  <c r="CR208" i="3"/>
  <c r="H10" i="7"/>
  <c r="Y208" i="3"/>
  <c r="I4" i="7"/>
  <c r="DE208" i="3"/>
  <c r="I11" i="7"/>
  <c r="M5" i="7"/>
  <c r="M6" i="7"/>
  <c r="L8" i="7"/>
  <c r="FE202" i="3"/>
  <c r="FD202" i="3"/>
  <c r="M61" i="6"/>
  <c r="M46" i="6"/>
  <c r="M69" i="6"/>
  <c r="M31" i="6"/>
  <c r="GU44" i="3"/>
  <c r="GV44" i="3" s="1"/>
  <c r="M33" i="6"/>
  <c r="M66" i="6"/>
  <c r="M43" i="6"/>
  <c r="P70" i="6"/>
  <c r="GK202" i="3"/>
  <c r="GJ202" i="3"/>
  <c r="GO99" i="3"/>
  <c r="Q43" i="6" s="1"/>
  <c r="Q45" i="6"/>
  <c r="GN9" i="3"/>
  <c r="P19" i="6" s="1"/>
  <c r="P20" i="6"/>
  <c r="GL208" i="3"/>
  <c r="N73" i="6"/>
  <c r="GN74" i="3"/>
  <c r="P40" i="6" s="1"/>
  <c r="P41" i="6"/>
  <c r="GO74" i="3"/>
  <c r="Q40" i="6" s="1"/>
  <c r="Q41" i="6"/>
  <c r="GM208" i="3"/>
  <c r="O73" i="6"/>
  <c r="GN51" i="3"/>
  <c r="P33" i="6" s="1"/>
  <c r="P34" i="6"/>
  <c r="GN44" i="3"/>
  <c r="P31" i="6" s="1"/>
  <c r="P32" i="6"/>
  <c r="GN110" i="3"/>
  <c r="P46" i="6" s="1"/>
  <c r="P47" i="6"/>
  <c r="GO51" i="3"/>
  <c r="Q33" i="6" s="1"/>
  <c r="Q34" i="6"/>
  <c r="GO190" i="3"/>
  <c r="Q69" i="6" s="1"/>
  <c r="Q70" i="6"/>
  <c r="GN176" i="3"/>
  <c r="P66" i="6" s="1"/>
  <c r="P67" i="6"/>
  <c r="GN99" i="3"/>
  <c r="P43" i="6" s="1"/>
  <c r="P45" i="6"/>
  <c r="GO9" i="3"/>
  <c r="Q19" i="6" s="1"/>
  <c r="Q20" i="6"/>
  <c r="GO44" i="3"/>
  <c r="Q31" i="6" s="1"/>
  <c r="Q32" i="6"/>
  <c r="GO110" i="3"/>
  <c r="Q46" i="6" s="1"/>
  <c r="Q47" i="6"/>
  <c r="GO154" i="3"/>
  <c r="BT208" i="3"/>
  <c r="Q141" i="3"/>
  <c r="Q131" i="3" s="1"/>
  <c r="P141" i="3"/>
  <c r="P131" i="3" s="1"/>
  <c r="Q68" i="3"/>
  <c r="Q67" i="3" s="1"/>
  <c r="P68" i="3"/>
  <c r="P67" i="3" s="1"/>
  <c r="Q40" i="3"/>
  <c r="P40" i="3"/>
  <c r="Q33" i="3"/>
  <c r="Q32" i="3" s="1"/>
  <c r="FU198" i="3"/>
  <c r="FT198" i="3"/>
  <c r="FI198" i="3"/>
  <c r="FH198" i="3"/>
  <c r="EW198" i="3"/>
  <c r="EV198" i="3"/>
  <c r="EK198" i="3"/>
  <c r="EJ198" i="3"/>
  <c r="DY198" i="3"/>
  <c r="DX198" i="3"/>
  <c r="DM198" i="3"/>
  <c r="DL198" i="3"/>
  <c r="DA198" i="3"/>
  <c r="CZ198" i="3"/>
  <c r="CO198" i="3"/>
  <c r="CN198" i="3"/>
  <c r="CC198" i="3"/>
  <c r="CB198" i="3"/>
  <c r="BQ198" i="3"/>
  <c r="BP198" i="3"/>
  <c r="BE198" i="3"/>
  <c r="BD198" i="3"/>
  <c r="AS198" i="3"/>
  <c r="AR198" i="3"/>
  <c r="AF198" i="3"/>
  <c r="U198" i="3"/>
  <c r="T198" i="3"/>
  <c r="L198" i="3"/>
  <c r="I198" i="3"/>
  <c r="FU190" i="3"/>
  <c r="FT190" i="3"/>
  <c r="FI190" i="3"/>
  <c r="FH190" i="3"/>
  <c r="EW190" i="3"/>
  <c r="EV190" i="3"/>
  <c r="EK190" i="3"/>
  <c r="EJ190" i="3"/>
  <c r="DY190" i="3"/>
  <c r="DX190" i="3"/>
  <c r="DM190" i="3"/>
  <c r="DL190" i="3"/>
  <c r="DA190" i="3"/>
  <c r="CZ190" i="3"/>
  <c r="CO190" i="3"/>
  <c r="CN190" i="3"/>
  <c r="CC190" i="3"/>
  <c r="CB190" i="3"/>
  <c r="BQ190" i="3"/>
  <c r="BP190" i="3"/>
  <c r="BE190" i="3"/>
  <c r="BD190" i="3"/>
  <c r="AS190" i="3"/>
  <c r="AR190" i="3"/>
  <c r="AF190" i="3"/>
  <c r="U190" i="3"/>
  <c r="T190" i="3"/>
  <c r="L190" i="3"/>
  <c r="I190" i="3"/>
  <c r="FU176" i="3"/>
  <c r="FT176" i="3"/>
  <c r="FI176" i="3"/>
  <c r="FH176" i="3"/>
  <c r="EW176" i="3"/>
  <c r="EV176" i="3"/>
  <c r="EK176" i="3"/>
  <c r="EJ176" i="3"/>
  <c r="DY176" i="3"/>
  <c r="DX176" i="3"/>
  <c r="DM176" i="3"/>
  <c r="DL176" i="3"/>
  <c r="DA176" i="3"/>
  <c r="CZ176" i="3"/>
  <c r="CO176" i="3"/>
  <c r="CN176" i="3"/>
  <c r="CC176" i="3"/>
  <c r="CB176" i="3"/>
  <c r="BQ176" i="3"/>
  <c r="BP176" i="3"/>
  <c r="BE176" i="3"/>
  <c r="BD176" i="3"/>
  <c r="AS176" i="3"/>
  <c r="AR176" i="3"/>
  <c r="AF176" i="3"/>
  <c r="U176" i="3"/>
  <c r="T176" i="3"/>
  <c r="I176" i="3"/>
  <c r="FU154" i="3"/>
  <c r="FT154" i="3"/>
  <c r="FI154" i="3"/>
  <c r="FH154" i="3"/>
  <c r="EW154" i="3"/>
  <c r="EV154" i="3"/>
  <c r="EK154" i="3"/>
  <c r="EJ154" i="3"/>
  <c r="DY154" i="3"/>
  <c r="DX154" i="3"/>
  <c r="DM154" i="3"/>
  <c r="DL154" i="3"/>
  <c r="DA154" i="3"/>
  <c r="CZ154" i="3"/>
  <c r="CO154" i="3"/>
  <c r="CN154" i="3"/>
  <c r="CC154" i="3"/>
  <c r="CB154" i="3"/>
  <c r="BQ154" i="3"/>
  <c r="BP154" i="3"/>
  <c r="BE154" i="3"/>
  <c r="BD154" i="3"/>
  <c r="AS154" i="3"/>
  <c r="AR154" i="3"/>
  <c r="AF154" i="3"/>
  <c r="U154" i="3"/>
  <c r="T154" i="3"/>
  <c r="I154" i="3"/>
  <c r="FU147" i="3"/>
  <c r="FT147" i="3"/>
  <c r="FI147" i="3"/>
  <c r="FH147" i="3"/>
  <c r="EW147" i="3"/>
  <c r="EV147" i="3"/>
  <c r="EK147" i="3"/>
  <c r="EJ147" i="3"/>
  <c r="DY147" i="3"/>
  <c r="DX147" i="3"/>
  <c r="DM147" i="3"/>
  <c r="DL147" i="3"/>
  <c r="DA147" i="3"/>
  <c r="CZ147" i="3"/>
  <c r="CO147" i="3"/>
  <c r="CN147" i="3"/>
  <c r="CC147" i="3"/>
  <c r="CB147" i="3"/>
  <c r="BQ147" i="3"/>
  <c r="BP147" i="3"/>
  <c r="BE147" i="3"/>
  <c r="BD147" i="3"/>
  <c r="AS147" i="3"/>
  <c r="AR147" i="3"/>
  <c r="AF147" i="3"/>
  <c r="U147" i="3"/>
  <c r="T147" i="3"/>
  <c r="O147" i="3"/>
  <c r="N147" i="3"/>
  <c r="M147" i="3"/>
  <c r="I147" i="3"/>
  <c r="FU131" i="3"/>
  <c r="FT131" i="3"/>
  <c r="FI131" i="3"/>
  <c r="FH131" i="3"/>
  <c r="EW131" i="3"/>
  <c r="EV131" i="3"/>
  <c r="EK131" i="3"/>
  <c r="EJ131" i="3"/>
  <c r="DY131" i="3"/>
  <c r="DX131" i="3"/>
  <c r="DM131" i="3"/>
  <c r="DL131" i="3"/>
  <c r="DA131" i="3"/>
  <c r="CZ131" i="3"/>
  <c r="CO131" i="3"/>
  <c r="CN131" i="3"/>
  <c r="CC131" i="3"/>
  <c r="CB131" i="3"/>
  <c r="BQ131" i="3"/>
  <c r="BP131" i="3"/>
  <c r="BE131" i="3"/>
  <c r="BD131" i="3"/>
  <c r="AS131" i="3"/>
  <c r="AR131" i="3"/>
  <c r="AF131" i="3"/>
  <c r="U131" i="3"/>
  <c r="T131" i="3"/>
  <c r="I131" i="3"/>
  <c r="FU120" i="3"/>
  <c r="FT120" i="3"/>
  <c r="FI120" i="3"/>
  <c r="FH120" i="3"/>
  <c r="EW120" i="3"/>
  <c r="EV120" i="3"/>
  <c r="EK120" i="3"/>
  <c r="EJ120" i="3"/>
  <c r="DY120" i="3"/>
  <c r="DX120" i="3"/>
  <c r="DM120" i="3"/>
  <c r="DL120" i="3"/>
  <c r="DA120" i="3"/>
  <c r="CZ120" i="3"/>
  <c r="CO120" i="3"/>
  <c r="CN120" i="3"/>
  <c r="CC120" i="3"/>
  <c r="CB120" i="3"/>
  <c r="BQ120" i="3"/>
  <c r="BP120" i="3"/>
  <c r="BE120" i="3"/>
  <c r="BD120" i="3"/>
  <c r="AS120" i="3"/>
  <c r="AR120" i="3"/>
  <c r="AF120" i="3"/>
  <c r="U120" i="3"/>
  <c r="T120" i="3"/>
  <c r="I120" i="3"/>
  <c r="FU110" i="3"/>
  <c r="FT110" i="3"/>
  <c r="FI110" i="3"/>
  <c r="FH110" i="3"/>
  <c r="EW110" i="3"/>
  <c r="EV110" i="3"/>
  <c r="EK110" i="3"/>
  <c r="EJ110" i="3"/>
  <c r="DY110" i="3"/>
  <c r="DX110" i="3"/>
  <c r="DM110" i="3"/>
  <c r="DL110" i="3"/>
  <c r="DA110" i="3"/>
  <c r="CZ110" i="3"/>
  <c r="CO110" i="3"/>
  <c r="CN110" i="3"/>
  <c r="CC110" i="3"/>
  <c r="CB110" i="3"/>
  <c r="BQ110" i="3"/>
  <c r="BP110" i="3"/>
  <c r="BE110" i="3"/>
  <c r="BD110" i="3"/>
  <c r="AS110" i="3"/>
  <c r="AR110" i="3"/>
  <c r="AF110" i="3"/>
  <c r="U110" i="3"/>
  <c r="T110" i="3"/>
  <c r="L110" i="3"/>
  <c r="I110" i="3"/>
  <c r="FU99" i="3"/>
  <c r="FT99" i="3"/>
  <c r="FI99" i="3"/>
  <c r="FH99" i="3"/>
  <c r="EW99" i="3"/>
  <c r="EV99" i="3"/>
  <c r="EK99" i="3"/>
  <c r="EJ99" i="3"/>
  <c r="DY99" i="3"/>
  <c r="DX99" i="3"/>
  <c r="DM99" i="3"/>
  <c r="DL99" i="3"/>
  <c r="DA99" i="3"/>
  <c r="CZ99" i="3"/>
  <c r="CO99" i="3"/>
  <c r="CN99" i="3"/>
  <c r="CC99" i="3"/>
  <c r="CB99" i="3"/>
  <c r="BQ99" i="3"/>
  <c r="BP99" i="3"/>
  <c r="BE99" i="3"/>
  <c r="BD99" i="3"/>
  <c r="AS99" i="3"/>
  <c r="AR99" i="3"/>
  <c r="AF99" i="3"/>
  <c r="U99" i="3"/>
  <c r="T99" i="3"/>
  <c r="I99" i="3"/>
  <c r="FU74" i="3"/>
  <c r="FT74" i="3"/>
  <c r="FI74" i="3"/>
  <c r="FH74" i="3"/>
  <c r="EW74" i="3"/>
  <c r="EV74" i="3"/>
  <c r="EK74" i="3"/>
  <c r="EJ74" i="3"/>
  <c r="DY74" i="3"/>
  <c r="DX74" i="3"/>
  <c r="DM74" i="3"/>
  <c r="DL74" i="3"/>
  <c r="DA74" i="3"/>
  <c r="CZ74" i="3"/>
  <c r="CO74" i="3"/>
  <c r="CN74" i="3"/>
  <c r="CC74" i="3"/>
  <c r="CB74" i="3"/>
  <c r="BQ74" i="3"/>
  <c r="BP74" i="3"/>
  <c r="BE74" i="3"/>
  <c r="BD74" i="3"/>
  <c r="AS74" i="3"/>
  <c r="AR74" i="3"/>
  <c r="AF74" i="3"/>
  <c r="U74" i="3"/>
  <c r="T74" i="3"/>
  <c r="I74" i="3"/>
  <c r="FU67" i="3"/>
  <c r="FT67" i="3"/>
  <c r="FI67" i="3"/>
  <c r="FH67" i="3"/>
  <c r="EW67" i="3"/>
  <c r="EV67" i="3"/>
  <c r="EK67" i="3"/>
  <c r="EJ67" i="3"/>
  <c r="DY67" i="3"/>
  <c r="DX67" i="3"/>
  <c r="DM67" i="3"/>
  <c r="DL67" i="3"/>
  <c r="DA67" i="3"/>
  <c r="CZ67" i="3"/>
  <c r="CO67" i="3"/>
  <c r="CN67" i="3"/>
  <c r="CC67" i="3"/>
  <c r="CB67" i="3"/>
  <c r="BQ67" i="3"/>
  <c r="BP67" i="3"/>
  <c r="BE67" i="3"/>
  <c r="BD67" i="3"/>
  <c r="AS67" i="3"/>
  <c r="AR67" i="3"/>
  <c r="AF67" i="3"/>
  <c r="U67" i="3"/>
  <c r="T67" i="3"/>
  <c r="I67" i="3"/>
  <c r="FU51" i="3"/>
  <c r="FT51" i="3"/>
  <c r="FI51" i="3"/>
  <c r="FH51" i="3"/>
  <c r="EW51" i="3"/>
  <c r="EV51" i="3"/>
  <c r="EK51" i="3"/>
  <c r="EJ51" i="3"/>
  <c r="DY51" i="3"/>
  <c r="DX51" i="3"/>
  <c r="DM51" i="3"/>
  <c r="DL51" i="3"/>
  <c r="DA51" i="3"/>
  <c r="CZ51" i="3"/>
  <c r="CO51" i="3"/>
  <c r="CN51" i="3"/>
  <c r="CC51" i="3"/>
  <c r="CB51" i="3"/>
  <c r="BQ51" i="3"/>
  <c r="BP51" i="3"/>
  <c r="BE51" i="3"/>
  <c r="BD51" i="3"/>
  <c r="AS51" i="3"/>
  <c r="AR51" i="3"/>
  <c r="AF51" i="3"/>
  <c r="U51" i="3"/>
  <c r="T51" i="3"/>
  <c r="O51" i="3"/>
  <c r="N51" i="3"/>
  <c r="M51" i="3"/>
  <c r="I51" i="3"/>
  <c r="FU44" i="3"/>
  <c r="FT44" i="3"/>
  <c r="FI44" i="3"/>
  <c r="FH44" i="3"/>
  <c r="EW44" i="3"/>
  <c r="EV44" i="3"/>
  <c r="EK44" i="3"/>
  <c r="EJ44" i="3"/>
  <c r="DY44" i="3"/>
  <c r="DX44" i="3"/>
  <c r="DM44" i="3"/>
  <c r="DL44" i="3"/>
  <c r="DA44" i="3"/>
  <c r="CZ44" i="3"/>
  <c r="CO44" i="3"/>
  <c r="CN44" i="3"/>
  <c r="CC44" i="3"/>
  <c r="CB44" i="3"/>
  <c r="BQ44" i="3"/>
  <c r="BP44" i="3"/>
  <c r="BE44" i="3"/>
  <c r="BD44" i="3"/>
  <c r="AS44" i="3"/>
  <c r="AR44" i="3"/>
  <c r="AF44" i="3"/>
  <c r="U44" i="3"/>
  <c r="T44" i="3"/>
  <c r="Q44" i="3"/>
  <c r="O44" i="3"/>
  <c r="N44" i="3"/>
  <c r="M44" i="3"/>
  <c r="L44" i="3"/>
  <c r="I44" i="3"/>
  <c r="FU40" i="3"/>
  <c r="FT40" i="3"/>
  <c r="FI40" i="3"/>
  <c r="FH40" i="3"/>
  <c r="EW40" i="3"/>
  <c r="EV40" i="3"/>
  <c r="EK40" i="3"/>
  <c r="EJ40" i="3"/>
  <c r="DY40" i="3"/>
  <c r="DX40" i="3"/>
  <c r="DM40" i="3"/>
  <c r="DL40" i="3"/>
  <c r="DA40" i="3"/>
  <c r="CZ40" i="3"/>
  <c r="CO40" i="3"/>
  <c r="CN40" i="3"/>
  <c r="CC40" i="3"/>
  <c r="CB40" i="3"/>
  <c r="BQ40" i="3"/>
  <c r="BP40" i="3"/>
  <c r="BE40" i="3"/>
  <c r="BD40" i="3"/>
  <c r="AS40" i="3"/>
  <c r="AR40" i="3"/>
  <c r="AF40" i="3"/>
  <c r="U40" i="3"/>
  <c r="T40" i="3"/>
  <c r="O40" i="3"/>
  <c r="N40" i="3"/>
  <c r="M40" i="3"/>
  <c r="L40" i="3"/>
  <c r="I40" i="3"/>
  <c r="FU32" i="3"/>
  <c r="FT32" i="3"/>
  <c r="FI32" i="3"/>
  <c r="FH32" i="3"/>
  <c r="EW32" i="3"/>
  <c r="EV32" i="3"/>
  <c r="EK32" i="3"/>
  <c r="EJ32" i="3"/>
  <c r="DY32" i="3"/>
  <c r="DX32" i="3"/>
  <c r="DM32" i="3"/>
  <c r="DL32" i="3"/>
  <c r="DA32" i="3"/>
  <c r="CZ32" i="3"/>
  <c r="CO32" i="3"/>
  <c r="CN32" i="3"/>
  <c r="CC32" i="3"/>
  <c r="CB32" i="3"/>
  <c r="BQ32" i="3"/>
  <c r="BP32" i="3"/>
  <c r="BE32" i="3"/>
  <c r="BD32" i="3"/>
  <c r="AS32" i="3"/>
  <c r="AR32" i="3"/>
  <c r="AF32" i="3"/>
  <c r="U32" i="3"/>
  <c r="T32" i="3"/>
  <c r="O32" i="3"/>
  <c r="N32" i="3"/>
  <c r="M32" i="3"/>
  <c r="I32" i="3"/>
  <c r="FU28" i="3"/>
  <c r="FT28" i="3"/>
  <c r="FI28" i="3"/>
  <c r="FH28" i="3"/>
  <c r="EW28" i="3"/>
  <c r="EV28" i="3"/>
  <c r="EK28" i="3"/>
  <c r="EJ28" i="3"/>
  <c r="DY28" i="3"/>
  <c r="DX28" i="3"/>
  <c r="DM28" i="3"/>
  <c r="DL28" i="3"/>
  <c r="DA28" i="3"/>
  <c r="CZ28" i="3"/>
  <c r="CO28" i="3"/>
  <c r="CN28" i="3"/>
  <c r="CC28" i="3"/>
  <c r="CB28" i="3"/>
  <c r="BQ28" i="3"/>
  <c r="BP28" i="3"/>
  <c r="BE28" i="3"/>
  <c r="BD28" i="3"/>
  <c r="AS28" i="3"/>
  <c r="AR28" i="3"/>
  <c r="AF28" i="3"/>
  <c r="U28" i="3"/>
  <c r="T28" i="3"/>
  <c r="L28" i="3"/>
  <c r="I28" i="3"/>
  <c r="FU20" i="3"/>
  <c r="FT20" i="3"/>
  <c r="FI20" i="3"/>
  <c r="FH20" i="3"/>
  <c r="EW20" i="3"/>
  <c r="EV20" i="3"/>
  <c r="EK20" i="3"/>
  <c r="EJ20" i="3"/>
  <c r="DY20" i="3"/>
  <c r="DX20" i="3"/>
  <c r="DM20" i="3"/>
  <c r="DL20" i="3"/>
  <c r="DA20" i="3"/>
  <c r="CZ20" i="3"/>
  <c r="CO20" i="3"/>
  <c r="CN20" i="3"/>
  <c r="CC20" i="3"/>
  <c r="CB20" i="3"/>
  <c r="BQ20" i="3"/>
  <c r="BP20" i="3"/>
  <c r="BE20" i="3"/>
  <c r="BD20" i="3"/>
  <c r="AS20" i="3"/>
  <c r="AR20" i="3"/>
  <c r="AF20" i="3"/>
  <c r="U20" i="3"/>
  <c r="T20" i="3"/>
  <c r="I20" i="3"/>
  <c r="FU9" i="3"/>
  <c r="FT9" i="3"/>
  <c r="FI9" i="3"/>
  <c r="FH9" i="3"/>
  <c r="EW9" i="3"/>
  <c r="EV9" i="3"/>
  <c r="EK9" i="3"/>
  <c r="EJ9" i="3"/>
  <c r="DY9" i="3"/>
  <c r="DX9" i="3"/>
  <c r="DM9" i="3"/>
  <c r="DL9" i="3"/>
  <c r="DA9" i="3"/>
  <c r="CZ9" i="3"/>
  <c r="CO9" i="3"/>
  <c r="CN9" i="3"/>
  <c r="CC9" i="3"/>
  <c r="CB9" i="3"/>
  <c r="BQ9" i="3"/>
  <c r="BP9" i="3"/>
  <c r="BE9" i="3"/>
  <c r="BD9" i="3"/>
  <c r="AS9" i="3"/>
  <c r="AR9" i="3"/>
  <c r="AG9" i="3"/>
  <c r="AF9" i="3"/>
  <c r="U9" i="3"/>
  <c r="T9" i="3"/>
  <c r="I9" i="3"/>
  <c r="T207" i="3"/>
  <c r="H198" i="3"/>
  <c r="H190" i="3"/>
  <c r="H176" i="3"/>
  <c r="H154" i="3"/>
  <c r="H147" i="3"/>
  <c r="H131" i="3"/>
  <c r="H120" i="3"/>
  <c r="H110" i="3"/>
  <c r="H99" i="3"/>
  <c r="H74" i="3"/>
  <c r="H67" i="3"/>
  <c r="H51" i="3"/>
  <c r="H44" i="3"/>
  <c r="H40" i="3"/>
  <c r="H32" i="3"/>
  <c r="H28" i="3"/>
  <c r="H20" i="3"/>
  <c r="H9" i="3"/>
  <c r="L7" i="7" l="1"/>
  <c r="M11" i="7"/>
  <c r="L10" i="7"/>
  <c r="L11" i="7"/>
  <c r="M16" i="7"/>
  <c r="L17" i="7"/>
  <c r="L14" i="7"/>
  <c r="L16" i="7"/>
  <c r="L4" i="7"/>
  <c r="L12" i="7"/>
  <c r="M7" i="7"/>
  <c r="M12" i="7"/>
  <c r="GJ208" i="3"/>
  <c r="H19" i="7"/>
  <c r="M10" i="7"/>
  <c r="M14" i="7"/>
  <c r="L13" i="7"/>
  <c r="GK208" i="3"/>
  <c r="I19" i="7"/>
  <c r="M4" i="7"/>
  <c r="M9" i="7"/>
  <c r="M13" i="7"/>
  <c r="M73" i="6"/>
  <c r="L73" i="6"/>
  <c r="GO202" i="3"/>
  <c r="GO208" i="3" s="1"/>
  <c r="Q61" i="6"/>
  <c r="M202" i="3"/>
  <c r="P44" i="3"/>
  <c r="Q51" i="3"/>
  <c r="P147" i="3"/>
  <c r="Q147" i="3"/>
  <c r="P51" i="3"/>
  <c r="DM202" i="3"/>
  <c r="E12" i="7" s="1"/>
  <c r="S12" i="7" s="1"/>
  <c r="FI202" i="3"/>
  <c r="E16" i="7" s="1"/>
  <c r="S16" i="7" s="1"/>
  <c r="N202" i="3"/>
  <c r="J3" i="7" s="1"/>
  <c r="J18" i="7" s="1"/>
  <c r="J20" i="7" s="1"/>
  <c r="T202" i="3"/>
  <c r="D4" i="7" s="1"/>
  <c r="R4" i="7" s="1"/>
  <c r="AF202" i="3"/>
  <c r="D5" i="7" s="1"/>
  <c r="R5" i="7" s="1"/>
  <c r="BD202" i="3"/>
  <c r="D7" i="7" s="1"/>
  <c r="R7" i="7" s="1"/>
  <c r="CB202" i="3"/>
  <c r="D9" i="7" s="1"/>
  <c r="R9" i="7" s="1"/>
  <c r="CZ202" i="3"/>
  <c r="D11" i="7" s="1"/>
  <c r="R11" i="7" s="1"/>
  <c r="EV202" i="3"/>
  <c r="D15" i="7" s="1"/>
  <c r="R15" i="7" s="1"/>
  <c r="O202" i="3"/>
  <c r="K3" i="7" s="1"/>
  <c r="K18" i="7" s="1"/>
  <c r="K20" i="7" s="1"/>
  <c r="U202" i="3"/>
  <c r="E4" i="7" s="1"/>
  <c r="S4" i="7" s="1"/>
  <c r="AS202" i="3"/>
  <c r="E6" i="7" s="1"/>
  <c r="S6" i="7" s="1"/>
  <c r="BE202" i="3"/>
  <c r="E7" i="7" s="1"/>
  <c r="S7" i="7" s="1"/>
  <c r="BQ202" i="3"/>
  <c r="E8" i="7" s="1"/>
  <c r="S8" i="7" s="1"/>
  <c r="CC202" i="3"/>
  <c r="E9" i="7" s="1"/>
  <c r="S9" i="7" s="1"/>
  <c r="CO202" i="3"/>
  <c r="E10" i="7" s="1"/>
  <c r="S10" i="7" s="1"/>
  <c r="DA202" i="3"/>
  <c r="E11" i="7" s="1"/>
  <c r="S11" i="7" s="1"/>
  <c r="DY202" i="3"/>
  <c r="E13" i="7" s="1"/>
  <c r="S13" i="7" s="1"/>
  <c r="EW202" i="3"/>
  <c r="E15" i="7" s="1"/>
  <c r="S15" i="7" s="1"/>
  <c r="FU202" i="3"/>
  <c r="E17" i="7" s="1"/>
  <c r="S17" i="7" s="1"/>
  <c r="I202" i="3"/>
  <c r="E3" i="7" s="1"/>
  <c r="DL202" i="3"/>
  <c r="D12" i="7" s="1"/>
  <c r="R12" i="7" s="1"/>
  <c r="EJ202" i="3"/>
  <c r="D14" i="7" s="1"/>
  <c r="R14" i="7" s="1"/>
  <c r="FH202" i="3"/>
  <c r="D16" i="7" s="1"/>
  <c r="R16" i="7" s="1"/>
  <c r="AR202" i="3"/>
  <c r="D6" i="7" s="1"/>
  <c r="R6" i="7" s="1"/>
  <c r="BP202" i="3"/>
  <c r="D8" i="7" s="1"/>
  <c r="R8" i="7" s="1"/>
  <c r="CN202" i="3"/>
  <c r="D10" i="7" s="1"/>
  <c r="R10" i="7" s="1"/>
  <c r="DX202" i="3"/>
  <c r="D13" i="7" s="1"/>
  <c r="R13" i="7" s="1"/>
  <c r="EK202" i="3"/>
  <c r="E14" i="7" s="1"/>
  <c r="S14" i="7" s="1"/>
  <c r="FT202" i="3"/>
  <c r="D17" i="7" s="1"/>
  <c r="R17" i="7" s="1"/>
  <c r="H202" i="3"/>
  <c r="D3" i="7" s="1"/>
  <c r="I3" i="7" l="1"/>
  <c r="M208" i="3"/>
  <c r="D18" i="7"/>
  <c r="Q73" i="6"/>
  <c r="M19" i="7"/>
  <c r="Q202" i="3"/>
  <c r="M3" i="7" l="1"/>
  <c r="M18" i="7" s="1"/>
  <c r="M20" i="7" s="1"/>
  <c r="S3" i="7"/>
  <c r="I18" i="7"/>
  <c r="P155" i="3"/>
  <c r="P154" i="3" s="1"/>
  <c r="GN155" i="3"/>
  <c r="P62" i="6" s="1"/>
  <c r="GG17" i="3"/>
  <c r="FW199" i="3"/>
  <c r="FV199" i="3"/>
  <c r="FW191" i="3"/>
  <c r="FV191" i="3"/>
  <c r="FW187" i="3"/>
  <c r="GE187" i="3" s="1"/>
  <c r="FV187" i="3"/>
  <c r="GD187" i="3" s="1"/>
  <c r="FW177" i="3"/>
  <c r="GE177" i="3" s="1"/>
  <c r="FV177" i="3"/>
  <c r="GD177" i="3" s="1"/>
  <c r="FW172" i="3"/>
  <c r="GE172" i="3" s="1"/>
  <c r="FV172" i="3"/>
  <c r="GD172" i="3" s="1"/>
  <c r="FW168" i="3"/>
  <c r="GE168" i="3" s="1"/>
  <c r="FV168" i="3"/>
  <c r="GD168" i="3" s="1"/>
  <c r="FW165" i="3"/>
  <c r="GE165" i="3" s="1"/>
  <c r="FV165" i="3"/>
  <c r="GD165" i="3" s="1"/>
  <c r="FW155" i="3"/>
  <c r="GE155" i="3" s="1"/>
  <c r="FV155" i="3"/>
  <c r="GD155" i="3" s="1"/>
  <c r="FW151" i="3"/>
  <c r="GE151" i="3" s="1"/>
  <c r="FV151" i="3"/>
  <c r="GD151" i="3" s="1"/>
  <c r="FW148" i="3"/>
  <c r="GE148" i="3" s="1"/>
  <c r="FV148" i="3"/>
  <c r="GD148" i="3" s="1"/>
  <c r="FW144" i="3"/>
  <c r="GE144" i="3" s="1"/>
  <c r="FV144" i="3"/>
  <c r="GD144" i="3" s="1"/>
  <c r="FW141" i="3"/>
  <c r="GE141" i="3" s="1"/>
  <c r="FV141" i="3"/>
  <c r="GD141" i="3" s="1"/>
  <c r="FW138" i="3"/>
  <c r="GE138" i="3" s="1"/>
  <c r="FV138" i="3"/>
  <c r="GD138" i="3" s="1"/>
  <c r="FW135" i="3"/>
  <c r="GE135" i="3" s="1"/>
  <c r="FV135" i="3"/>
  <c r="GD135" i="3" s="1"/>
  <c r="FW132" i="3"/>
  <c r="GE132" i="3" s="1"/>
  <c r="FV132" i="3"/>
  <c r="GD132" i="3" s="1"/>
  <c r="FW128" i="3"/>
  <c r="GE128" i="3" s="1"/>
  <c r="FV128" i="3"/>
  <c r="GD128" i="3" s="1"/>
  <c r="FW124" i="3"/>
  <c r="GE124" i="3" s="1"/>
  <c r="FV124" i="3"/>
  <c r="GD124" i="3" s="1"/>
  <c r="FW121" i="3"/>
  <c r="GE121" i="3" s="1"/>
  <c r="FV121" i="3"/>
  <c r="GD121" i="3" s="1"/>
  <c r="FW111" i="3"/>
  <c r="FV111" i="3"/>
  <c r="FW104" i="3"/>
  <c r="GE104" i="3" s="1"/>
  <c r="FV104" i="3"/>
  <c r="GD104" i="3" s="1"/>
  <c r="FW100" i="3"/>
  <c r="GE100" i="3" s="1"/>
  <c r="FV100" i="3"/>
  <c r="GD100" i="3" s="1"/>
  <c r="FW96" i="3"/>
  <c r="GE96" i="3" s="1"/>
  <c r="FV96" i="3"/>
  <c r="GD96" i="3" s="1"/>
  <c r="FW75" i="3"/>
  <c r="GE75" i="3" s="1"/>
  <c r="FV75" i="3"/>
  <c r="GD75" i="3" s="1"/>
  <c r="FW71" i="3"/>
  <c r="GE71" i="3" s="1"/>
  <c r="FV71" i="3"/>
  <c r="GD71" i="3" s="1"/>
  <c r="FW68" i="3"/>
  <c r="GE68" i="3" s="1"/>
  <c r="FV68" i="3"/>
  <c r="GD68" i="3" s="1"/>
  <c r="FW64" i="3"/>
  <c r="GE64" i="3" s="1"/>
  <c r="FV64" i="3"/>
  <c r="GD64" i="3" s="1"/>
  <c r="FW61" i="3"/>
  <c r="GE61" i="3" s="1"/>
  <c r="FV61" i="3"/>
  <c r="GD61" i="3" s="1"/>
  <c r="FW52" i="3"/>
  <c r="GE52" i="3" s="1"/>
  <c r="FV52" i="3"/>
  <c r="GD52" i="3" s="1"/>
  <c r="FW45" i="3"/>
  <c r="FV45" i="3"/>
  <c r="FW41" i="3"/>
  <c r="FV41" i="3"/>
  <c r="FW33" i="3"/>
  <c r="FV33" i="3"/>
  <c r="FW29" i="3"/>
  <c r="FV29" i="3"/>
  <c r="FW25" i="3"/>
  <c r="GE25" i="3" s="1"/>
  <c r="FV25" i="3"/>
  <c r="GD25" i="3" s="1"/>
  <c r="FW21" i="3"/>
  <c r="GE21" i="3" s="1"/>
  <c r="FV21" i="3"/>
  <c r="GD21" i="3" s="1"/>
  <c r="FW17" i="3"/>
  <c r="GE17" i="3" s="1"/>
  <c r="FV17" i="3"/>
  <c r="GD17" i="3" s="1"/>
  <c r="FW10" i="3"/>
  <c r="GE10" i="3" s="1"/>
  <c r="FV10" i="3"/>
  <c r="GD10" i="3" s="1"/>
  <c r="FK199" i="3"/>
  <c r="FJ199" i="3"/>
  <c r="FK191" i="3"/>
  <c r="FJ191" i="3"/>
  <c r="FK187" i="3"/>
  <c r="FS187" i="3" s="1"/>
  <c r="FJ187" i="3"/>
  <c r="FR187" i="3" s="1"/>
  <c r="FK177" i="3"/>
  <c r="FS177" i="3" s="1"/>
  <c r="FJ177" i="3"/>
  <c r="FR177" i="3" s="1"/>
  <c r="FK172" i="3"/>
  <c r="FS172" i="3" s="1"/>
  <c r="FJ172" i="3"/>
  <c r="FR172" i="3" s="1"/>
  <c r="FK168" i="3"/>
  <c r="FS168" i="3" s="1"/>
  <c r="FJ168" i="3"/>
  <c r="FR168" i="3" s="1"/>
  <c r="FK165" i="3"/>
  <c r="FS165" i="3" s="1"/>
  <c r="FJ165" i="3"/>
  <c r="FR165" i="3" s="1"/>
  <c r="FK155" i="3"/>
  <c r="FS155" i="3" s="1"/>
  <c r="FJ155" i="3"/>
  <c r="FR155" i="3" s="1"/>
  <c r="FK151" i="3"/>
  <c r="FS151" i="3" s="1"/>
  <c r="FJ151" i="3"/>
  <c r="FR151" i="3" s="1"/>
  <c r="FK148" i="3"/>
  <c r="FS148" i="3" s="1"/>
  <c r="FJ148" i="3"/>
  <c r="FR148" i="3" s="1"/>
  <c r="FK144" i="3"/>
  <c r="FS144" i="3" s="1"/>
  <c r="FJ144" i="3"/>
  <c r="FR144" i="3" s="1"/>
  <c r="FK141" i="3"/>
  <c r="FS141" i="3" s="1"/>
  <c r="FJ141" i="3"/>
  <c r="FR141" i="3" s="1"/>
  <c r="FK138" i="3"/>
  <c r="FS138" i="3" s="1"/>
  <c r="FJ138" i="3"/>
  <c r="FR138" i="3" s="1"/>
  <c r="FK135" i="3"/>
  <c r="FS135" i="3" s="1"/>
  <c r="FJ135" i="3"/>
  <c r="FR135" i="3" s="1"/>
  <c r="FK132" i="3"/>
  <c r="FS132" i="3" s="1"/>
  <c r="FJ132" i="3"/>
  <c r="FR132" i="3" s="1"/>
  <c r="FK128" i="3"/>
  <c r="FS128" i="3" s="1"/>
  <c r="FJ128" i="3"/>
  <c r="FR128" i="3" s="1"/>
  <c r="FK124" i="3"/>
  <c r="FS124" i="3" s="1"/>
  <c r="FJ124" i="3"/>
  <c r="FR124" i="3" s="1"/>
  <c r="FK121" i="3"/>
  <c r="FS121" i="3" s="1"/>
  <c r="FJ121" i="3"/>
  <c r="FR121" i="3" s="1"/>
  <c r="FK111" i="3"/>
  <c r="FJ111" i="3"/>
  <c r="FK104" i="3"/>
  <c r="FS104" i="3" s="1"/>
  <c r="FJ104" i="3"/>
  <c r="FR104" i="3" s="1"/>
  <c r="FK100" i="3"/>
  <c r="FS100" i="3" s="1"/>
  <c r="FJ100" i="3"/>
  <c r="FR100" i="3" s="1"/>
  <c r="FK96" i="3"/>
  <c r="FS96" i="3" s="1"/>
  <c r="FJ96" i="3"/>
  <c r="FR96" i="3" s="1"/>
  <c r="FK75" i="3"/>
  <c r="FS75" i="3" s="1"/>
  <c r="FJ75" i="3"/>
  <c r="FR75" i="3" s="1"/>
  <c r="FK71" i="3"/>
  <c r="FS71" i="3" s="1"/>
  <c r="FJ71" i="3"/>
  <c r="FR71" i="3" s="1"/>
  <c r="FK68" i="3"/>
  <c r="FS68" i="3" s="1"/>
  <c r="FJ68" i="3"/>
  <c r="FR68" i="3" s="1"/>
  <c r="FK64" i="3"/>
  <c r="FS64" i="3" s="1"/>
  <c r="FJ64" i="3"/>
  <c r="FR64" i="3" s="1"/>
  <c r="FK61" i="3"/>
  <c r="FS61" i="3" s="1"/>
  <c r="FJ61" i="3"/>
  <c r="FR61" i="3" s="1"/>
  <c r="FK52" i="3"/>
  <c r="FS52" i="3" s="1"/>
  <c r="FJ52" i="3"/>
  <c r="FR52" i="3" s="1"/>
  <c r="FK45" i="3"/>
  <c r="FJ45" i="3"/>
  <c r="FK41" i="3"/>
  <c r="FJ41" i="3"/>
  <c r="FK33" i="3"/>
  <c r="FJ33" i="3"/>
  <c r="FK29" i="3"/>
  <c r="FJ29" i="3"/>
  <c r="FK25" i="3"/>
  <c r="FS25" i="3" s="1"/>
  <c r="FJ25" i="3"/>
  <c r="FR25" i="3" s="1"/>
  <c r="FK21" i="3"/>
  <c r="FS21" i="3" s="1"/>
  <c r="FJ21" i="3"/>
  <c r="FR21" i="3" s="1"/>
  <c r="FK17" i="3"/>
  <c r="FS17" i="3" s="1"/>
  <c r="FJ17" i="3"/>
  <c r="FR17" i="3" s="1"/>
  <c r="FK10" i="3"/>
  <c r="FS10" i="3" s="1"/>
  <c r="FJ10" i="3"/>
  <c r="FR10" i="3" s="1"/>
  <c r="EY199" i="3"/>
  <c r="EX199" i="3"/>
  <c r="EY191" i="3"/>
  <c r="EX191" i="3"/>
  <c r="EY187" i="3"/>
  <c r="FG187" i="3" s="1"/>
  <c r="EX187" i="3"/>
  <c r="FF187" i="3" s="1"/>
  <c r="EY177" i="3"/>
  <c r="FG177" i="3" s="1"/>
  <c r="EX177" i="3"/>
  <c r="FF177" i="3" s="1"/>
  <c r="EY172" i="3"/>
  <c r="FG172" i="3" s="1"/>
  <c r="EX172" i="3"/>
  <c r="FF172" i="3" s="1"/>
  <c r="EY168" i="3"/>
  <c r="FG168" i="3" s="1"/>
  <c r="EX168" i="3"/>
  <c r="FF168" i="3" s="1"/>
  <c r="EY165" i="3"/>
  <c r="FG165" i="3" s="1"/>
  <c r="EX165" i="3"/>
  <c r="FF165" i="3" s="1"/>
  <c r="EY155" i="3"/>
  <c r="FG155" i="3" s="1"/>
  <c r="EX155" i="3"/>
  <c r="FF155" i="3" s="1"/>
  <c r="EY151" i="3"/>
  <c r="FG151" i="3" s="1"/>
  <c r="EX151" i="3"/>
  <c r="FF151" i="3" s="1"/>
  <c r="EY148" i="3"/>
  <c r="FG148" i="3" s="1"/>
  <c r="EX148" i="3"/>
  <c r="FF148" i="3" s="1"/>
  <c r="EY144" i="3"/>
  <c r="FG144" i="3" s="1"/>
  <c r="EX144" i="3"/>
  <c r="FF144" i="3" s="1"/>
  <c r="EY141" i="3"/>
  <c r="FG141" i="3" s="1"/>
  <c r="EX141" i="3"/>
  <c r="FF141" i="3" s="1"/>
  <c r="EY138" i="3"/>
  <c r="FG138" i="3" s="1"/>
  <c r="EX138" i="3"/>
  <c r="FF138" i="3" s="1"/>
  <c r="EY135" i="3"/>
  <c r="FG135" i="3" s="1"/>
  <c r="EX135" i="3"/>
  <c r="FF135" i="3" s="1"/>
  <c r="EY132" i="3"/>
  <c r="FG132" i="3" s="1"/>
  <c r="EX132" i="3"/>
  <c r="FF132" i="3" s="1"/>
  <c r="EY128" i="3"/>
  <c r="FG128" i="3" s="1"/>
  <c r="EX128" i="3"/>
  <c r="FF128" i="3" s="1"/>
  <c r="EY124" i="3"/>
  <c r="FG124" i="3" s="1"/>
  <c r="EX124" i="3"/>
  <c r="FF124" i="3" s="1"/>
  <c r="EY121" i="3"/>
  <c r="FG121" i="3" s="1"/>
  <c r="EX121" i="3"/>
  <c r="FF121" i="3" s="1"/>
  <c r="EY111" i="3"/>
  <c r="EX111" i="3"/>
  <c r="EY104" i="3"/>
  <c r="FG104" i="3" s="1"/>
  <c r="EX104" i="3"/>
  <c r="FF104" i="3" s="1"/>
  <c r="EY100" i="3"/>
  <c r="FG100" i="3" s="1"/>
  <c r="EX100" i="3"/>
  <c r="FF100" i="3" s="1"/>
  <c r="EY96" i="3"/>
  <c r="FG96" i="3" s="1"/>
  <c r="EX96" i="3"/>
  <c r="FF96" i="3" s="1"/>
  <c r="EY75" i="3"/>
  <c r="FG75" i="3" s="1"/>
  <c r="EX75" i="3"/>
  <c r="FF75" i="3" s="1"/>
  <c r="EY71" i="3"/>
  <c r="FG71" i="3" s="1"/>
  <c r="EX71" i="3"/>
  <c r="FF71" i="3" s="1"/>
  <c r="EY68" i="3"/>
  <c r="FG68" i="3" s="1"/>
  <c r="EX68" i="3"/>
  <c r="FF68" i="3" s="1"/>
  <c r="EY64" i="3"/>
  <c r="FG64" i="3" s="1"/>
  <c r="EX64" i="3"/>
  <c r="FF64" i="3" s="1"/>
  <c r="EY61" i="3"/>
  <c r="FG61" i="3" s="1"/>
  <c r="EX61" i="3"/>
  <c r="FF61" i="3" s="1"/>
  <c r="EY52" i="3"/>
  <c r="FG52" i="3" s="1"/>
  <c r="EX52" i="3"/>
  <c r="FF52" i="3" s="1"/>
  <c r="EY45" i="3"/>
  <c r="EX45" i="3"/>
  <c r="EY41" i="3"/>
  <c r="EX41" i="3"/>
  <c r="EY33" i="3"/>
  <c r="EX33" i="3"/>
  <c r="EY29" i="3"/>
  <c r="EX29" i="3"/>
  <c r="EY25" i="3"/>
  <c r="FG25" i="3" s="1"/>
  <c r="EX25" i="3"/>
  <c r="FF25" i="3" s="1"/>
  <c r="EY21" i="3"/>
  <c r="FG21" i="3" s="1"/>
  <c r="EX21" i="3"/>
  <c r="FF21" i="3" s="1"/>
  <c r="EY17" i="3"/>
  <c r="FG17" i="3" s="1"/>
  <c r="EX17" i="3"/>
  <c r="FF17" i="3" s="1"/>
  <c r="EY10" i="3"/>
  <c r="FG10" i="3" s="1"/>
  <c r="EX10" i="3"/>
  <c r="FF10" i="3" s="1"/>
  <c r="EM199" i="3"/>
  <c r="EL199" i="3"/>
  <c r="EM191" i="3"/>
  <c r="EL191" i="3"/>
  <c r="EM187" i="3"/>
  <c r="EU187" i="3" s="1"/>
  <c r="EL187" i="3"/>
  <c r="ET187" i="3" s="1"/>
  <c r="EM177" i="3"/>
  <c r="EU177" i="3" s="1"/>
  <c r="EL177" i="3"/>
  <c r="ET177" i="3" s="1"/>
  <c r="EM172" i="3"/>
  <c r="EU172" i="3" s="1"/>
  <c r="EL172" i="3"/>
  <c r="ET172" i="3" s="1"/>
  <c r="EM168" i="3"/>
  <c r="EU168" i="3" s="1"/>
  <c r="EL168" i="3"/>
  <c r="ET168" i="3" s="1"/>
  <c r="EM165" i="3"/>
  <c r="EU165" i="3" s="1"/>
  <c r="EL165" i="3"/>
  <c r="ET165" i="3" s="1"/>
  <c r="EM155" i="3"/>
  <c r="EU155" i="3" s="1"/>
  <c r="EL155" i="3"/>
  <c r="ET155" i="3" s="1"/>
  <c r="EM151" i="3"/>
  <c r="EU151" i="3" s="1"/>
  <c r="EL151" i="3"/>
  <c r="ET151" i="3" s="1"/>
  <c r="EM148" i="3"/>
  <c r="EU148" i="3" s="1"/>
  <c r="EL148" i="3"/>
  <c r="ET148" i="3" s="1"/>
  <c r="EM144" i="3"/>
  <c r="EU144" i="3" s="1"/>
  <c r="EL144" i="3"/>
  <c r="ET144" i="3" s="1"/>
  <c r="EM141" i="3"/>
  <c r="EU141" i="3" s="1"/>
  <c r="EL141" i="3"/>
  <c r="ET141" i="3" s="1"/>
  <c r="EM138" i="3"/>
  <c r="EU138" i="3" s="1"/>
  <c r="EL138" i="3"/>
  <c r="ET138" i="3" s="1"/>
  <c r="EM135" i="3"/>
  <c r="EU135" i="3" s="1"/>
  <c r="EL135" i="3"/>
  <c r="ET135" i="3" s="1"/>
  <c r="EM132" i="3"/>
  <c r="EU132" i="3" s="1"/>
  <c r="EL132" i="3"/>
  <c r="ET132" i="3" s="1"/>
  <c r="EM128" i="3"/>
  <c r="EU128" i="3" s="1"/>
  <c r="EL128" i="3"/>
  <c r="ET128" i="3" s="1"/>
  <c r="EM124" i="3"/>
  <c r="EU124" i="3" s="1"/>
  <c r="EL124" i="3"/>
  <c r="ET124" i="3" s="1"/>
  <c r="EM121" i="3"/>
  <c r="EU121" i="3" s="1"/>
  <c r="EL121" i="3"/>
  <c r="ET121" i="3" s="1"/>
  <c r="EM111" i="3"/>
  <c r="EL111" i="3"/>
  <c r="EM104" i="3"/>
  <c r="EU104" i="3" s="1"/>
  <c r="EL104" i="3"/>
  <c r="ET104" i="3" s="1"/>
  <c r="EM100" i="3"/>
  <c r="EU100" i="3" s="1"/>
  <c r="EL100" i="3"/>
  <c r="ET100" i="3" s="1"/>
  <c r="EM96" i="3"/>
  <c r="EU96" i="3" s="1"/>
  <c r="EL96" i="3"/>
  <c r="ET96" i="3" s="1"/>
  <c r="EM75" i="3"/>
  <c r="EU75" i="3" s="1"/>
  <c r="EL75" i="3"/>
  <c r="ET75" i="3" s="1"/>
  <c r="EM71" i="3"/>
  <c r="EU71" i="3" s="1"/>
  <c r="EL71" i="3"/>
  <c r="ET71" i="3" s="1"/>
  <c r="EM68" i="3"/>
  <c r="EU68" i="3" s="1"/>
  <c r="EL68" i="3"/>
  <c r="ET68" i="3" s="1"/>
  <c r="EM64" i="3"/>
  <c r="EU64" i="3" s="1"/>
  <c r="EL64" i="3"/>
  <c r="ET64" i="3" s="1"/>
  <c r="EM61" i="3"/>
  <c r="EU61" i="3" s="1"/>
  <c r="EL61" i="3"/>
  <c r="ET61" i="3" s="1"/>
  <c r="EM52" i="3"/>
  <c r="EU52" i="3" s="1"/>
  <c r="EL52" i="3"/>
  <c r="ET52" i="3" s="1"/>
  <c r="EM45" i="3"/>
  <c r="EL45" i="3"/>
  <c r="EM41" i="3"/>
  <c r="EL41" i="3"/>
  <c r="EM33" i="3"/>
  <c r="EL33" i="3"/>
  <c r="EM29" i="3"/>
  <c r="EL29" i="3"/>
  <c r="EM25" i="3"/>
  <c r="EU25" i="3" s="1"/>
  <c r="EL25" i="3"/>
  <c r="ET25" i="3" s="1"/>
  <c r="EM21" i="3"/>
  <c r="EU21" i="3" s="1"/>
  <c r="EL21" i="3"/>
  <c r="ET21" i="3" s="1"/>
  <c r="EM17" i="3"/>
  <c r="EU17" i="3" s="1"/>
  <c r="EL17" i="3"/>
  <c r="ET17" i="3" s="1"/>
  <c r="EM10" i="3"/>
  <c r="EU10" i="3" s="1"/>
  <c r="EL10" i="3"/>
  <c r="ET10" i="3" s="1"/>
  <c r="EA199" i="3"/>
  <c r="DZ199" i="3"/>
  <c r="EA191" i="3"/>
  <c r="DZ191" i="3"/>
  <c r="EA187" i="3"/>
  <c r="EI187" i="3" s="1"/>
  <c r="DZ187" i="3"/>
  <c r="EH187" i="3" s="1"/>
  <c r="EA177" i="3"/>
  <c r="EI177" i="3" s="1"/>
  <c r="DZ177" i="3"/>
  <c r="EH177" i="3" s="1"/>
  <c r="EA172" i="3"/>
  <c r="EI172" i="3" s="1"/>
  <c r="DZ172" i="3"/>
  <c r="EH172" i="3" s="1"/>
  <c r="EA168" i="3"/>
  <c r="EI168" i="3" s="1"/>
  <c r="DZ168" i="3"/>
  <c r="EH168" i="3" s="1"/>
  <c r="EA165" i="3"/>
  <c r="EI165" i="3" s="1"/>
  <c r="DZ165" i="3"/>
  <c r="EH165" i="3" s="1"/>
  <c r="EA155" i="3"/>
  <c r="EI155" i="3" s="1"/>
  <c r="DZ155" i="3"/>
  <c r="EH155" i="3" s="1"/>
  <c r="EA151" i="3"/>
  <c r="EI151" i="3" s="1"/>
  <c r="DZ151" i="3"/>
  <c r="EH151" i="3" s="1"/>
  <c r="EA148" i="3"/>
  <c r="EI148" i="3" s="1"/>
  <c r="DZ148" i="3"/>
  <c r="EH148" i="3" s="1"/>
  <c r="EA144" i="3"/>
  <c r="EI144" i="3" s="1"/>
  <c r="DZ144" i="3"/>
  <c r="EH144" i="3" s="1"/>
  <c r="EA141" i="3"/>
  <c r="EI141" i="3" s="1"/>
  <c r="DZ141" i="3"/>
  <c r="EH141" i="3" s="1"/>
  <c r="EA138" i="3"/>
  <c r="EI138" i="3" s="1"/>
  <c r="DZ138" i="3"/>
  <c r="EH138" i="3" s="1"/>
  <c r="EA135" i="3"/>
  <c r="EI135" i="3" s="1"/>
  <c r="DZ135" i="3"/>
  <c r="EH135" i="3" s="1"/>
  <c r="EA132" i="3"/>
  <c r="EI132" i="3" s="1"/>
  <c r="DZ132" i="3"/>
  <c r="EH132" i="3" s="1"/>
  <c r="EA128" i="3"/>
  <c r="EI128" i="3" s="1"/>
  <c r="DZ128" i="3"/>
  <c r="EH128" i="3" s="1"/>
  <c r="EA124" i="3"/>
  <c r="EI124" i="3" s="1"/>
  <c r="DZ124" i="3"/>
  <c r="EH124" i="3" s="1"/>
  <c r="EA121" i="3"/>
  <c r="EI121" i="3" s="1"/>
  <c r="DZ121" i="3"/>
  <c r="EH121" i="3" s="1"/>
  <c r="EA111" i="3"/>
  <c r="DZ111" i="3"/>
  <c r="EA104" i="3"/>
  <c r="EI104" i="3" s="1"/>
  <c r="DZ104" i="3"/>
  <c r="EH104" i="3" s="1"/>
  <c r="EA100" i="3"/>
  <c r="EI100" i="3" s="1"/>
  <c r="DZ100" i="3"/>
  <c r="EH100" i="3" s="1"/>
  <c r="EA96" i="3"/>
  <c r="EI96" i="3" s="1"/>
  <c r="DZ96" i="3"/>
  <c r="EH96" i="3" s="1"/>
  <c r="EA75" i="3"/>
  <c r="EI75" i="3" s="1"/>
  <c r="DZ75" i="3"/>
  <c r="EH75" i="3" s="1"/>
  <c r="EA71" i="3"/>
  <c r="EI71" i="3" s="1"/>
  <c r="DZ71" i="3"/>
  <c r="EH71" i="3" s="1"/>
  <c r="EA68" i="3"/>
  <c r="EI68" i="3" s="1"/>
  <c r="DZ68" i="3"/>
  <c r="EH68" i="3" s="1"/>
  <c r="EA64" i="3"/>
  <c r="EI64" i="3" s="1"/>
  <c r="DZ64" i="3"/>
  <c r="EH64" i="3" s="1"/>
  <c r="EA61" i="3"/>
  <c r="EI61" i="3" s="1"/>
  <c r="DZ61" i="3"/>
  <c r="EH61" i="3" s="1"/>
  <c r="EA52" i="3"/>
  <c r="EI52" i="3" s="1"/>
  <c r="DZ52" i="3"/>
  <c r="EH52" i="3" s="1"/>
  <c r="EA45" i="3"/>
  <c r="DZ45" i="3"/>
  <c r="EA41" i="3"/>
  <c r="DZ41" i="3"/>
  <c r="EA33" i="3"/>
  <c r="DZ33" i="3"/>
  <c r="EA29" i="3"/>
  <c r="DZ29" i="3"/>
  <c r="EA25" i="3"/>
  <c r="EI25" i="3" s="1"/>
  <c r="DZ25" i="3"/>
  <c r="EH25" i="3" s="1"/>
  <c r="EA21" i="3"/>
  <c r="EI21" i="3" s="1"/>
  <c r="DZ21" i="3"/>
  <c r="EH21" i="3" s="1"/>
  <c r="EA17" i="3"/>
  <c r="EI17" i="3" s="1"/>
  <c r="DZ17" i="3"/>
  <c r="EH17" i="3" s="1"/>
  <c r="EA10" i="3"/>
  <c r="EI10" i="3" s="1"/>
  <c r="DZ10" i="3"/>
  <c r="EH10" i="3" s="1"/>
  <c r="DO199" i="3"/>
  <c r="DN199" i="3"/>
  <c r="DO191" i="3"/>
  <c r="DN191" i="3"/>
  <c r="DO187" i="3"/>
  <c r="DW187" i="3" s="1"/>
  <c r="DN187" i="3"/>
  <c r="DV187" i="3" s="1"/>
  <c r="DO177" i="3"/>
  <c r="DW177" i="3" s="1"/>
  <c r="DN177" i="3"/>
  <c r="DV177" i="3" s="1"/>
  <c r="DO172" i="3"/>
  <c r="DW172" i="3" s="1"/>
  <c r="DN172" i="3"/>
  <c r="DV172" i="3" s="1"/>
  <c r="DO168" i="3"/>
  <c r="DW168" i="3" s="1"/>
  <c r="DN168" i="3"/>
  <c r="DV168" i="3" s="1"/>
  <c r="DO165" i="3"/>
  <c r="DW165" i="3" s="1"/>
  <c r="DN165" i="3"/>
  <c r="DV165" i="3" s="1"/>
  <c r="DO155" i="3"/>
  <c r="DW155" i="3" s="1"/>
  <c r="DN155" i="3"/>
  <c r="DV155" i="3" s="1"/>
  <c r="DO151" i="3"/>
  <c r="DW151" i="3" s="1"/>
  <c r="DN151" i="3"/>
  <c r="DV151" i="3" s="1"/>
  <c r="DO148" i="3"/>
  <c r="DW148" i="3" s="1"/>
  <c r="DN148" i="3"/>
  <c r="DV148" i="3" s="1"/>
  <c r="DO144" i="3"/>
  <c r="DW144" i="3" s="1"/>
  <c r="DN144" i="3"/>
  <c r="DV144" i="3" s="1"/>
  <c r="DO141" i="3"/>
  <c r="DW141" i="3" s="1"/>
  <c r="DN141" i="3"/>
  <c r="DV141" i="3" s="1"/>
  <c r="DO138" i="3"/>
  <c r="DW138" i="3" s="1"/>
  <c r="DN138" i="3"/>
  <c r="DV138" i="3" s="1"/>
  <c r="DO135" i="3"/>
  <c r="DW135" i="3" s="1"/>
  <c r="DN135" i="3"/>
  <c r="DV135" i="3" s="1"/>
  <c r="DO132" i="3"/>
  <c r="DW132" i="3" s="1"/>
  <c r="DN132" i="3"/>
  <c r="DV132" i="3" s="1"/>
  <c r="DO128" i="3"/>
  <c r="DW128" i="3" s="1"/>
  <c r="DN128" i="3"/>
  <c r="DV128" i="3" s="1"/>
  <c r="DO124" i="3"/>
  <c r="DW124" i="3" s="1"/>
  <c r="DN124" i="3"/>
  <c r="DV124" i="3" s="1"/>
  <c r="DO121" i="3"/>
  <c r="DW121" i="3" s="1"/>
  <c r="DN121" i="3"/>
  <c r="DV121" i="3" s="1"/>
  <c r="DO111" i="3"/>
  <c r="DN111" i="3"/>
  <c r="DO104" i="3"/>
  <c r="DW104" i="3" s="1"/>
  <c r="DN104" i="3"/>
  <c r="DV104" i="3" s="1"/>
  <c r="DO100" i="3"/>
  <c r="DW100" i="3" s="1"/>
  <c r="DN100" i="3"/>
  <c r="DV100" i="3" s="1"/>
  <c r="DO96" i="3"/>
  <c r="DW96" i="3" s="1"/>
  <c r="DN96" i="3"/>
  <c r="DV96" i="3" s="1"/>
  <c r="DO75" i="3"/>
  <c r="DW75" i="3" s="1"/>
  <c r="DN75" i="3"/>
  <c r="DV75" i="3" s="1"/>
  <c r="DO71" i="3"/>
  <c r="DW71" i="3" s="1"/>
  <c r="DN71" i="3"/>
  <c r="DV71" i="3" s="1"/>
  <c r="DO68" i="3"/>
  <c r="DW68" i="3" s="1"/>
  <c r="DN68" i="3"/>
  <c r="DV68" i="3" s="1"/>
  <c r="DO64" i="3"/>
  <c r="DW64" i="3" s="1"/>
  <c r="DN64" i="3"/>
  <c r="DV64" i="3" s="1"/>
  <c r="DO61" i="3"/>
  <c r="DW61" i="3" s="1"/>
  <c r="DN61" i="3"/>
  <c r="DV61" i="3" s="1"/>
  <c r="DO52" i="3"/>
  <c r="DW52" i="3" s="1"/>
  <c r="DN52" i="3"/>
  <c r="DV52" i="3" s="1"/>
  <c r="DO45" i="3"/>
  <c r="DN45" i="3"/>
  <c r="DO41" i="3"/>
  <c r="DN41" i="3"/>
  <c r="DO33" i="3"/>
  <c r="DN33" i="3"/>
  <c r="DO29" i="3"/>
  <c r="DN29" i="3"/>
  <c r="DO25" i="3"/>
  <c r="DW25" i="3" s="1"/>
  <c r="DN25" i="3"/>
  <c r="DV25" i="3" s="1"/>
  <c r="DO21" i="3"/>
  <c r="DW21" i="3" s="1"/>
  <c r="DN21" i="3"/>
  <c r="DV21" i="3" s="1"/>
  <c r="DO17" i="3"/>
  <c r="DW17" i="3" s="1"/>
  <c r="DN17" i="3"/>
  <c r="DV17" i="3" s="1"/>
  <c r="DO10" i="3"/>
  <c r="DW10" i="3" s="1"/>
  <c r="DN10" i="3"/>
  <c r="DV10" i="3" s="1"/>
  <c r="DC199" i="3"/>
  <c r="DB199" i="3"/>
  <c r="DC191" i="3"/>
  <c r="DB191" i="3"/>
  <c r="DC187" i="3"/>
  <c r="DK187" i="3" s="1"/>
  <c r="DB187" i="3"/>
  <c r="DJ187" i="3" s="1"/>
  <c r="DC177" i="3"/>
  <c r="DK177" i="3" s="1"/>
  <c r="DB177" i="3"/>
  <c r="DJ177" i="3" s="1"/>
  <c r="DC172" i="3"/>
  <c r="DK172" i="3" s="1"/>
  <c r="DB172" i="3"/>
  <c r="DJ172" i="3" s="1"/>
  <c r="DC168" i="3"/>
  <c r="DK168" i="3" s="1"/>
  <c r="DB168" i="3"/>
  <c r="DJ168" i="3" s="1"/>
  <c r="DC165" i="3"/>
  <c r="DK165" i="3" s="1"/>
  <c r="DB165" i="3"/>
  <c r="DJ165" i="3" s="1"/>
  <c r="DC155" i="3"/>
  <c r="DK155" i="3" s="1"/>
  <c r="DB155" i="3"/>
  <c r="DJ155" i="3" s="1"/>
  <c r="DC151" i="3"/>
  <c r="DK151" i="3" s="1"/>
  <c r="DB151" i="3"/>
  <c r="DJ151" i="3" s="1"/>
  <c r="DC148" i="3"/>
  <c r="DK148" i="3" s="1"/>
  <c r="DB148" i="3"/>
  <c r="DJ148" i="3" s="1"/>
  <c r="DC144" i="3"/>
  <c r="DK144" i="3" s="1"/>
  <c r="DB144" i="3"/>
  <c r="DJ144" i="3" s="1"/>
  <c r="DC141" i="3"/>
  <c r="DK141" i="3" s="1"/>
  <c r="DB141" i="3"/>
  <c r="DJ141" i="3" s="1"/>
  <c r="DC138" i="3"/>
  <c r="DK138" i="3" s="1"/>
  <c r="DB138" i="3"/>
  <c r="DJ138" i="3" s="1"/>
  <c r="DC135" i="3"/>
  <c r="DK135" i="3" s="1"/>
  <c r="DB135" i="3"/>
  <c r="DJ135" i="3" s="1"/>
  <c r="DC132" i="3"/>
  <c r="DK132" i="3" s="1"/>
  <c r="DB132" i="3"/>
  <c r="DJ132" i="3" s="1"/>
  <c r="DC128" i="3"/>
  <c r="DK128" i="3" s="1"/>
  <c r="DB128" i="3"/>
  <c r="DJ128" i="3" s="1"/>
  <c r="DC124" i="3"/>
  <c r="DK124" i="3" s="1"/>
  <c r="DB124" i="3"/>
  <c r="DJ124" i="3" s="1"/>
  <c r="DC121" i="3"/>
  <c r="DK121" i="3" s="1"/>
  <c r="DB121" i="3"/>
  <c r="DJ121" i="3" s="1"/>
  <c r="DC111" i="3"/>
  <c r="DB111" i="3"/>
  <c r="DC104" i="3"/>
  <c r="DK104" i="3" s="1"/>
  <c r="DB104" i="3"/>
  <c r="DJ104" i="3" s="1"/>
  <c r="DC100" i="3"/>
  <c r="DK100" i="3" s="1"/>
  <c r="DB100" i="3"/>
  <c r="DJ100" i="3" s="1"/>
  <c r="DC96" i="3"/>
  <c r="DK96" i="3" s="1"/>
  <c r="DB96" i="3"/>
  <c r="DJ96" i="3" s="1"/>
  <c r="DC75" i="3"/>
  <c r="DK75" i="3" s="1"/>
  <c r="DB75" i="3"/>
  <c r="DJ75" i="3" s="1"/>
  <c r="DC71" i="3"/>
  <c r="DK71" i="3" s="1"/>
  <c r="DB71" i="3"/>
  <c r="DJ71" i="3" s="1"/>
  <c r="DC68" i="3"/>
  <c r="DK68" i="3" s="1"/>
  <c r="DB68" i="3"/>
  <c r="DJ68" i="3" s="1"/>
  <c r="DC64" i="3"/>
  <c r="DK64" i="3" s="1"/>
  <c r="DB64" i="3"/>
  <c r="DJ64" i="3" s="1"/>
  <c r="DC61" i="3"/>
  <c r="DK61" i="3" s="1"/>
  <c r="DB61" i="3"/>
  <c r="DJ61" i="3" s="1"/>
  <c r="DC52" i="3"/>
  <c r="DK52" i="3" s="1"/>
  <c r="DB52" i="3"/>
  <c r="DJ52" i="3" s="1"/>
  <c r="DC45" i="3"/>
  <c r="DB45" i="3"/>
  <c r="DC41" i="3"/>
  <c r="DB41" i="3"/>
  <c r="DC33" i="3"/>
  <c r="DB33" i="3"/>
  <c r="DC29" i="3"/>
  <c r="DB29" i="3"/>
  <c r="DC25" i="3"/>
  <c r="DK25" i="3" s="1"/>
  <c r="DB25" i="3"/>
  <c r="DJ25" i="3" s="1"/>
  <c r="DC21" i="3"/>
  <c r="DK21" i="3" s="1"/>
  <c r="DB21" i="3"/>
  <c r="DJ21" i="3" s="1"/>
  <c r="DC17" i="3"/>
  <c r="DK17" i="3" s="1"/>
  <c r="DB17" i="3"/>
  <c r="DJ17" i="3" s="1"/>
  <c r="DC10" i="3"/>
  <c r="DK10" i="3" s="1"/>
  <c r="DB10" i="3"/>
  <c r="DJ10" i="3" s="1"/>
  <c r="CQ199" i="3"/>
  <c r="CP199" i="3"/>
  <c r="CQ191" i="3"/>
  <c r="CP191" i="3"/>
  <c r="CQ187" i="3"/>
  <c r="CY187" i="3" s="1"/>
  <c r="CP187" i="3"/>
  <c r="CX187" i="3" s="1"/>
  <c r="CQ177" i="3"/>
  <c r="CY177" i="3" s="1"/>
  <c r="CP177" i="3"/>
  <c r="CX177" i="3" s="1"/>
  <c r="CQ172" i="3"/>
  <c r="CY172" i="3" s="1"/>
  <c r="CP172" i="3"/>
  <c r="CX172" i="3" s="1"/>
  <c r="CQ168" i="3"/>
  <c r="CY168" i="3" s="1"/>
  <c r="CP168" i="3"/>
  <c r="CX168" i="3" s="1"/>
  <c r="CQ165" i="3"/>
  <c r="CY165" i="3" s="1"/>
  <c r="CP165" i="3"/>
  <c r="CX165" i="3" s="1"/>
  <c r="CQ155" i="3"/>
  <c r="CY155" i="3" s="1"/>
  <c r="CP155" i="3"/>
  <c r="CX155" i="3" s="1"/>
  <c r="CQ151" i="3"/>
  <c r="CY151" i="3" s="1"/>
  <c r="CP151" i="3"/>
  <c r="CX151" i="3" s="1"/>
  <c r="CQ148" i="3"/>
  <c r="CY148" i="3" s="1"/>
  <c r="CP148" i="3"/>
  <c r="CX148" i="3" s="1"/>
  <c r="CQ144" i="3"/>
  <c r="CY144" i="3" s="1"/>
  <c r="CP144" i="3"/>
  <c r="CX144" i="3" s="1"/>
  <c r="CQ141" i="3"/>
  <c r="CY141" i="3" s="1"/>
  <c r="CP141" i="3"/>
  <c r="CX141" i="3" s="1"/>
  <c r="CQ138" i="3"/>
  <c r="CY138" i="3" s="1"/>
  <c r="CP138" i="3"/>
  <c r="CX138" i="3" s="1"/>
  <c r="CQ135" i="3"/>
  <c r="CY135" i="3" s="1"/>
  <c r="CP135" i="3"/>
  <c r="CX135" i="3" s="1"/>
  <c r="CQ132" i="3"/>
  <c r="CY132" i="3" s="1"/>
  <c r="CP132" i="3"/>
  <c r="CX132" i="3" s="1"/>
  <c r="CQ128" i="3"/>
  <c r="CY128" i="3" s="1"/>
  <c r="CP128" i="3"/>
  <c r="CX128" i="3" s="1"/>
  <c r="CQ124" i="3"/>
  <c r="CY124" i="3" s="1"/>
  <c r="CP124" i="3"/>
  <c r="CX124" i="3" s="1"/>
  <c r="CQ121" i="3"/>
  <c r="CY121" i="3" s="1"/>
  <c r="CP121" i="3"/>
  <c r="CX121" i="3" s="1"/>
  <c r="CQ111" i="3"/>
  <c r="CP111" i="3"/>
  <c r="CQ104" i="3"/>
  <c r="CY104" i="3" s="1"/>
  <c r="CP104" i="3"/>
  <c r="CX104" i="3" s="1"/>
  <c r="CQ100" i="3"/>
  <c r="CY100" i="3" s="1"/>
  <c r="CP100" i="3"/>
  <c r="CX100" i="3" s="1"/>
  <c r="CQ96" i="3"/>
  <c r="CY96" i="3" s="1"/>
  <c r="CP96" i="3"/>
  <c r="CX96" i="3" s="1"/>
  <c r="CQ75" i="3"/>
  <c r="CY75" i="3" s="1"/>
  <c r="CP75" i="3"/>
  <c r="CX75" i="3" s="1"/>
  <c r="CQ71" i="3"/>
  <c r="CY71" i="3" s="1"/>
  <c r="CP71" i="3"/>
  <c r="CX71" i="3" s="1"/>
  <c r="CQ68" i="3"/>
  <c r="CY68" i="3" s="1"/>
  <c r="CP68" i="3"/>
  <c r="CX68" i="3" s="1"/>
  <c r="CQ64" i="3"/>
  <c r="CY64" i="3" s="1"/>
  <c r="CP64" i="3"/>
  <c r="CX64" i="3" s="1"/>
  <c r="CQ61" i="3"/>
  <c r="CY61" i="3" s="1"/>
  <c r="CP61" i="3"/>
  <c r="CX61" i="3" s="1"/>
  <c r="CQ52" i="3"/>
  <c r="CY52" i="3" s="1"/>
  <c r="CP52" i="3"/>
  <c r="CX52" i="3" s="1"/>
  <c r="CQ45" i="3"/>
  <c r="CP45" i="3"/>
  <c r="CQ41" i="3"/>
  <c r="CP41" i="3"/>
  <c r="CQ33" i="3"/>
  <c r="CP33" i="3"/>
  <c r="CQ29" i="3"/>
  <c r="CP29" i="3"/>
  <c r="CQ25" i="3"/>
  <c r="CY25" i="3" s="1"/>
  <c r="CP25" i="3"/>
  <c r="CX25" i="3" s="1"/>
  <c r="CQ21" i="3"/>
  <c r="CY21" i="3" s="1"/>
  <c r="CP21" i="3"/>
  <c r="CX21" i="3" s="1"/>
  <c r="CQ17" i="3"/>
  <c r="CY17" i="3" s="1"/>
  <c r="CP17" i="3"/>
  <c r="CX17" i="3" s="1"/>
  <c r="CQ10" i="3"/>
  <c r="CY10" i="3" s="1"/>
  <c r="CP10" i="3"/>
  <c r="CX10" i="3" s="1"/>
  <c r="CE199" i="3"/>
  <c r="CD199" i="3"/>
  <c r="CE191" i="3"/>
  <c r="CD191" i="3"/>
  <c r="CE187" i="3"/>
  <c r="CM187" i="3" s="1"/>
  <c r="CD187" i="3"/>
  <c r="CL187" i="3" s="1"/>
  <c r="CE177" i="3"/>
  <c r="CM177" i="3" s="1"/>
  <c r="CD177" i="3"/>
  <c r="CL177" i="3" s="1"/>
  <c r="CE172" i="3"/>
  <c r="CM172" i="3" s="1"/>
  <c r="CD172" i="3"/>
  <c r="CL172" i="3" s="1"/>
  <c r="CE168" i="3"/>
  <c r="CM168" i="3" s="1"/>
  <c r="CD168" i="3"/>
  <c r="CL168" i="3" s="1"/>
  <c r="CE165" i="3"/>
  <c r="CM165" i="3" s="1"/>
  <c r="CD165" i="3"/>
  <c r="CL165" i="3" s="1"/>
  <c r="CE155" i="3"/>
  <c r="CM155" i="3" s="1"/>
  <c r="CD155" i="3"/>
  <c r="CL155" i="3" s="1"/>
  <c r="CE151" i="3"/>
  <c r="CM151" i="3" s="1"/>
  <c r="CD151" i="3"/>
  <c r="CL151" i="3" s="1"/>
  <c r="CE148" i="3"/>
  <c r="CM148" i="3" s="1"/>
  <c r="CD148" i="3"/>
  <c r="CL148" i="3" s="1"/>
  <c r="CE144" i="3"/>
  <c r="CM144" i="3" s="1"/>
  <c r="CD144" i="3"/>
  <c r="CL144" i="3" s="1"/>
  <c r="CE141" i="3"/>
  <c r="CM141" i="3" s="1"/>
  <c r="CD141" i="3"/>
  <c r="CL141" i="3" s="1"/>
  <c r="CE138" i="3"/>
  <c r="CM138" i="3" s="1"/>
  <c r="CD138" i="3"/>
  <c r="CL138" i="3" s="1"/>
  <c r="CE135" i="3"/>
  <c r="CM135" i="3" s="1"/>
  <c r="CD135" i="3"/>
  <c r="CL135" i="3" s="1"/>
  <c r="CE132" i="3"/>
  <c r="CM132" i="3" s="1"/>
  <c r="CD132" i="3"/>
  <c r="CL132" i="3" s="1"/>
  <c r="CE128" i="3"/>
  <c r="CM128" i="3" s="1"/>
  <c r="CD128" i="3"/>
  <c r="CL128" i="3" s="1"/>
  <c r="CE124" i="3"/>
  <c r="CM124" i="3" s="1"/>
  <c r="CD124" i="3"/>
  <c r="CL124" i="3" s="1"/>
  <c r="CE121" i="3"/>
  <c r="CM121" i="3" s="1"/>
  <c r="CD121" i="3"/>
  <c r="CL121" i="3" s="1"/>
  <c r="CE111" i="3"/>
  <c r="CD111" i="3"/>
  <c r="CE104" i="3"/>
  <c r="CM104" i="3" s="1"/>
  <c r="CD104" i="3"/>
  <c r="CL104" i="3" s="1"/>
  <c r="CE100" i="3"/>
  <c r="CM100" i="3" s="1"/>
  <c r="CD100" i="3"/>
  <c r="CL100" i="3" s="1"/>
  <c r="CE96" i="3"/>
  <c r="CM96" i="3" s="1"/>
  <c r="CD96" i="3"/>
  <c r="CL96" i="3" s="1"/>
  <c r="CE75" i="3"/>
  <c r="CM75" i="3" s="1"/>
  <c r="CD75" i="3"/>
  <c r="CL75" i="3" s="1"/>
  <c r="CE71" i="3"/>
  <c r="CM71" i="3" s="1"/>
  <c r="CD71" i="3"/>
  <c r="CL71" i="3" s="1"/>
  <c r="CE68" i="3"/>
  <c r="CM68" i="3" s="1"/>
  <c r="CD68" i="3"/>
  <c r="CL68" i="3" s="1"/>
  <c r="CE64" i="3"/>
  <c r="CM64" i="3" s="1"/>
  <c r="CD64" i="3"/>
  <c r="CL64" i="3" s="1"/>
  <c r="CE61" i="3"/>
  <c r="CM61" i="3" s="1"/>
  <c r="CD61" i="3"/>
  <c r="CL61" i="3" s="1"/>
  <c r="CE52" i="3"/>
  <c r="CM52" i="3" s="1"/>
  <c r="CD52" i="3"/>
  <c r="CL52" i="3" s="1"/>
  <c r="CE45" i="3"/>
  <c r="CD45" i="3"/>
  <c r="CE41" i="3"/>
  <c r="CD41" i="3"/>
  <c r="CE33" i="3"/>
  <c r="CD33" i="3"/>
  <c r="CE29" i="3"/>
  <c r="CD29" i="3"/>
  <c r="CE25" i="3"/>
  <c r="CM25" i="3" s="1"/>
  <c r="CD25" i="3"/>
  <c r="CL25" i="3" s="1"/>
  <c r="CE21" i="3"/>
  <c r="CM21" i="3" s="1"/>
  <c r="CD21" i="3"/>
  <c r="CL21" i="3" s="1"/>
  <c r="CE17" i="3"/>
  <c r="CM17" i="3" s="1"/>
  <c r="CD17" i="3"/>
  <c r="CL17" i="3" s="1"/>
  <c r="CE10" i="3"/>
  <c r="CM10" i="3" s="1"/>
  <c r="CD10" i="3"/>
  <c r="CL10" i="3" s="1"/>
  <c r="BS199" i="3"/>
  <c r="BR199" i="3"/>
  <c r="BS191" i="3"/>
  <c r="BR191" i="3"/>
  <c r="BS187" i="3"/>
  <c r="CA187" i="3" s="1"/>
  <c r="BR187" i="3"/>
  <c r="BZ187" i="3" s="1"/>
  <c r="BS177" i="3"/>
  <c r="CA177" i="3" s="1"/>
  <c r="BR177" i="3"/>
  <c r="BZ177" i="3" s="1"/>
  <c r="BS172" i="3"/>
  <c r="CA172" i="3" s="1"/>
  <c r="BR172" i="3"/>
  <c r="BZ172" i="3" s="1"/>
  <c r="BS168" i="3"/>
  <c r="CA168" i="3" s="1"/>
  <c r="BR168" i="3"/>
  <c r="BZ168" i="3" s="1"/>
  <c r="BS165" i="3"/>
  <c r="CA165" i="3" s="1"/>
  <c r="BR165" i="3"/>
  <c r="BZ165" i="3" s="1"/>
  <c r="BS155" i="3"/>
  <c r="CA155" i="3" s="1"/>
  <c r="BR155" i="3"/>
  <c r="BZ155" i="3" s="1"/>
  <c r="BS151" i="3"/>
  <c r="CA151" i="3" s="1"/>
  <c r="BR151" i="3"/>
  <c r="BZ151" i="3" s="1"/>
  <c r="BS148" i="3"/>
  <c r="CA148" i="3" s="1"/>
  <c r="BR148" i="3"/>
  <c r="BZ148" i="3" s="1"/>
  <c r="BS144" i="3"/>
  <c r="BR144" i="3"/>
  <c r="BS141" i="3"/>
  <c r="BR141" i="3"/>
  <c r="BS138" i="3"/>
  <c r="BR138" i="3"/>
  <c r="BZ138" i="3" s="1"/>
  <c r="BS135" i="3"/>
  <c r="BR135" i="3"/>
  <c r="BZ135" i="3" s="1"/>
  <c r="BS132" i="3"/>
  <c r="CA132" i="3" s="1"/>
  <c r="BR132" i="3"/>
  <c r="BZ132" i="3" s="1"/>
  <c r="BS128" i="3"/>
  <c r="CA128" i="3" s="1"/>
  <c r="BR128" i="3"/>
  <c r="BZ128" i="3" s="1"/>
  <c r="BS124" i="3"/>
  <c r="CA124" i="3" s="1"/>
  <c r="BR124" i="3"/>
  <c r="BZ124" i="3" s="1"/>
  <c r="BS121" i="3"/>
  <c r="CA121" i="3" s="1"/>
  <c r="BR121" i="3"/>
  <c r="BZ121" i="3" s="1"/>
  <c r="BS111" i="3"/>
  <c r="BR111" i="3"/>
  <c r="BS104" i="3"/>
  <c r="CA104" i="3" s="1"/>
  <c r="BR104" i="3"/>
  <c r="BZ104" i="3" s="1"/>
  <c r="BS100" i="3"/>
  <c r="CA100" i="3" s="1"/>
  <c r="BR100" i="3"/>
  <c r="BZ100" i="3" s="1"/>
  <c r="BS96" i="3"/>
  <c r="CA96" i="3" s="1"/>
  <c r="BR96" i="3"/>
  <c r="BZ96" i="3" s="1"/>
  <c r="BS75" i="3"/>
  <c r="CA75" i="3" s="1"/>
  <c r="BR75" i="3"/>
  <c r="BZ75" i="3" s="1"/>
  <c r="BS71" i="3"/>
  <c r="CA71" i="3" s="1"/>
  <c r="BR71" i="3"/>
  <c r="BZ71" i="3" s="1"/>
  <c r="BS68" i="3"/>
  <c r="CA68" i="3" s="1"/>
  <c r="BR68" i="3"/>
  <c r="BZ68" i="3" s="1"/>
  <c r="BS64" i="3"/>
  <c r="CA64" i="3" s="1"/>
  <c r="BR64" i="3"/>
  <c r="BZ64" i="3" s="1"/>
  <c r="BS61" i="3"/>
  <c r="CA61" i="3" s="1"/>
  <c r="BR61" i="3"/>
  <c r="BZ61" i="3" s="1"/>
  <c r="BS52" i="3"/>
  <c r="CA52" i="3" s="1"/>
  <c r="BR52" i="3"/>
  <c r="BZ52" i="3" s="1"/>
  <c r="BS45" i="3"/>
  <c r="BR45" i="3"/>
  <c r="BS41" i="3"/>
  <c r="BR41" i="3"/>
  <c r="BS33" i="3"/>
  <c r="BR33" i="3"/>
  <c r="BS29" i="3"/>
  <c r="BR29" i="3"/>
  <c r="BS25" i="3"/>
  <c r="CA25" i="3" s="1"/>
  <c r="BR25" i="3"/>
  <c r="BZ25" i="3" s="1"/>
  <c r="BS21" i="3"/>
  <c r="CA21" i="3" s="1"/>
  <c r="BR21" i="3"/>
  <c r="BZ21" i="3" s="1"/>
  <c r="BS17" i="3"/>
  <c r="CA17" i="3" s="1"/>
  <c r="BR17" i="3"/>
  <c r="BZ17" i="3" s="1"/>
  <c r="BS10" i="3"/>
  <c r="CA10" i="3" s="1"/>
  <c r="BR10" i="3"/>
  <c r="BZ10" i="3" s="1"/>
  <c r="BG199" i="3"/>
  <c r="BF199" i="3"/>
  <c r="BG191" i="3"/>
  <c r="BF191" i="3"/>
  <c r="BG187" i="3"/>
  <c r="BO187" i="3" s="1"/>
  <c r="BF187" i="3"/>
  <c r="BN187" i="3" s="1"/>
  <c r="BG177" i="3"/>
  <c r="BO177" i="3" s="1"/>
  <c r="BF177" i="3"/>
  <c r="BN177" i="3" s="1"/>
  <c r="BG172" i="3"/>
  <c r="BO172" i="3" s="1"/>
  <c r="BF172" i="3"/>
  <c r="BN172" i="3" s="1"/>
  <c r="BG168" i="3"/>
  <c r="BO168" i="3" s="1"/>
  <c r="BF168" i="3"/>
  <c r="BN168" i="3" s="1"/>
  <c r="BG165" i="3"/>
  <c r="BO165" i="3" s="1"/>
  <c r="BF165" i="3"/>
  <c r="BN165" i="3" s="1"/>
  <c r="BG155" i="3"/>
  <c r="BO155" i="3" s="1"/>
  <c r="BF155" i="3"/>
  <c r="BN155" i="3" s="1"/>
  <c r="BG151" i="3"/>
  <c r="BO151" i="3" s="1"/>
  <c r="BG148" i="3"/>
  <c r="BO148" i="3" s="1"/>
  <c r="BF148" i="3"/>
  <c r="BG144" i="3"/>
  <c r="BO144" i="3" s="1"/>
  <c r="BF144" i="3"/>
  <c r="BN144" i="3" s="1"/>
  <c r="BG141" i="3"/>
  <c r="BO141" i="3" s="1"/>
  <c r="BF141" i="3"/>
  <c r="BN141" i="3" s="1"/>
  <c r="BG138" i="3"/>
  <c r="BO138" i="3" s="1"/>
  <c r="BF138" i="3"/>
  <c r="BN138" i="3" s="1"/>
  <c r="BG135" i="3"/>
  <c r="BO135" i="3" s="1"/>
  <c r="BF135" i="3"/>
  <c r="BN135" i="3" s="1"/>
  <c r="BG132" i="3"/>
  <c r="BO132" i="3" s="1"/>
  <c r="BF132" i="3"/>
  <c r="BN132" i="3" s="1"/>
  <c r="BG128" i="3"/>
  <c r="BO128" i="3" s="1"/>
  <c r="BF128" i="3"/>
  <c r="BN128" i="3" s="1"/>
  <c r="BG124" i="3"/>
  <c r="BO124" i="3" s="1"/>
  <c r="BF124" i="3"/>
  <c r="BN124" i="3" s="1"/>
  <c r="BG121" i="3"/>
  <c r="BO121" i="3" s="1"/>
  <c r="BF121" i="3"/>
  <c r="BN121" i="3" s="1"/>
  <c r="BG111" i="3"/>
  <c r="BF111" i="3"/>
  <c r="BG104" i="3"/>
  <c r="BO104" i="3" s="1"/>
  <c r="BF104" i="3"/>
  <c r="BN104" i="3" s="1"/>
  <c r="BG100" i="3"/>
  <c r="BO100" i="3" s="1"/>
  <c r="BF100" i="3"/>
  <c r="BN100" i="3" s="1"/>
  <c r="BG96" i="3"/>
  <c r="BO96" i="3" s="1"/>
  <c r="BF96" i="3"/>
  <c r="BN96" i="3" s="1"/>
  <c r="BG75" i="3"/>
  <c r="BO75" i="3" s="1"/>
  <c r="BF75" i="3"/>
  <c r="BN75" i="3" s="1"/>
  <c r="BG71" i="3"/>
  <c r="BO71" i="3" s="1"/>
  <c r="BF71" i="3"/>
  <c r="BN71" i="3" s="1"/>
  <c r="BG68" i="3"/>
  <c r="BO68" i="3" s="1"/>
  <c r="BF68" i="3"/>
  <c r="BN68" i="3" s="1"/>
  <c r="BG64" i="3"/>
  <c r="BO64" i="3" s="1"/>
  <c r="BF64" i="3"/>
  <c r="BN64" i="3" s="1"/>
  <c r="BG61" i="3"/>
  <c r="BO61" i="3" s="1"/>
  <c r="BF61" i="3"/>
  <c r="BN61" i="3" s="1"/>
  <c r="BG52" i="3"/>
  <c r="BO52" i="3" s="1"/>
  <c r="BF52" i="3"/>
  <c r="BN52" i="3" s="1"/>
  <c r="BG45" i="3"/>
  <c r="BF45" i="3"/>
  <c r="BG41" i="3"/>
  <c r="BF41" i="3"/>
  <c r="BG33" i="3"/>
  <c r="BF33" i="3"/>
  <c r="BG29" i="3"/>
  <c r="BF29" i="3"/>
  <c r="BG25" i="3"/>
  <c r="BO25" i="3" s="1"/>
  <c r="BF25" i="3"/>
  <c r="BN25" i="3" s="1"/>
  <c r="BG21" i="3"/>
  <c r="BO21" i="3" s="1"/>
  <c r="BF21" i="3"/>
  <c r="BN21" i="3" s="1"/>
  <c r="BG17" i="3"/>
  <c r="BO17" i="3" s="1"/>
  <c r="BF17" i="3"/>
  <c r="BN17" i="3" s="1"/>
  <c r="BG10" i="3"/>
  <c r="BO10" i="3" s="1"/>
  <c r="BF10" i="3"/>
  <c r="BN10" i="3" s="1"/>
  <c r="AU199" i="3"/>
  <c r="AT199" i="3"/>
  <c r="AU191" i="3"/>
  <c r="AT191" i="3"/>
  <c r="AU187" i="3"/>
  <c r="BC187" i="3" s="1"/>
  <c r="AT187" i="3"/>
  <c r="BB187" i="3" s="1"/>
  <c r="AU177" i="3"/>
  <c r="BC177" i="3" s="1"/>
  <c r="AT177" i="3"/>
  <c r="BB177" i="3" s="1"/>
  <c r="AU172" i="3"/>
  <c r="BC172" i="3" s="1"/>
  <c r="AT172" i="3"/>
  <c r="BB172" i="3" s="1"/>
  <c r="AU168" i="3"/>
  <c r="BC168" i="3" s="1"/>
  <c r="AT168" i="3"/>
  <c r="BB168" i="3" s="1"/>
  <c r="AU165" i="3"/>
  <c r="BC165" i="3" s="1"/>
  <c r="AT165" i="3"/>
  <c r="BB165" i="3" s="1"/>
  <c r="AU155" i="3"/>
  <c r="BC155" i="3" s="1"/>
  <c r="AT155" i="3"/>
  <c r="BB155" i="3" s="1"/>
  <c r="AU151" i="3"/>
  <c r="BC151" i="3" s="1"/>
  <c r="AT151" i="3"/>
  <c r="BB151" i="3" s="1"/>
  <c r="AU148" i="3"/>
  <c r="BC148" i="3" s="1"/>
  <c r="AT148" i="3"/>
  <c r="BB148" i="3" s="1"/>
  <c r="AU144" i="3"/>
  <c r="BC144" i="3" s="1"/>
  <c r="AT144" i="3"/>
  <c r="BB144" i="3" s="1"/>
  <c r="AU141" i="3"/>
  <c r="BC141" i="3" s="1"/>
  <c r="AT141" i="3"/>
  <c r="BB141" i="3" s="1"/>
  <c r="AU138" i="3"/>
  <c r="BC138" i="3" s="1"/>
  <c r="AT138" i="3"/>
  <c r="BB138" i="3" s="1"/>
  <c r="AU135" i="3"/>
  <c r="BC135" i="3" s="1"/>
  <c r="AT135" i="3"/>
  <c r="BB135" i="3" s="1"/>
  <c r="AU132" i="3"/>
  <c r="BC132" i="3" s="1"/>
  <c r="AT132" i="3"/>
  <c r="BB132" i="3" s="1"/>
  <c r="AU128" i="3"/>
  <c r="BC128" i="3" s="1"/>
  <c r="AT128" i="3"/>
  <c r="BB128" i="3" s="1"/>
  <c r="AU124" i="3"/>
  <c r="BC124" i="3" s="1"/>
  <c r="AT124" i="3"/>
  <c r="BB124" i="3" s="1"/>
  <c r="AU121" i="3"/>
  <c r="BC121" i="3" s="1"/>
  <c r="AT121" i="3"/>
  <c r="BB121" i="3" s="1"/>
  <c r="AU111" i="3"/>
  <c r="AT111" i="3"/>
  <c r="AU104" i="3"/>
  <c r="BC104" i="3" s="1"/>
  <c r="AT104" i="3"/>
  <c r="BB104" i="3" s="1"/>
  <c r="AU100" i="3"/>
  <c r="BC100" i="3" s="1"/>
  <c r="AT100" i="3"/>
  <c r="BB100" i="3" s="1"/>
  <c r="AU96" i="3"/>
  <c r="BC96" i="3" s="1"/>
  <c r="AT96" i="3"/>
  <c r="BB96" i="3" s="1"/>
  <c r="AU75" i="3"/>
  <c r="BC75" i="3" s="1"/>
  <c r="AT75" i="3"/>
  <c r="BB75" i="3" s="1"/>
  <c r="AU71" i="3"/>
  <c r="BC71" i="3" s="1"/>
  <c r="AT71" i="3"/>
  <c r="BB71" i="3" s="1"/>
  <c r="AU68" i="3"/>
  <c r="BC68" i="3" s="1"/>
  <c r="AT68" i="3"/>
  <c r="BB68" i="3" s="1"/>
  <c r="AU64" i="3"/>
  <c r="BC64" i="3" s="1"/>
  <c r="AT64" i="3"/>
  <c r="BB64" i="3" s="1"/>
  <c r="AU61" i="3"/>
  <c r="BC61" i="3" s="1"/>
  <c r="AT61" i="3"/>
  <c r="BB61" i="3" s="1"/>
  <c r="AU52" i="3"/>
  <c r="BC52" i="3" s="1"/>
  <c r="AT52" i="3"/>
  <c r="BB52" i="3" s="1"/>
  <c r="AU45" i="3"/>
  <c r="AT45" i="3"/>
  <c r="AU41" i="3"/>
  <c r="AT41" i="3"/>
  <c r="AU33" i="3"/>
  <c r="AT33" i="3"/>
  <c r="AU29" i="3"/>
  <c r="AT29" i="3"/>
  <c r="AU25" i="3"/>
  <c r="BC25" i="3" s="1"/>
  <c r="AT25" i="3"/>
  <c r="BB25" i="3" s="1"/>
  <c r="AU21" i="3"/>
  <c r="BC21" i="3" s="1"/>
  <c r="AT21" i="3"/>
  <c r="BB21" i="3" s="1"/>
  <c r="AU17" i="3"/>
  <c r="BC17" i="3" s="1"/>
  <c r="AT17" i="3"/>
  <c r="BB17" i="3" s="1"/>
  <c r="AU10" i="3"/>
  <c r="BC10" i="3" s="1"/>
  <c r="AT10" i="3"/>
  <c r="BB10" i="3" s="1"/>
  <c r="AH199" i="3"/>
  <c r="AH191" i="3"/>
  <c r="AH187" i="3"/>
  <c r="AP187" i="3" s="1"/>
  <c r="AH177" i="3"/>
  <c r="AP177" i="3" s="1"/>
  <c r="AH172" i="3"/>
  <c r="AP172" i="3" s="1"/>
  <c r="AH168" i="3"/>
  <c r="AP168" i="3" s="1"/>
  <c r="AH165" i="3"/>
  <c r="AP165" i="3" s="1"/>
  <c r="AH155" i="3"/>
  <c r="AP155" i="3" s="1"/>
  <c r="AH151" i="3"/>
  <c r="AP151" i="3" s="1"/>
  <c r="AH148" i="3"/>
  <c r="AP148" i="3" s="1"/>
  <c r="AH144" i="3"/>
  <c r="AP144" i="3" s="1"/>
  <c r="AH141" i="3"/>
  <c r="AP141" i="3" s="1"/>
  <c r="AH138" i="3"/>
  <c r="AP138" i="3" s="1"/>
  <c r="AH135" i="3"/>
  <c r="AP135" i="3" s="1"/>
  <c r="AH132" i="3"/>
  <c r="AP132" i="3" s="1"/>
  <c r="AH128" i="3"/>
  <c r="AP128" i="3" s="1"/>
  <c r="AH124" i="3"/>
  <c r="AP124" i="3" s="1"/>
  <c r="AH121" i="3"/>
  <c r="AP121" i="3" s="1"/>
  <c r="AH111" i="3"/>
  <c r="AH104" i="3"/>
  <c r="AP104" i="3" s="1"/>
  <c r="AH100" i="3"/>
  <c r="AP100" i="3" s="1"/>
  <c r="AH96" i="3"/>
  <c r="AP96" i="3" s="1"/>
  <c r="AH75" i="3"/>
  <c r="AP75" i="3" s="1"/>
  <c r="AH71" i="3"/>
  <c r="AP71" i="3" s="1"/>
  <c r="AH68" i="3"/>
  <c r="AP68" i="3" s="1"/>
  <c r="AH64" i="3"/>
  <c r="AP64" i="3" s="1"/>
  <c r="AH61" i="3"/>
  <c r="AP61" i="3" s="1"/>
  <c r="AH52" i="3"/>
  <c r="AP52" i="3" s="1"/>
  <c r="AH45" i="3"/>
  <c r="AH41" i="3"/>
  <c r="AH33" i="3"/>
  <c r="AH29" i="3"/>
  <c r="AH25" i="3"/>
  <c r="AP25" i="3" s="1"/>
  <c r="AH21" i="3"/>
  <c r="AP21" i="3" s="1"/>
  <c r="AI17" i="3"/>
  <c r="AQ17" i="3" s="1"/>
  <c r="AH17" i="3"/>
  <c r="AP17" i="3" s="1"/>
  <c r="AI10" i="3"/>
  <c r="AQ10" i="3" s="1"/>
  <c r="AH10" i="3"/>
  <c r="AP10" i="3" s="1"/>
  <c r="W199" i="3"/>
  <c r="V199" i="3"/>
  <c r="W191" i="3"/>
  <c r="V191" i="3"/>
  <c r="W187" i="3"/>
  <c r="AE187" i="3" s="1"/>
  <c r="V187" i="3"/>
  <c r="AD187" i="3" s="1"/>
  <c r="W177" i="3"/>
  <c r="AE177" i="3" s="1"/>
  <c r="V177" i="3"/>
  <c r="AD177" i="3" s="1"/>
  <c r="W172" i="3"/>
  <c r="AE172" i="3" s="1"/>
  <c r="V172" i="3"/>
  <c r="AD172" i="3" s="1"/>
  <c r="W168" i="3"/>
  <c r="AE168" i="3" s="1"/>
  <c r="V168" i="3"/>
  <c r="AD168" i="3" s="1"/>
  <c r="W165" i="3"/>
  <c r="AE165" i="3" s="1"/>
  <c r="V165" i="3"/>
  <c r="AD165" i="3" s="1"/>
  <c r="W155" i="3"/>
  <c r="AE155" i="3" s="1"/>
  <c r="V155" i="3"/>
  <c r="AD155" i="3" s="1"/>
  <c r="W151" i="3"/>
  <c r="AE151" i="3" s="1"/>
  <c r="V151" i="3"/>
  <c r="AD151" i="3" s="1"/>
  <c r="W148" i="3"/>
  <c r="AE148" i="3" s="1"/>
  <c r="V148" i="3"/>
  <c r="AD148" i="3" s="1"/>
  <c r="W144" i="3"/>
  <c r="AE144" i="3" s="1"/>
  <c r="V144" i="3"/>
  <c r="AD144" i="3" s="1"/>
  <c r="W141" i="3"/>
  <c r="AE141" i="3" s="1"/>
  <c r="V141" i="3"/>
  <c r="AD141" i="3" s="1"/>
  <c r="W138" i="3"/>
  <c r="AE138" i="3" s="1"/>
  <c r="V138" i="3"/>
  <c r="AD138" i="3" s="1"/>
  <c r="W135" i="3"/>
  <c r="AE135" i="3" s="1"/>
  <c r="V135" i="3"/>
  <c r="AD135" i="3" s="1"/>
  <c r="W132" i="3"/>
  <c r="AE132" i="3" s="1"/>
  <c r="V132" i="3"/>
  <c r="AD132" i="3" s="1"/>
  <c r="W128" i="3"/>
  <c r="AE128" i="3" s="1"/>
  <c r="V128" i="3"/>
  <c r="AD128" i="3" s="1"/>
  <c r="W124" i="3"/>
  <c r="AE124" i="3" s="1"/>
  <c r="V124" i="3"/>
  <c r="AD124" i="3" s="1"/>
  <c r="W121" i="3"/>
  <c r="AE121" i="3" s="1"/>
  <c r="V121" i="3"/>
  <c r="AD121" i="3" s="1"/>
  <c r="W111" i="3"/>
  <c r="V111" i="3"/>
  <c r="W104" i="3"/>
  <c r="AE104" i="3" s="1"/>
  <c r="V104" i="3"/>
  <c r="AD104" i="3" s="1"/>
  <c r="W100" i="3"/>
  <c r="AE100" i="3" s="1"/>
  <c r="V100" i="3"/>
  <c r="AD100" i="3" s="1"/>
  <c r="W96" i="3"/>
  <c r="AE96" i="3" s="1"/>
  <c r="V96" i="3"/>
  <c r="AD96" i="3" s="1"/>
  <c r="W75" i="3"/>
  <c r="AE75" i="3" s="1"/>
  <c r="V75" i="3"/>
  <c r="AD75" i="3" s="1"/>
  <c r="W71" i="3"/>
  <c r="AE71" i="3" s="1"/>
  <c r="V71" i="3"/>
  <c r="AD71" i="3" s="1"/>
  <c r="W68" i="3"/>
  <c r="AE68" i="3" s="1"/>
  <c r="V68" i="3"/>
  <c r="AD68" i="3" s="1"/>
  <c r="W64" i="3"/>
  <c r="AE64" i="3" s="1"/>
  <c r="V64" i="3"/>
  <c r="AD64" i="3" s="1"/>
  <c r="W61" i="3"/>
  <c r="AE61" i="3" s="1"/>
  <c r="V61" i="3"/>
  <c r="AD61" i="3" s="1"/>
  <c r="W52" i="3"/>
  <c r="AE52" i="3" s="1"/>
  <c r="V52" i="3"/>
  <c r="AD52" i="3" s="1"/>
  <c r="W45" i="3"/>
  <c r="V45" i="3"/>
  <c r="W41" i="3"/>
  <c r="V41" i="3"/>
  <c r="W33" i="3"/>
  <c r="V33" i="3"/>
  <c r="W29" i="3"/>
  <c r="V29" i="3"/>
  <c r="W25" i="3"/>
  <c r="AE25" i="3" s="1"/>
  <c r="V25" i="3"/>
  <c r="AD25" i="3" s="1"/>
  <c r="W21" i="3"/>
  <c r="AE21" i="3" s="1"/>
  <c r="V21" i="3"/>
  <c r="AD21" i="3" s="1"/>
  <c r="W17" i="3"/>
  <c r="AE17" i="3" s="1"/>
  <c r="V17" i="3"/>
  <c r="AD17" i="3" s="1"/>
  <c r="W10" i="3"/>
  <c r="AE10" i="3" s="1"/>
  <c r="V10" i="3"/>
  <c r="AD10" i="3" s="1"/>
  <c r="K17" i="3"/>
  <c r="S17" i="3" s="1"/>
  <c r="R21" i="3"/>
  <c r="S21" i="3"/>
  <c r="J25" i="3"/>
  <c r="R25" i="3" s="1"/>
  <c r="K25" i="3"/>
  <c r="S25" i="3" s="1"/>
  <c r="J28" i="3"/>
  <c r="R28" i="3" s="1"/>
  <c r="K29" i="3"/>
  <c r="J33" i="3"/>
  <c r="K33" i="3"/>
  <c r="J41" i="3"/>
  <c r="K41" i="3"/>
  <c r="J45" i="3"/>
  <c r="K45" i="3"/>
  <c r="J52" i="3"/>
  <c r="R52" i="3" s="1"/>
  <c r="K52" i="3"/>
  <c r="S52" i="3" s="1"/>
  <c r="J61" i="3"/>
  <c r="R61" i="3" s="1"/>
  <c r="K61" i="3"/>
  <c r="S61" i="3" s="1"/>
  <c r="J64" i="3"/>
  <c r="R64" i="3" s="1"/>
  <c r="K64" i="3"/>
  <c r="S64" i="3" s="1"/>
  <c r="J68" i="3"/>
  <c r="R68" i="3" s="1"/>
  <c r="K68" i="3"/>
  <c r="S68" i="3" s="1"/>
  <c r="J71" i="3"/>
  <c r="R71" i="3" s="1"/>
  <c r="K71" i="3"/>
  <c r="S71" i="3" s="1"/>
  <c r="J75" i="3"/>
  <c r="R75" i="3" s="1"/>
  <c r="K75" i="3"/>
  <c r="S75" i="3" s="1"/>
  <c r="J96" i="3"/>
  <c r="R96" i="3" s="1"/>
  <c r="K96" i="3"/>
  <c r="S96" i="3" s="1"/>
  <c r="J100" i="3"/>
  <c r="R100" i="3" s="1"/>
  <c r="K100" i="3"/>
  <c r="S100" i="3" s="1"/>
  <c r="J104" i="3"/>
  <c r="R104" i="3" s="1"/>
  <c r="K104" i="3"/>
  <c r="S104" i="3" s="1"/>
  <c r="J111" i="3"/>
  <c r="K111" i="3"/>
  <c r="K121" i="3"/>
  <c r="S121" i="3" s="1"/>
  <c r="J124" i="3"/>
  <c r="R124" i="3" s="1"/>
  <c r="K124" i="3"/>
  <c r="S124" i="3" s="1"/>
  <c r="J128" i="3"/>
  <c r="R128" i="3" s="1"/>
  <c r="K128" i="3"/>
  <c r="S128" i="3" s="1"/>
  <c r="J132" i="3"/>
  <c r="R132" i="3" s="1"/>
  <c r="K132" i="3"/>
  <c r="S132" i="3" s="1"/>
  <c r="J135" i="3"/>
  <c r="R135" i="3" s="1"/>
  <c r="K135" i="3"/>
  <c r="S135" i="3" s="1"/>
  <c r="J138" i="3"/>
  <c r="R138" i="3" s="1"/>
  <c r="K138" i="3"/>
  <c r="S138" i="3" s="1"/>
  <c r="J141" i="3"/>
  <c r="R141" i="3" s="1"/>
  <c r="K141" i="3"/>
  <c r="S141" i="3" s="1"/>
  <c r="J144" i="3"/>
  <c r="R144" i="3" s="1"/>
  <c r="K144" i="3"/>
  <c r="S144" i="3" s="1"/>
  <c r="J148" i="3"/>
  <c r="R148" i="3" s="1"/>
  <c r="K148" i="3"/>
  <c r="S148" i="3" s="1"/>
  <c r="J151" i="3"/>
  <c r="R151" i="3" s="1"/>
  <c r="K151" i="3"/>
  <c r="S151" i="3" s="1"/>
  <c r="J155" i="3"/>
  <c r="R155" i="3" s="1"/>
  <c r="K155" i="3"/>
  <c r="S155" i="3" s="1"/>
  <c r="J165" i="3"/>
  <c r="R165" i="3" s="1"/>
  <c r="K165" i="3"/>
  <c r="S165" i="3" s="1"/>
  <c r="J168" i="3"/>
  <c r="R168" i="3" s="1"/>
  <c r="K168" i="3"/>
  <c r="S168" i="3" s="1"/>
  <c r="J172" i="3"/>
  <c r="R172" i="3" s="1"/>
  <c r="K172" i="3"/>
  <c r="S172" i="3" s="1"/>
  <c r="J177" i="3"/>
  <c r="R177" i="3" s="1"/>
  <c r="K177" i="3"/>
  <c r="S177" i="3" s="1"/>
  <c r="J187" i="3"/>
  <c r="R187" i="3" s="1"/>
  <c r="K187" i="3"/>
  <c r="S187" i="3" s="1"/>
  <c r="J191" i="3"/>
  <c r="K191" i="3"/>
  <c r="J199" i="3"/>
  <c r="K199" i="3"/>
  <c r="K10" i="3"/>
  <c r="J10" i="3"/>
  <c r="I20" i="7" l="1"/>
  <c r="I21" i="6"/>
  <c r="GI17" i="3"/>
  <c r="BZ141" i="3"/>
  <c r="GR141" i="3"/>
  <c r="CA135" i="3"/>
  <c r="GS135" i="3"/>
  <c r="CA141" i="3"/>
  <c r="GS141" i="3"/>
  <c r="BZ144" i="3"/>
  <c r="GR144" i="3"/>
  <c r="CA138" i="3"/>
  <c r="GS138" i="3"/>
  <c r="CA144" i="3"/>
  <c r="GS144" i="3"/>
  <c r="GN154" i="3"/>
  <c r="V28" i="3"/>
  <c r="AD28" i="3" s="1"/>
  <c r="AD29" i="3"/>
  <c r="AH40" i="3"/>
  <c r="AP40" i="3" s="1"/>
  <c r="AP41" i="3"/>
  <c r="AT32" i="3"/>
  <c r="BB32" i="3" s="1"/>
  <c r="BB33" i="3"/>
  <c r="AT110" i="3"/>
  <c r="BB110" i="3" s="1"/>
  <c r="BB111" i="3"/>
  <c r="W28" i="3"/>
  <c r="AE28" i="3" s="1"/>
  <c r="AE29" i="3"/>
  <c r="W40" i="3"/>
  <c r="AE40" i="3" s="1"/>
  <c r="AE41" i="3"/>
  <c r="AH198" i="3"/>
  <c r="AP198" i="3" s="1"/>
  <c r="AP199" i="3"/>
  <c r="AU44" i="3"/>
  <c r="BC44" i="3" s="1"/>
  <c r="BC45" i="3"/>
  <c r="AU110" i="3"/>
  <c r="BC110" i="3" s="1"/>
  <c r="BC111" i="3"/>
  <c r="AU198" i="3"/>
  <c r="BC198" i="3" s="1"/>
  <c r="BC199" i="3"/>
  <c r="BG32" i="3"/>
  <c r="BO32" i="3" s="1"/>
  <c r="BO33" i="3"/>
  <c r="BG44" i="3"/>
  <c r="BO44" i="3" s="1"/>
  <c r="BO45" i="3"/>
  <c r="BG110" i="3"/>
  <c r="BO110" i="3" s="1"/>
  <c r="BO111" i="3"/>
  <c r="BF190" i="3"/>
  <c r="BN190" i="3" s="1"/>
  <c r="BN191" i="3"/>
  <c r="V32" i="3"/>
  <c r="AD32" i="3" s="1"/>
  <c r="AD33" i="3"/>
  <c r="V44" i="3"/>
  <c r="AD44" i="3" s="1"/>
  <c r="AD45" i="3"/>
  <c r="V110" i="3"/>
  <c r="AD110" i="3" s="1"/>
  <c r="AD111" i="3"/>
  <c r="V198" i="3"/>
  <c r="AD198" i="3" s="1"/>
  <c r="AD199" i="3"/>
  <c r="AH28" i="3"/>
  <c r="AP28" i="3" s="1"/>
  <c r="AP29" i="3"/>
  <c r="AT28" i="3"/>
  <c r="BB28" i="3" s="1"/>
  <c r="BB29" i="3"/>
  <c r="AT40" i="3"/>
  <c r="BB40" i="3" s="1"/>
  <c r="BB41" i="3"/>
  <c r="AT190" i="3"/>
  <c r="BB190" i="3" s="1"/>
  <c r="BB191" i="3"/>
  <c r="BF28" i="3"/>
  <c r="BN28" i="3" s="1"/>
  <c r="BN29" i="3"/>
  <c r="BF40" i="3"/>
  <c r="BN40" i="3" s="1"/>
  <c r="BN41" i="3"/>
  <c r="BF147" i="3"/>
  <c r="BN147" i="3" s="1"/>
  <c r="BN148" i="3"/>
  <c r="BG190" i="3"/>
  <c r="BO190" i="3" s="1"/>
  <c r="BO191" i="3"/>
  <c r="BS28" i="3"/>
  <c r="CA28" i="3" s="1"/>
  <c r="CA29" i="3"/>
  <c r="BS40" i="3"/>
  <c r="CA40" i="3" s="1"/>
  <c r="CA41" i="3"/>
  <c r="BS190" i="3"/>
  <c r="CA190" i="3" s="1"/>
  <c r="CA191" i="3"/>
  <c r="CE28" i="3"/>
  <c r="CM28" i="3" s="1"/>
  <c r="CM29" i="3"/>
  <c r="CE40" i="3"/>
  <c r="CM40" i="3" s="1"/>
  <c r="CM41" i="3"/>
  <c r="CE190" i="3"/>
  <c r="CM190" i="3" s="1"/>
  <c r="CM191" i="3"/>
  <c r="CQ28" i="3"/>
  <c r="CY28" i="3" s="1"/>
  <c r="CY29" i="3"/>
  <c r="CQ40" i="3"/>
  <c r="CY40" i="3" s="1"/>
  <c r="CY41" i="3"/>
  <c r="CQ190" i="3"/>
  <c r="CY190" i="3" s="1"/>
  <c r="CY191" i="3"/>
  <c r="DC28" i="3"/>
  <c r="DK28" i="3" s="1"/>
  <c r="DK29" i="3"/>
  <c r="DC40" i="3"/>
  <c r="DK40" i="3" s="1"/>
  <c r="DK41" i="3"/>
  <c r="DC190" i="3"/>
  <c r="DK190" i="3" s="1"/>
  <c r="DK191" i="3"/>
  <c r="DO28" i="3"/>
  <c r="DW28" i="3" s="1"/>
  <c r="DW29" i="3"/>
  <c r="DO40" i="3"/>
  <c r="DW40" i="3" s="1"/>
  <c r="DW41" i="3"/>
  <c r="DO190" i="3"/>
  <c r="DW190" i="3" s="1"/>
  <c r="DW191" i="3"/>
  <c r="EA28" i="3"/>
  <c r="EI28" i="3" s="1"/>
  <c r="EI29" i="3"/>
  <c r="EA40" i="3"/>
  <c r="EI40" i="3" s="1"/>
  <c r="EI41" i="3"/>
  <c r="EA190" i="3"/>
  <c r="EI190" i="3" s="1"/>
  <c r="EI191" i="3"/>
  <c r="EM28" i="3"/>
  <c r="EU28" i="3" s="1"/>
  <c r="EU29" i="3"/>
  <c r="EM40" i="3"/>
  <c r="EU40" i="3" s="1"/>
  <c r="EU41" i="3"/>
  <c r="EM190" i="3"/>
  <c r="EU190" i="3" s="1"/>
  <c r="EU191" i="3"/>
  <c r="EY28" i="3"/>
  <c r="FG28" i="3" s="1"/>
  <c r="FG29" i="3"/>
  <c r="EY40" i="3"/>
  <c r="FG40" i="3" s="1"/>
  <c r="FG41" i="3"/>
  <c r="EY190" i="3"/>
  <c r="FG190" i="3" s="1"/>
  <c r="FG191" i="3"/>
  <c r="FK28" i="3"/>
  <c r="FS28" i="3" s="1"/>
  <c r="FS29" i="3"/>
  <c r="FK40" i="3"/>
  <c r="FS40" i="3" s="1"/>
  <c r="FS41" i="3"/>
  <c r="FK190" i="3"/>
  <c r="FS190" i="3" s="1"/>
  <c r="FS191" i="3"/>
  <c r="FW28" i="3"/>
  <c r="GE28" i="3" s="1"/>
  <c r="GE29" i="3"/>
  <c r="FW40" i="3"/>
  <c r="GE40" i="3" s="1"/>
  <c r="GE41" i="3"/>
  <c r="FW190" i="3"/>
  <c r="GE190" i="3" s="1"/>
  <c r="GE191" i="3"/>
  <c r="W32" i="3"/>
  <c r="AE32" i="3" s="1"/>
  <c r="AE33" i="3"/>
  <c r="W44" i="3"/>
  <c r="AE44" i="3" s="1"/>
  <c r="AE45" i="3"/>
  <c r="W110" i="3"/>
  <c r="AE110" i="3" s="1"/>
  <c r="AE111" i="3"/>
  <c r="W198" i="3"/>
  <c r="AE198" i="3" s="1"/>
  <c r="AE199" i="3"/>
  <c r="AH32" i="3"/>
  <c r="AP32" i="3" s="1"/>
  <c r="AP33" i="3"/>
  <c r="AH110" i="3"/>
  <c r="AP110" i="3" s="1"/>
  <c r="AP111" i="3"/>
  <c r="AU28" i="3"/>
  <c r="BC28" i="3" s="1"/>
  <c r="BC29" i="3"/>
  <c r="AU40" i="3"/>
  <c r="BC40" i="3" s="1"/>
  <c r="BC41" i="3"/>
  <c r="AU190" i="3"/>
  <c r="BC190" i="3" s="1"/>
  <c r="BC191" i="3"/>
  <c r="BG28" i="3"/>
  <c r="BO28" i="3" s="1"/>
  <c r="BO29" i="3"/>
  <c r="BG40" i="3"/>
  <c r="BO40" i="3" s="1"/>
  <c r="BO41" i="3"/>
  <c r="BF198" i="3"/>
  <c r="BN198" i="3" s="1"/>
  <c r="BN199" i="3"/>
  <c r="BR32" i="3"/>
  <c r="BZ32" i="3" s="1"/>
  <c r="BZ33" i="3"/>
  <c r="BR44" i="3"/>
  <c r="BZ44" i="3" s="1"/>
  <c r="BZ45" i="3"/>
  <c r="BR110" i="3"/>
  <c r="BZ110" i="3" s="1"/>
  <c r="BZ111" i="3"/>
  <c r="BR198" i="3"/>
  <c r="BZ198" i="3" s="1"/>
  <c r="BZ199" i="3"/>
  <c r="CD32" i="3"/>
  <c r="CL32" i="3" s="1"/>
  <c r="CL33" i="3"/>
  <c r="CD44" i="3"/>
  <c r="CL44" i="3" s="1"/>
  <c r="CL45" i="3"/>
  <c r="CD110" i="3"/>
  <c r="CL110" i="3" s="1"/>
  <c r="CL111" i="3"/>
  <c r="CD198" i="3"/>
  <c r="CL198" i="3" s="1"/>
  <c r="CL199" i="3"/>
  <c r="CP32" i="3"/>
  <c r="CX32" i="3" s="1"/>
  <c r="CX33" i="3"/>
  <c r="CP44" i="3"/>
  <c r="CX44" i="3" s="1"/>
  <c r="CX45" i="3"/>
  <c r="CP110" i="3"/>
  <c r="CX110" i="3" s="1"/>
  <c r="CX111" i="3"/>
  <c r="CP198" i="3"/>
  <c r="CX198" i="3" s="1"/>
  <c r="CX199" i="3"/>
  <c r="DB32" i="3"/>
  <c r="DJ32" i="3" s="1"/>
  <c r="DJ33" i="3"/>
  <c r="DB44" i="3"/>
  <c r="DJ44" i="3" s="1"/>
  <c r="DJ45" i="3"/>
  <c r="DB110" i="3"/>
  <c r="DJ110" i="3" s="1"/>
  <c r="DJ111" i="3"/>
  <c r="DB198" i="3"/>
  <c r="DJ198" i="3" s="1"/>
  <c r="DJ199" i="3"/>
  <c r="DN32" i="3"/>
  <c r="DV32" i="3" s="1"/>
  <c r="DV33" i="3"/>
  <c r="DN44" i="3"/>
  <c r="DV44" i="3" s="1"/>
  <c r="DV45" i="3"/>
  <c r="DN110" i="3"/>
  <c r="DV110" i="3" s="1"/>
  <c r="DV111" i="3"/>
  <c r="DN198" i="3"/>
  <c r="DV198" i="3" s="1"/>
  <c r="DV199" i="3"/>
  <c r="DZ32" i="3"/>
  <c r="EH32" i="3" s="1"/>
  <c r="EH33" i="3"/>
  <c r="DZ44" i="3"/>
  <c r="EH44" i="3" s="1"/>
  <c r="EH45" i="3"/>
  <c r="DZ110" i="3"/>
  <c r="EH110" i="3" s="1"/>
  <c r="EH111" i="3"/>
  <c r="DZ198" i="3"/>
  <c r="EH198" i="3" s="1"/>
  <c r="EH199" i="3"/>
  <c r="EL32" i="3"/>
  <c r="ET32" i="3" s="1"/>
  <c r="ET33" i="3"/>
  <c r="EL44" i="3"/>
  <c r="ET44" i="3" s="1"/>
  <c r="ET45" i="3"/>
  <c r="EL110" i="3"/>
  <c r="ET110" i="3" s="1"/>
  <c r="ET111" i="3"/>
  <c r="EL198" i="3"/>
  <c r="ET198" i="3" s="1"/>
  <c r="ET199" i="3"/>
  <c r="EX32" i="3"/>
  <c r="FF32" i="3" s="1"/>
  <c r="FF33" i="3"/>
  <c r="EX44" i="3"/>
  <c r="FF44" i="3" s="1"/>
  <c r="FF45" i="3"/>
  <c r="EX110" i="3"/>
  <c r="FF110" i="3" s="1"/>
  <c r="FF111" i="3"/>
  <c r="EX198" i="3"/>
  <c r="FF198" i="3" s="1"/>
  <c r="FF199" i="3"/>
  <c r="FJ32" i="3"/>
  <c r="FR32" i="3" s="1"/>
  <c r="FR33" i="3"/>
  <c r="FJ44" i="3"/>
  <c r="FR44" i="3" s="1"/>
  <c r="FR45" i="3"/>
  <c r="FJ110" i="3"/>
  <c r="FR110" i="3" s="1"/>
  <c r="FR111" i="3"/>
  <c r="FJ198" i="3"/>
  <c r="FR198" i="3" s="1"/>
  <c r="FR199" i="3"/>
  <c r="FV32" i="3"/>
  <c r="GD32" i="3" s="1"/>
  <c r="GD33" i="3"/>
  <c r="FV44" i="3"/>
  <c r="GD44" i="3" s="1"/>
  <c r="GD45" i="3"/>
  <c r="FV110" i="3"/>
  <c r="GD110" i="3" s="1"/>
  <c r="GD111" i="3"/>
  <c r="FV198" i="3"/>
  <c r="GD198" i="3" s="1"/>
  <c r="GD199" i="3"/>
  <c r="BF32" i="3"/>
  <c r="BN32" i="3" s="1"/>
  <c r="BN33" i="3"/>
  <c r="BF44" i="3"/>
  <c r="BN44" i="3" s="1"/>
  <c r="BN45" i="3"/>
  <c r="BF110" i="3"/>
  <c r="BN110" i="3" s="1"/>
  <c r="BN111" i="3"/>
  <c r="BG198" i="3"/>
  <c r="BO198" i="3" s="1"/>
  <c r="BO199" i="3"/>
  <c r="BS32" i="3"/>
  <c r="CA32" i="3" s="1"/>
  <c r="CA33" i="3"/>
  <c r="BS44" i="3"/>
  <c r="CA44" i="3" s="1"/>
  <c r="CA45" i="3"/>
  <c r="BS110" i="3"/>
  <c r="CA110" i="3" s="1"/>
  <c r="CA111" i="3"/>
  <c r="BS198" i="3"/>
  <c r="CA198" i="3" s="1"/>
  <c r="CA199" i="3"/>
  <c r="CE32" i="3"/>
  <c r="CM32" i="3" s="1"/>
  <c r="CM33" i="3"/>
  <c r="CE44" i="3"/>
  <c r="CM44" i="3" s="1"/>
  <c r="CM45" i="3"/>
  <c r="CE110" i="3"/>
  <c r="CM110" i="3" s="1"/>
  <c r="CM111" i="3"/>
  <c r="CE198" i="3"/>
  <c r="CM198" i="3" s="1"/>
  <c r="CM199" i="3"/>
  <c r="CQ32" i="3"/>
  <c r="CY32" i="3" s="1"/>
  <c r="CY33" i="3"/>
  <c r="CQ44" i="3"/>
  <c r="CY44" i="3" s="1"/>
  <c r="CY45" i="3"/>
  <c r="CQ110" i="3"/>
  <c r="CY110" i="3" s="1"/>
  <c r="CY111" i="3"/>
  <c r="CQ198" i="3"/>
  <c r="CY198" i="3" s="1"/>
  <c r="CY199" i="3"/>
  <c r="DC32" i="3"/>
  <c r="DK32" i="3" s="1"/>
  <c r="DK33" i="3"/>
  <c r="DC44" i="3"/>
  <c r="DK44" i="3" s="1"/>
  <c r="DK45" i="3"/>
  <c r="DC110" i="3"/>
  <c r="DK110" i="3" s="1"/>
  <c r="DK111" i="3"/>
  <c r="DC198" i="3"/>
  <c r="DK198" i="3" s="1"/>
  <c r="DK199" i="3"/>
  <c r="DO32" i="3"/>
  <c r="DW32" i="3" s="1"/>
  <c r="DW33" i="3"/>
  <c r="DO44" i="3"/>
  <c r="DW44" i="3" s="1"/>
  <c r="DW45" i="3"/>
  <c r="DO110" i="3"/>
  <c r="DW110" i="3" s="1"/>
  <c r="DW111" i="3"/>
  <c r="DO198" i="3"/>
  <c r="DW198" i="3" s="1"/>
  <c r="DW199" i="3"/>
  <c r="EA32" i="3"/>
  <c r="EI32" i="3" s="1"/>
  <c r="EI33" i="3"/>
  <c r="EA44" i="3"/>
  <c r="EI44" i="3" s="1"/>
  <c r="EI45" i="3"/>
  <c r="EA110" i="3"/>
  <c r="EI110" i="3" s="1"/>
  <c r="EI111" i="3"/>
  <c r="EA198" i="3"/>
  <c r="EI198" i="3" s="1"/>
  <c r="EI199" i="3"/>
  <c r="EM32" i="3"/>
  <c r="EU32" i="3" s="1"/>
  <c r="EU33" i="3"/>
  <c r="EM44" i="3"/>
  <c r="EU44" i="3" s="1"/>
  <c r="EU45" i="3"/>
  <c r="EM110" i="3"/>
  <c r="EU110" i="3" s="1"/>
  <c r="EU111" i="3"/>
  <c r="EM198" i="3"/>
  <c r="EU198" i="3" s="1"/>
  <c r="EU199" i="3"/>
  <c r="EY32" i="3"/>
  <c r="FG32" i="3" s="1"/>
  <c r="FG33" i="3"/>
  <c r="EY44" i="3"/>
  <c r="FG44" i="3" s="1"/>
  <c r="FG45" i="3"/>
  <c r="EY110" i="3"/>
  <c r="FG110" i="3" s="1"/>
  <c r="FG111" i="3"/>
  <c r="EY198" i="3"/>
  <c r="FG198" i="3" s="1"/>
  <c r="FG199" i="3"/>
  <c r="FK32" i="3"/>
  <c r="FS32" i="3" s="1"/>
  <c r="FS33" i="3"/>
  <c r="FK44" i="3"/>
  <c r="FS44" i="3" s="1"/>
  <c r="FS45" i="3"/>
  <c r="FK110" i="3"/>
  <c r="FS110" i="3" s="1"/>
  <c r="FS111" i="3"/>
  <c r="FK198" i="3"/>
  <c r="FS198" i="3" s="1"/>
  <c r="FS199" i="3"/>
  <c r="FW32" i="3"/>
  <c r="GE32" i="3" s="1"/>
  <c r="GE33" i="3"/>
  <c r="FW44" i="3"/>
  <c r="GE44" i="3" s="1"/>
  <c r="GE45" i="3"/>
  <c r="FW110" i="3"/>
  <c r="GE110" i="3" s="1"/>
  <c r="GE111" i="3"/>
  <c r="FW198" i="3"/>
  <c r="GE198" i="3" s="1"/>
  <c r="GE199" i="3"/>
  <c r="V40" i="3"/>
  <c r="AD40" i="3" s="1"/>
  <c r="AD41" i="3"/>
  <c r="V190" i="3"/>
  <c r="AD190" i="3" s="1"/>
  <c r="AD191" i="3"/>
  <c r="AH190" i="3"/>
  <c r="AP190" i="3" s="1"/>
  <c r="AP191" i="3"/>
  <c r="AT44" i="3"/>
  <c r="BB44" i="3" s="1"/>
  <c r="BB45" i="3"/>
  <c r="AT198" i="3"/>
  <c r="BB198" i="3" s="1"/>
  <c r="BB199" i="3"/>
  <c r="W190" i="3"/>
  <c r="AE190" i="3" s="1"/>
  <c r="AE191" i="3"/>
  <c r="AH44" i="3"/>
  <c r="AP44" i="3" s="1"/>
  <c r="AP45" i="3"/>
  <c r="AU32" i="3"/>
  <c r="BC32" i="3" s="1"/>
  <c r="BC33" i="3"/>
  <c r="BR28" i="3"/>
  <c r="BZ28" i="3" s="1"/>
  <c r="BZ29" i="3"/>
  <c r="BR40" i="3"/>
  <c r="BZ40" i="3" s="1"/>
  <c r="BZ41" i="3"/>
  <c r="BR190" i="3"/>
  <c r="BZ190" i="3" s="1"/>
  <c r="BZ191" i="3"/>
  <c r="CD28" i="3"/>
  <c r="CL28" i="3" s="1"/>
  <c r="CL29" i="3"/>
  <c r="CD40" i="3"/>
  <c r="CL40" i="3" s="1"/>
  <c r="CL41" i="3"/>
  <c r="CD190" i="3"/>
  <c r="CL190" i="3" s="1"/>
  <c r="CL191" i="3"/>
  <c r="CP28" i="3"/>
  <c r="CX28" i="3" s="1"/>
  <c r="CX29" i="3"/>
  <c r="CP40" i="3"/>
  <c r="CX40" i="3" s="1"/>
  <c r="CX41" i="3"/>
  <c r="CP190" i="3"/>
  <c r="CX190" i="3" s="1"/>
  <c r="CX191" i="3"/>
  <c r="DB28" i="3"/>
  <c r="DJ28" i="3" s="1"/>
  <c r="DJ29" i="3"/>
  <c r="DB40" i="3"/>
  <c r="DJ40" i="3" s="1"/>
  <c r="DJ41" i="3"/>
  <c r="DB190" i="3"/>
  <c r="DJ190" i="3" s="1"/>
  <c r="DJ191" i="3"/>
  <c r="DN28" i="3"/>
  <c r="DV28" i="3" s="1"/>
  <c r="DV29" i="3"/>
  <c r="DN40" i="3"/>
  <c r="DV40" i="3" s="1"/>
  <c r="DV41" i="3"/>
  <c r="DN190" i="3"/>
  <c r="DV190" i="3" s="1"/>
  <c r="DV191" i="3"/>
  <c r="DZ28" i="3"/>
  <c r="EH28" i="3" s="1"/>
  <c r="EH29" i="3"/>
  <c r="DZ40" i="3"/>
  <c r="EH40" i="3" s="1"/>
  <c r="EH41" i="3"/>
  <c r="DZ190" i="3"/>
  <c r="EH190" i="3" s="1"/>
  <c r="EH191" i="3"/>
  <c r="EL28" i="3"/>
  <c r="ET28" i="3" s="1"/>
  <c r="ET29" i="3"/>
  <c r="EL40" i="3"/>
  <c r="ET40" i="3" s="1"/>
  <c r="ET41" i="3"/>
  <c r="EL190" i="3"/>
  <c r="ET190" i="3" s="1"/>
  <c r="ET191" i="3"/>
  <c r="EX28" i="3"/>
  <c r="FF28" i="3" s="1"/>
  <c r="FF29" i="3"/>
  <c r="EX40" i="3"/>
  <c r="FF40" i="3" s="1"/>
  <c r="FF41" i="3"/>
  <c r="EX190" i="3"/>
  <c r="FF190" i="3" s="1"/>
  <c r="FF191" i="3"/>
  <c r="FJ28" i="3"/>
  <c r="FR28" i="3" s="1"/>
  <c r="FR29" i="3"/>
  <c r="FJ40" i="3"/>
  <c r="FR40" i="3" s="1"/>
  <c r="FR41" i="3"/>
  <c r="FJ190" i="3"/>
  <c r="FR190" i="3" s="1"/>
  <c r="FR191" i="3"/>
  <c r="FV28" i="3"/>
  <c r="GD28" i="3" s="1"/>
  <c r="GD29" i="3"/>
  <c r="FV40" i="3"/>
  <c r="GD40" i="3" s="1"/>
  <c r="GD41" i="3"/>
  <c r="FV190" i="3"/>
  <c r="GD190" i="3" s="1"/>
  <c r="GD191" i="3"/>
  <c r="J190" i="3"/>
  <c r="R190" i="3" s="1"/>
  <c r="R191" i="3"/>
  <c r="K110" i="3"/>
  <c r="S110" i="3" s="1"/>
  <c r="S111" i="3"/>
  <c r="K44" i="3"/>
  <c r="S44" i="3" s="1"/>
  <c r="S45" i="3"/>
  <c r="K32" i="3"/>
  <c r="S32" i="3" s="1"/>
  <c r="S33" i="3"/>
  <c r="K198" i="3"/>
  <c r="S198" i="3" s="1"/>
  <c r="S199" i="3"/>
  <c r="J110" i="3"/>
  <c r="R110" i="3" s="1"/>
  <c r="R111" i="3"/>
  <c r="J44" i="3"/>
  <c r="R44" i="3" s="1"/>
  <c r="R45" i="3"/>
  <c r="J32" i="3"/>
  <c r="J198" i="3"/>
  <c r="R198" i="3" s="1"/>
  <c r="R199" i="3"/>
  <c r="K40" i="3"/>
  <c r="S40" i="3" s="1"/>
  <c r="S41" i="3"/>
  <c r="K28" i="3"/>
  <c r="S28" i="3" s="1"/>
  <c r="S29" i="3"/>
  <c r="K190" i="3"/>
  <c r="S190" i="3" s="1"/>
  <c r="S191" i="3"/>
  <c r="J40" i="3"/>
  <c r="R40" i="3" s="1"/>
  <c r="R41" i="3"/>
  <c r="AT147" i="3"/>
  <c r="BB147" i="3" s="1"/>
  <c r="AT154" i="3"/>
  <c r="BB154" i="3" s="1"/>
  <c r="AT176" i="3"/>
  <c r="BB176" i="3" s="1"/>
  <c r="BF9" i="3"/>
  <c r="BN9" i="3" s="1"/>
  <c r="BF20" i="3"/>
  <c r="BN20" i="3" s="1"/>
  <c r="BF51" i="3"/>
  <c r="BN51" i="3" s="1"/>
  <c r="BF120" i="3"/>
  <c r="BN120" i="3" s="1"/>
  <c r="BF154" i="3"/>
  <c r="BN154" i="3" s="1"/>
  <c r="BF176" i="3"/>
  <c r="BN176" i="3" s="1"/>
  <c r="BR9" i="3"/>
  <c r="BZ9" i="3" s="1"/>
  <c r="BR20" i="3"/>
  <c r="BZ20" i="3" s="1"/>
  <c r="BR51" i="3"/>
  <c r="BZ51" i="3" s="1"/>
  <c r="BR120" i="3"/>
  <c r="BZ120" i="3" s="1"/>
  <c r="BR147" i="3"/>
  <c r="BZ147" i="3" s="1"/>
  <c r="BR154" i="3"/>
  <c r="BZ154" i="3" s="1"/>
  <c r="BR176" i="3"/>
  <c r="BZ176" i="3" s="1"/>
  <c r="CD9" i="3"/>
  <c r="CL9" i="3" s="1"/>
  <c r="CD20" i="3"/>
  <c r="CL20" i="3" s="1"/>
  <c r="CD51" i="3"/>
  <c r="CL51" i="3" s="1"/>
  <c r="V9" i="3"/>
  <c r="AD9" i="3" s="1"/>
  <c r="V20" i="3"/>
  <c r="AD20" i="3" s="1"/>
  <c r="V51" i="3"/>
  <c r="AD51" i="3" s="1"/>
  <c r="V147" i="3"/>
  <c r="AD147" i="3" s="1"/>
  <c r="V154" i="3"/>
  <c r="AD154" i="3" s="1"/>
  <c r="V176" i="3"/>
  <c r="AD176" i="3" s="1"/>
  <c r="AH9" i="3"/>
  <c r="AP9" i="3" s="1"/>
  <c r="AH20" i="3"/>
  <c r="AP20" i="3" s="1"/>
  <c r="AH120" i="3"/>
  <c r="AP120" i="3" s="1"/>
  <c r="AH147" i="3"/>
  <c r="AP147" i="3" s="1"/>
  <c r="AH154" i="3"/>
  <c r="AP154" i="3" s="1"/>
  <c r="AH176" i="3"/>
  <c r="AP176" i="3" s="1"/>
  <c r="AT9" i="3"/>
  <c r="BB9" i="3" s="1"/>
  <c r="AT20" i="3"/>
  <c r="BB20" i="3" s="1"/>
  <c r="AT51" i="3"/>
  <c r="BB51" i="3" s="1"/>
  <c r="AT120" i="3"/>
  <c r="BB120" i="3" s="1"/>
  <c r="FJ120" i="3"/>
  <c r="FR120" i="3" s="1"/>
  <c r="FJ147" i="3"/>
  <c r="FR147" i="3" s="1"/>
  <c r="FJ154" i="3"/>
  <c r="FR154" i="3" s="1"/>
  <c r="FJ176" i="3"/>
  <c r="FR176" i="3" s="1"/>
  <c r="FV9" i="3"/>
  <c r="GD9" i="3" s="1"/>
  <c r="FV147" i="3"/>
  <c r="GD147" i="3" s="1"/>
  <c r="FV154" i="3"/>
  <c r="GD154" i="3" s="1"/>
  <c r="FV176" i="3"/>
  <c r="GD176" i="3" s="1"/>
  <c r="DB67" i="3"/>
  <c r="DJ67" i="3" s="1"/>
  <c r="DB74" i="3"/>
  <c r="DJ74" i="3" s="1"/>
  <c r="DN67" i="3"/>
  <c r="DV67" i="3" s="1"/>
  <c r="DZ67" i="3"/>
  <c r="EH67" i="3" s="1"/>
  <c r="FV67" i="3"/>
  <c r="GD67" i="3" s="1"/>
  <c r="FV74" i="3"/>
  <c r="GD74" i="3" s="1"/>
  <c r="DC67" i="3"/>
  <c r="DK67" i="3" s="1"/>
  <c r="DC74" i="3"/>
  <c r="DK74" i="3" s="1"/>
  <c r="DC99" i="3"/>
  <c r="DK99" i="3" s="1"/>
  <c r="DC131" i="3"/>
  <c r="DK131" i="3" s="1"/>
  <c r="DO67" i="3"/>
  <c r="DW67" i="3" s="1"/>
  <c r="DO74" i="3"/>
  <c r="DW74" i="3" s="1"/>
  <c r="DO99" i="3"/>
  <c r="DW99" i="3" s="1"/>
  <c r="DO131" i="3"/>
  <c r="DW131" i="3" s="1"/>
  <c r="EA67" i="3"/>
  <c r="EI67" i="3" s="1"/>
  <c r="EA74" i="3"/>
  <c r="EI74" i="3" s="1"/>
  <c r="EA99" i="3"/>
  <c r="EI99" i="3" s="1"/>
  <c r="EA131" i="3"/>
  <c r="EI131" i="3" s="1"/>
  <c r="EM67" i="3"/>
  <c r="EU67" i="3" s="1"/>
  <c r="EM74" i="3"/>
  <c r="EU74" i="3" s="1"/>
  <c r="EM99" i="3"/>
  <c r="EU99" i="3" s="1"/>
  <c r="EY67" i="3"/>
  <c r="FG67" i="3" s="1"/>
  <c r="EY74" i="3"/>
  <c r="FG74" i="3" s="1"/>
  <c r="EY99" i="3"/>
  <c r="FG99" i="3" s="1"/>
  <c r="EY131" i="3"/>
  <c r="FG131" i="3" s="1"/>
  <c r="FK67" i="3"/>
  <c r="FS67" i="3" s="1"/>
  <c r="FK74" i="3"/>
  <c r="FS74" i="3" s="1"/>
  <c r="FK99" i="3"/>
  <c r="FS99" i="3" s="1"/>
  <c r="FK131" i="3"/>
  <c r="FS131" i="3" s="1"/>
  <c r="FW67" i="3"/>
  <c r="GE67" i="3" s="1"/>
  <c r="FW74" i="3"/>
  <c r="GE74" i="3" s="1"/>
  <c r="FW99" i="3"/>
  <c r="GE99" i="3" s="1"/>
  <c r="FW131" i="3"/>
  <c r="GE131" i="3" s="1"/>
  <c r="FV20" i="3"/>
  <c r="GD20" i="3" s="1"/>
  <c r="FV99" i="3"/>
  <c r="GD99" i="3" s="1"/>
  <c r="J99" i="3"/>
  <c r="R99" i="3" s="1"/>
  <c r="V120" i="3"/>
  <c r="AD120" i="3" s="1"/>
  <c r="J74" i="3"/>
  <c r="R74" i="3" s="1"/>
  <c r="J67" i="3"/>
  <c r="R67" i="3" s="1"/>
  <c r="AH51" i="3"/>
  <c r="AP51" i="3" s="1"/>
  <c r="CD120" i="3"/>
  <c r="CL120" i="3" s="1"/>
  <c r="CD147" i="3"/>
  <c r="CL147" i="3" s="1"/>
  <c r="CD154" i="3"/>
  <c r="CL154" i="3" s="1"/>
  <c r="CD176" i="3"/>
  <c r="CL176" i="3" s="1"/>
  <c r="CP9" i="3"/>
  <c r="CX9" i="3" s="1"/>
  <c r="CP20" i="3"/>
  <c r="CX20" i="3" s="1"/>
  <c r="CP51" i="3"/>
  <c r="CX51" i="3" s="1"/>
  <c r="CP120" i="3"/>
  <c r="CX120" i="3" s="1"/>
  <c r="CP147" i="3"/>
  <c r="CX147" i="3" s="1"/>
  <c r="CP154" i="3"/>
  <c r="CX154" i="3" s="1"/>
  <c r="CP176" i="3"/>
  <c r="CX176" i="3" s="1"/>
  <c r="DB9" i="3"/>
  <c r="DJ9" i="3" s="1"/>
  <c r="DB20" i="3"/>
  <c r="DJ20" i="3" s="1"/>
  <c r="DB51" i="3"/>
  <c r="DJ51" i="3" s="1"/>
  <c r="DB120" i="3"/>
  <c r="DJ120" i="3" s="1"/>
  <c r="DB147" i="3"/>
  <c r="DJ147" i="3" s="1"/>
  <c r="DB154" i="3"/>
  <c r="DJ154" i="3" s="1"/>
  <c r="DB176" i="3"/>
  <c r="DJ176" i="3" s="1"/>
  <c r="DN9" i="3"/>
  <c r="DV9" i="3" s="1"/>
  <c r="DN20" i="3"/>
  <c r="DV20" i="3" s="1"/>
  <c r="DN51" i="3"/>
  <c r="DV51" i="3" s="1"/>
  <c r="DN120" i="3"/>
  <c r="DV120" i="3" s="1"/>
  <c r="DN147" i="3"/>
  <c r="DV147" i="3" s="1"/>
  <c r="DN154" i="3"/>
  <c r="DV154" i="3" s="1"/>
  <c r="DN176" i="3"/>
  <c r="DV176" i="3" s="1"/>
  <c r="DZ9" i="3"/>
  <c r="EH9" i="3" s="1"/>
  <c r="DZ20" i="3"/>
  <c r="EH20" i="3" s="1"/>
  <c r="DZ51" i="3"/>
  <c r="EH51" i="3" s="1"/>
  <c r="DZ120" i="3"/>
  <c r="EH120" i="3" s="1"/>
  <c r="DZ147" i="3"/>
  <c r="EH147" i="3" s="1"/>
  <c r="DZ154" i="3"/>
  <c r="EH154" i="3" s="1"/>
  <c r="DZ176" i="3"/>
  <c r="EH176" i="3" s="1"/>
  <c r="EL9" i="3"/>
  <c r="ET9" i="3" s="1"/>
  <c r="EL20" i="3"/>
  <c r="ET20" i="3" s="1"/>
  <c r="EL51" i="3"/>
  <c r="ET51" i="3" s="1"/>
  <c r="EL120" i="3"/>
  <c r="ET120" i="3" s="1"/>
  <c r="EL147" i="3"/>
  <c r="ET147" i="3" s="1"/>
  <c r="EL154" i="3"/>
  <c r="ET154" i="3" s="1"/>
  <c r="EL176" i="3"/>
  <c r="ET176" i="3" s="1"/>
  <c r="EX9" i="3"/>
  <c r="FF9" i="3" s="1"/>
  <c r="EX20" i="3"/>
  <c r="FF20" i="3" s="1"/>
  <c r="EX51" i="3"/>
  <c r="FF51" i="3" s="1"/>
  <c r="EX120" i="3"/>
  <c r="FF120" i="3" s="1"/>
  <c r="EX147" i="3"/>
  <c r="FF147" i="3" s="1"/>
  <c r="EX154" i="3"/>
  <c r="FF154" i="3" s="1"/>
  <c r="EX176" i="3"/>
  <c r="FF176" i="3" s="1"/>
  <c r="FJ9" i="3"/>
  <c r="FR9" i="3" s="1"/>
  <c r="FJ20" i="3"/>
  <c r="FR20" i="3" s="1"/>
  <c r="FJ51" i="3"/>
  <c r="FR51" i="3" s="1"/>
  <c r="FV120" i="3"/>
  <c r="GD120" i="3" s="1"/>
  <c r="FV131" i="3"/>
  <c r="GD131" i="3" s="1"/>
  <c r="EM131" i="3"/>
  <c r="EU131" i="3" s="1"/>
  <c r="J131" i="3"/>
  <c r="R131" i="3" s="1"/>
  <c r="FV51" i="3"/>
  <c r="GD51" i="3" s="1"/>
  <c r="DZ74" i="3"/>
  <c r="EH74" i="3" s="1"/>
  <c r="EL67" i="3"/>
  <c r="ET67" i="3" s="1"/>
  <c r="EX67" i="3"/>
  <c r="FF67" i="3" s="1"/>
  <c r="EX74" i="3"/>
  <c r="FF74" i="3" s="1"/>
  <c r="EX99" i="3"/>
  <c r="FF99" i="3" s="1"/>
  <c r="EX131" i="3"/>
  <c r="FF131" i="3" s="1"/>
  <c r="BG99" i="3"/>
  <c r="BO99" i="3" s="1"/>
  <c r="BS74" i="3"/>
  <c r="CA74" i="3" s="1"/>
  <c r="CE67" i="3"/>
  <c r="CM67" i="3" s="1"/>
  <c r="CQ131" i="3"/>
  <c r="CY131" i="3" s="1"/>
  <c r="W67" i="3"/>
  <c r="AE67" i="3" s="1"/>
  <c r="AU67" i="3"/>
  <c r="BC67" i="3" s="1"/>
  <c r="BS99" i="3"/>
  <c r="CA99" i="3" s="1"/>
  <c r="BS131" i="3"/>
  <c r="CA131" i="3" s="1"/>
  <c r="CE99" i="3"/>
  <c r="CM99" i="3" s="1"/>
  <c r="CQ99" i="3"/>
  <c r="CY99" i="3" s="1"/>
  <c r="J9" i="3"/>
  <c r="R9" i="3" s="1"/>
  <c r="K176" i="3"/>
  <c r="S176" i="3" s="1"/>
  <c r="K154" i="3"/>
  <c r="S154" i="3" s="1"/>
  <c r="K147" i="3"/>
  <c r="S147" i="3" s="1"/>
  <c r="K120" i="3"/>
  <c r="S120" i="3" s="1"/>
  <c r="K51" i="3"/>
  <c r="S51" i="3" s="1"/>
  <c r="K20" i="3"/>
  <c r="S20" i="3" s="1"/>
  <c r="W74" i="3"/>
  <c r="AE74" i="3" s="1"/>
  <c r="AU74" i="3"/>
  <c r="BC74" i="3" s="1"/>
  <c r="AU131" i="3"/>
  <c r="BC131" i="3" s="1"/>
  <c r="BG74" i="3"/>
  <c r="BO74" i="3" s="1"/>
  <c r="BG131" i="3"/>
  <c r="BO131" i="3" s="1"/>
  <c r="CE74" i="3"/>
  <c r="CM74" i="3" s="1"/>
  <c r="CE131" i="3"/>
  <c r="CM131" i="3" s="1"/>
  <c r="CQ67" i="3"/>
  <c r="CY67" i="3" s="1"/>
  <c r="K9" i="3"/>
  <c r="S9" i="3" s="1"/>
  <c r="J176" i="3"/>
  <c r="R176" i="3" s="1"/>
  <c r="J154" i="3"/>
  <c r="R154" i="3" s="1"/>
  <c r="J20" i="3"/>
  <c r="R20" i="3" s="1"/>
  <c r="W20" i="3"/>
  <c r="AE20" i="3" s="1"/>
  <c r="W51" i="3"/>
  <c r="AE51" i="3" s="1"/>
  <c r="W120" i="3"/>
  <c r="AE120" i="3" s="1"/>
  <c r="W147" i="3"/>
  <c r="AE147" i="3" s="1"/>
  <c r="W154" i="3"/>
  <c r="AE154" i="3" s="1"/>
  <c r="W176" i="3"/>
  <c r="AE176" i="3" s="1"/>
  <c r="AI9" i="3"/>
  <c r="AQ9" i="3" s="1"/>
  <c r="AU9" i="3"/>
  <c r="BC9" i="3" s="1"/>
  <c r="AU20" i="3"/>
  <c r="BC20" i="3" s="1"/>
  <c r="AU51" i="3"/>
  <c r="BC51" i="3" s="1"/>
  <c r="AU120" i="3"/>
  <c r="BC120" i="3" s="1"/>
  <c r="AU147" i="3"/>
  <c r="BC147" i="3" s="1"/>
  <c r="AU154" i="3"/>
  <c r="BC154" i="3" s="1"/>
  <c r="AU176" i="3"/>
  <c r="BC176" i="3" s="1"/>
  <c r="BG9" i="3"/>
  <c r="BO9" i="3" s="1"/>
  <c r="BG20" i="3"/>
  <c r="BO20" i="3" s="1"/>
  <c r="BG51" i="3"/>
  <c r="BO51" i="3" s="1"/>
  <c r="BG120" i="3"/>
  <c r="BO120" i="3" s="1"/>
  <c r="BG147" i="3"/>
  <c r="BO147" i="3" s="1"/>
  <c r="BG154" i="3"/>
  <c r="BO154" i="3" s="1"/>
  <c r="BG176" i="3"/>
  <c r="BO176" i="3" s="1"/>
  <c r="BS9" i="3"/>
  <c r="CA9" i="3" s="1"/>
  <c r="BS20" i="3"/>
  <c r="CA20" i="3" s="1"/>
  <c r="BS51" i="3"/>
  <c r="CA51" i="3" s="1"/>
  <c r="BS120" i="3"/>
  <c r="CA120" i="3" s="1"/>
  <c r="BS147" i="3"/>
  <c r="CA147" i="3" s="1"/>
  <c r="BS154" i="3"/>
  <c r="CA154" i="3" s="1"/>
  <c r="BS176" i="3"/>
  <c r="CA176" i="3" s="1"/>
  <c r="CE9" i="3"/>
  <c r="CM9" i="3" s="1"/>
  <c r="CE20" i="3"/>
  <c r="CM20" i="3" s="1"/>
  <c r="CE51" i="3"/>
  <c r="CM51" i="3" s="1"/>
  <c r="CE120" i="3"/>
  <c r="CM120" i="3" s="1"/>
  <c r="CE147" i="3"/>
  <c r="CM147" i="3" s="1"/>
  <c r="CE154" i="3"/>
  <c r="CM154" i="3" s="1"/>
  <c r="CE176" i="3"/>
  <c r="CM176" i="3" s="1"/>
  <c r="CQ9" i="3"/>
  <c r="CY9" i="3" s="1"/>
  <c r="CQ20" i="3"/>
  <c r="CY20" i="3" s="1"/>
  <c r="CQ51" i="3"/>
  <c r="CY51" i="3" s="1"/>
  <c r="CQ120" i="3"/>
  <c r="CY120" i="3" s="1"/>
  <c r="CQ147" i="3"/>
  <c r="CY147" i="3" s="1"/>
  <c r="CQ154" i="3"/>
  <c r="CY154" i="3" s="1"/>
  <c r="CQ176" i="3"/>
  <c r="CY176" i="3" s="1"/>
  <c r="DC9" i="3"/>
  <c r="DK9" i="3" s="1"/>
  <c r="DC20" i="3"/>
  <c r="DK20" i="3" s="1"/>
  <c r="DC51" i="3"/>
  <c r="DK51" i="3" s="1"/>
  <c r="DC120" i="3"/>
  <c r="DK120" i="3" s="1"/>
  <c r="DC147" i="3"/>
  <c r="DK147" i="3" s="1"/>
  <c r="DC154" i="3"/>
  <c r="DK154" i="3" s="1"/>
  <c r="DC176" i="3"/>
  <c r="DK176" i="3" s="1"/>
  <c r="DO9" i="3"/>
  <c r="DW9" i="3" s="1"/>
  <c r="DO20" i="3"/>
  <c r="DW20" i="3" s="1"/>
  <c r="DO51" i="3"/>
  <c r="DW51" i="3" s="1"/>
  <c r="DO120" i="3"/>
  <c r="DW120" i="3" s="1"/>
  <c r="DO147" i="3"/>
  <c r="DW147" i="3" s="1"/>
  <c r="DO154" i="3"/>
  <c r="DW154" i="3" s="1"/>
  <c r="DO176" i="3"/>
  <c r="DW176" i="3" s="1"/>
  <c r="EA9" i="3"/>
  <c r="EI9" i="3" s="1"/>
  <c r="EA20" i="3"/>
  <c r="EI20" i="3" s="1"/>
  <c r="EA51" i="3"/>
  <c r="EI51" i="3" s="1"/>
  <c r="EA120" i="3"/>
  <c r="EI120" i="3" s="1"/>
  <c r="EA147" i="3"/>
  <c r="EI147" i="3" s="1"/>
  <c r="EA154" i="3"/>
  <c r="EI154" i="3" s="1"/>
  <c r="EA176" i="3"/>
  <c r="EI176" i="3" s="1"/>
  <c r="EM9" i="3"/>
  <c r="EU9" i="3" s="1"/>
  <c r="EM20" i="3"/>
  <c r="EU20" i="3" s="1"/>
  <c r="EM51" i="3"/>
  <c r="EU51" i="3" s="1"/>
  <c r="EM120" i="3"/>
  <c r="EU120" i="3" s="1"/>
  <c r="EM147" i="3"/>
  <c r="EU147" i="3" s="1"/>
  <c r="EM154" i="3"/>
  <c r="EU154" i="3" s="1"/>
  <c r="EM176" i="3"/>
  <c r="EU176" i="3" s="1"/>
  <c r="EY9" i="3"/>
  <c r="FG9" i="3" s="1"/>
  <c r="EY20" i="3"/>
  <c r="FG20" i="3" s="1"/>
  <c r="EY51" i="3"/>
  <c r="FG51" i="3" s="1"/>
  <c r="EY120" i="3"/>
  <c r="FG120" i="3" s="1"/>
  <c r="EY147" i="3"/>
  <c r="FG147" i="3" s="1"/>
  <c r="EY154" i="3"/>
  <c r="FG154" i="3" s="1"/>
  <c r="EY176" i="3"/>
  <c r="FG176" i="3" s="1"/>
  <c r="FK9" i="3"/>
  <c r="FS9" i="3" s="1"/>
  <c r="FK20" i="3"/>
  <c r="FS20" i="3" s="1"/>
  <c r="FK51" i="3"/>
  <c r="FS51" i="3" s="1"/>
  <c r="FK120" i="3"/>
  <c r="FS120" i="3" s="1"/>
  <c r="FK147" i="3"/>
  <c r="FS147" i="3" s="1"/>
  <c r="FK154" i="3"/>
  <c r="FS154" i="3" s="1"/>
  <c r="FK176" i="3"/>
  <c r="FS176" i="3" s="1"/>
  <c r="FW9" i="3"/>
  <c r="GE9" i="3" s="1"/>
  <c r="FW20" i="3"/>
  <c r="GE20" i="3" s="1"/>
  <c r="FW51" i="3"/>
  <c r="GE51" i="3" s="1"/>
  <c r="FW120" i="3"/>
  <c r="GE120" i="3" s="1"/>
  <c r="FW147" i="3"/>
  <c r="GE147" i="3" s="1"/>
  <c r="FW154" i="3"/>
  <c r="GE154" i="3" s="1"/>
  <c r="FW176" i="3"/>
  <c r="GE176" i="3" s="1"/>
  <c r="W99" i="3"/>
  <c r="AE99" i="3" s="1"/>
  <c r="W131" i="3"/>
  <c r="AE131" i="3" s="1"/>
  <c r="AU99" i="3"/>
  <c r="BC99" i="3" s="1"/>
  <c r="BG67" i="3"/>
  <c r="BO67" i="3" s="1"/>
  <c r="BS67" i="3"/>
  <c r="CA67" i="3" s="1"/>
  <c r="CQ74" i="3"/>
  <c r="CY74" i="3" s="1"/>
  <c r="J147" i="3"/>
  <c r="R147" i="3" s="1"/>
  <c r="J120" i="3"/>
  <c r="R120" i="3" s="1"/>
  <c r="J51" i="3"/>
  <c r="R51" i="3" s="1"/>
  <c r="W9" i="3"/>
  <c r="AE9" i="3" s="1"/>
  <c r="K131" i="3"/>
  <c r="S131" i="3" s="1"/>
  <c r="K99" i="3"/>
  <c r="S99" i="3" s="1"/>
  <c r="K74" i="3"/>
  <c r="S74" i="3" s="1"/>
  <c r="K67" i="3"/>
  <c r="S67" i="3" s="1"/>
  <c r="V67" i="3"/>
  <c r="AD67" i="3" s="1"/>
  <c r="V74" i="3"/>
  <c r="AD74" i="3" s="1"/>
  <c r="V99" i="3"/>
  <c r="AD99" i="3" s="1"/>
  <c r="V131" i="3"/>
  <c r="AD131" i="3" s="1"/>
  <c r="AH67" i="3"/>
  <c r="AP67" i="3" s="1"/>
  <c r="AH74" i="3"/>
  <c r="AP74" i="3" s="1"/>
  <c r="AH99" i="3"/>
  <c r="AP99" i="3" s="1"/>
  <c r="AH131" i="3"/>
  <c r="AP131" i="3" s="1"/>
  <c r="AT67" i="3"/>
  <c r="BB67" i="3" s="1"/>
  <c r="AT74" i="3"/>
  <c r="BB74" i="3" s="1"/>
  <c r="AT99" i="3"/>
  <c r="BB99" i="3" s="1"/>
  <c r="AT131" i="3"/>
  <c r="BB131" i="3" s="1"/>
  <c r="BF67" i="3"/>
  <c r="BN67" i="3" s="1"/>
  <c r="BF74" i="3"/>
  <c r="BN74" i="3" s="1"/>
  <c r="BF99" i="3"/>
  <c r="BN99" i="3" s="1"/>
  <c r="BF131" i="3"/>
  <c r="BN131" i="3" s="1"/>
  <c r="BR67" i="3"/>
  <c r="BZ67" i="3" s="1"/>
  <c r="BR74" i="3"/>
  <c r="BZ74" i="3" s="1"/>
  <c r="BR99" i="3"/>
  <c r="BZ99" i="3" s="1"/>
  <c r="BR131" i="3"/>
  <c r="BZ131" i="3" s="1"/>
  <c r="CD67" i="3"/>
  <c r="CL67" i="3" s="1"/>
  <c r="CD74" i="3"/>
  <c r="CL74" i="3" s="1"/>
  <c r="CD99" i="3"/>
  <c r="CL99" i="3" s="1"/>
  <c r="CD131" i="3"/>
  <c r="CL131" i="3" s="1"/>
  <c r="CP67" i="3"/>
  <c r="CX67" i="3" s="1"/>
  <c r="CP74" i="3"/>
  <c r="CX74" i="3" s="1"/>
  <c r="CP99" i="3"/>
  <c r="CX99" i="3" s="1"/>
  <c r="CP131" i="3"/>
  <c r="CX131" i="3" s="1"/>
  <c r="DB99" i="3"/>
  <c r="DJ99" i="3" s="1"/>
  <c r="DB131" i="3"/>
  <c r="DJ131" i="3" s="1"/>
  <c r="DN74" i="3"/>
  <c r="DV74" i="3" s="1"/>
  <c r="DN99" i="3"/>
  <c r="DV99" i="3" s="1"/>
  <c r="DN131" i="3"/>
  <c r="DV131" i="3" s="1"/>
  <c r="DZ99" i="3"/>
  <c r="EH99" i="3" s="1"/>
  <c r="DZ131" i="3"/>
  <c r="EH131" i="3" s="1"/>
  <c r="EL74" i="3"/>
  <c r="ET74" i="3" s="1"/>
  <c r="EL99" i="3"/>
  <c r="ET99" i="3" s="1"/>
  <c r="EL131" i="3"/>
  <c r="ET131" i="3" s="1"/>
  <c r="FJ67" i="3"/>
  <c r="FR67" i="3" s="1"/>
  <c r="FJ74" i="3"/>
  <c r="FR74" i="3" s="1"/>
  <c r="FJ99" i="3"/>
  <c r="FR99" i="3" s="1"/>
  <c r="FJ131" i="3"/>
  <c r="FR131" i="3" s="1"/>
  <c r="R10" i="3"/>
  <c r="S10" i="3"/>
  <c r="GF199" i="3"/>
  <c r="GH199" i="3" s="1"/>
  <c r="GF191" i="3"/>
  <c r="GH191" i="3" s="1"/>
  <c r="GF187" i="3"/>
  <c r="GF177" i="3"/>
  <c r="GF172" i="3"/>
  <c r="GF168" i="3"/>
  <c r="GF165" i="3"/>
  <c r="GF155" i="3"/>
  <c r="GF151" i="3"/>
  <c r="GF148" i="3"/>
  <c r="GF144" i="3"/>
  <c r="GF141" i="3"/>
  <c r="GF138" i="3"/>
  <c r="GF135" i="3"/>
  <c r="GF132" i="3"/>
  <c r="GF128" i="3"/>
  <c r="GF124" i="3"/>
  <c r="GF121" i="3"/>
  <c r="GF111" i="3"/>
  <c r="GH111" i="3" s="1"/>
  <c r="GF104" i="3"/>
  <c r="GF100" i="3"/>
  <c r="GF96" i="3"/>
  <c r="GF75" i="3"/>
  <c r="GF71" i="3"/>
  <c r="GF68" i="3"/>
  <c r="GF64" i="3"/>
  <c r="GF61" i="3"/>
  <c r="GF52" i="3"/>
  <c r="GF45" i="3"/>
  <c r="GH45" i="3" s="1"/>
  <c r="GF41" i="3"/>
  <c r="GH41" i="3" s="1"/>
  <c r="GF33" i="3"/>
  <c r="GH33" i="3" s="1"/>
  <c r="GF29" i="3"/>
  <c r="GH29" i="3" s="1"/>
  <c r="GF25" i="3"/>
  <c r="GF21" i="3"/>
  <c r="GF17" i="3"/>
  <c r="GG10" i="3"/>
  <c r="GI10" i="3" s="1"/>
  <c r="K20" i="6" s="1"/>
  <c r="GF10" i="3"/>
  <c r="H24" i="6" l="1"/>
  <c r="GH25" i="3"/>
  <c r="GP25" i="3" s="1"/>
  <c r="R24" i="6" s="1"/>
  <c r="H44" i="6"/>
  <c r="GH100" i="3"/>
  <c r="J44" i="6" s="1"/>
  <c r="H55" i="6"/>
  <c r="GH138" i="3"/>
  <c r="GP138" i="3" s="1"/>
  <c r="R55" i="6" s="1"/>
  <c r="H65" i="6"/>
  <c r="GH172" i="3"/>
  <c r="H39" i="6"/>
  <c r="GH71" i="3"/>
  <c r="J39" i="6" s="1"/>
  <c r="H51" i="6"/>
  <c r="GH128" i="3"/>
  <c r="GP128" i="3" s="1"/>
  <c r="R51" i="6" s="1"/>
  <c r="H56" i="6"/>
  <c r="GH141" i="3"/>
  <c r="GP141" i="3" s="1"/>
  <c r="R56" i="6" s="1"/>
  <c r="H67" i="6"/>
  <c r="GH177" i="3"/>
  <c r="J67" i="6" s="1"/>
  <c r="H21" i="6"/>
  <c r="GH17" i="3"/>
  <c r="J21" i="6" s="1"/>
  <c r="H35" i="6"/>
  <c r="GH61" i="3"/>
  <c r="GP61" i="3" s="1"/>
  <c r="R35" i="6" s="1"/>
  <c r="H41" i="6"/>
  <c r="GH75" i="3"/>
  <c r="J41" i="6" s="1"/>
  <c r="H53" i="6"/>
  <c r="GH132" i="3"/>
  <c r="J53" i="6" s="1"/>
  <c r="H57" i="6"/>
  <c r="GH144" i="3"/>
  <c r="J57" i="6" s="1"/>
  <c r="H63" i="6"/>
  <c r="GH165" i="3"/>
  <c r="GP165" i="3" s="1"/>
  <c r="R63" i="6" s="1"/>
  <c r="H68" i="6"/>
  <c r="GH187" i="3"/>
  <c r="J68" i="6" s="1"/>
  <c r="H23" i="6"/>
  <c r="GH21" i="3"/>
  <c r="J23" i="6" s="1"/>
  <c r="H36" i="6"/>
  <c r="GH64" i="3"/>
  <c r="J36" i="6" s="1"/>
  <c r="H42" i="6"/>
  <c r="GH96" i="3"/>
  <c r="J42" i="6" s="1"/>
  <c r="H49" i="6"/>
  <c r="GH121" i="3"/>
  <c r="J49" i="6" s="1"/>
  <c r="H54" i="6"/>
  <c r="GH135" i="3"/>
  <c r="J54" i="6" s="1"/>
  <c r="H59" i="6"/>
  <c r="GH148" i="3"/>
  <c r="J59" i="6" s="1"/>
  <c r="H64" i="6"/>
  <c r="GH168" i="3"/>
  <c r="GP168" i="3" s="1"/>
  <c r="R64" i="6" s="1"/>
  <c r="H60" i="6"/>
  <c r="GH151" i="3"/>
  <c r="J60" i="6" s="1"/>
  <c r="H20" i="6"/>
  <c r="GH10" i="3"/>
  <c r="J20" i="6" s="1"/>
  <c r="H38" i="6"/>
  <c r="GH68" i="3"/>
  <c r="J38" i="6" s="1"/>
  <c r="H50" i="6"/>
  <c r="GH124" i="3"/>
  <c r="J50" i="6" s="1"/>
  <c r="H34" i="6"/>
  <c r="GH52" i="3"/>
  <c r="J34" i="6" s="1"/>
  <c r="H45" i="6"/>
  <c r="GH104" i="3"/>
  <c r="GP104" i="3" s="1"/>
  <c r="R45" i="6" s="1"/>
  <c r="H62" i="6"/>
  <c r="GH155" i="3"/>
  <c r="J62" i="6" s="1"/>
  <c r="GF28" i="3"/>
  <c r="H26" i="6"/>
  <c r="GF40" i="3"/>
  <c r="H30" i="6"/>
  <c r="GF190" i="3"/>
  <c r="H70" i="6"/>
  <c r="J32" i="6"/>
  <c r="J70" i="6"/>
  <c r="GQ17" i="3"/>
  <c r="S21" i="6" s="1"/>
  <c r="K21" i="6"/>
  <c r="GF198" i="3"/>
  <c r="H72" i="6"/>
  <c r="J30" i="6"/>
  <c r="J47" i="6"/>
  <c r="GG9" i="3"/>
  <c r="I20" i="6"/>
  <c r="J72" i="6"/>
  <c r="GF44" i="3"/>
  <c r="H32" i="6"/>
  <c r="GF32" i="3"/>
  <c r="H28" i="6"/>
  <c r="GF110" i="3"/>
  <c r="H47" i="6"/>
  <c r="J26" i="6"/>
  <c r="J28" i="6"/>
  <c r="GN202" i="3"/>
  <c r="GN208" i="3" s="1"/>
  <c r="P61" i="6"/>
  <c r="GF176" i="3"/>
  <c r="GF20" i="3"/>
  <c r="GF147" i="3"/>
  <c r="GF120" i="3"/>
  <c r="GF9" i="3"/>
  <c r="GF67" i="3"/>
  <c r="GF99" i="3"/>
  <c r="GF51" i="3"/>
  <c r="GF154" i="3"/>
  <c r="GF74" i="3"/>
  <c r="GF131" i="3"/>
  <c r="GQ10" i="3"/>
  <c r="GP45" i="3"/>
  <c r="GP191" i="3"/>
  <c r="GP111" i="3"/>
  <c r="GP199" i="3"/>
  <c r="GP41" i="3"/>
  <c r="GP29" i="3"/>
  <c r="GP33" i="3"/>
  <c r="FV202" i="3"/>
  <c r="DB202" i="3"/>
  <c r="EX202" i="3"/>
  <c r="DZ202" i="3"/>
  <c r="EL202" i="3"/>
  <c r="FJ202" i="3"/>
  <c r="DN202" i="3"/>
  <c r="CP202" i="3"/>
  <c r="CD202" i="3"/>
  <c r="BR202" i="3"/>
  <c r="F8" i="7" s="1"/>
  <c r="BF202" i="3"/>
  <c r="AT202" i="3"/>
  <c r="AH202" i="3"/>
  <c r="V202" i="3"/>
  <c r="EM202" i="3"/>
  <c r="CQ202" i="3"/>
  <c r="AU202" i="3"/>
  <c r="W202" i="3"/>
  <c r="EY202" i="3"/>
  <c r="DC202" i="3"/>
  <c r="BG202" i="3"/>
  <c r="K202" i="3"/>
  <c r="FK202" i="3"/>
  <c r="DO202" i="3"/>
  <c r="BS202" i="3"/>
  <c r="G8" i="7" s="1"/>
  <c r="FW202" i="3"/>
  <c r="EA202" i="3"/>
  <c r="CE202" i="3"/>
  <c r="J202" i="3"/>
  <c r="F3" i="7" s="1"/>
  <c r="AK44" i="1"/>
  <c r="AI44" i="1"/>
  <c r="AG44" i="1"/>
  <c r="AE44" i="1"/>
  <c r="AC44" i="1"/>
  <c r="AA44" i="1"/>
  <c r="Y44" i="1"/>
  <c r="W44" i="1"/>
  <c r="S44" i="1"/>
  <c r="Q44" i="1"/>
  <c r="O44" i="1"/>
  <c r="I44" i="1"/>
  <c r="H207" i="3" s="1"/>
  <c r="AM43" i="1"/>
  <c r="G43" i="1"/>
  <c r="F43" i="1" s="1"/>
  <c r="AM42" i="1"/>
  <c r="G42" i="1"/>
  <c r="F42" i="1" s="1"/>
  <c r="AD42" i="1" s="1"/>
  <c r="AM41" i="1"/>
  <c r="G41" i="1"/>
  <c r="F41" i="1" s="1"/>
  <c r="AM40" i="1"/>
  <c r="G40" i="1"/>
  <c r="F40" i="1" s="1"/>
  <c r="AM39" i="1"/>
  <c r="G39" i="1"/>
  <c r="F39" i="1" s="1"/>
  <c r="J39" i="1" s="1"/>
  <c r="AM38" i="1"/>
  <c r="G38" i="1"/>
  <c r="F38" i="1" s="1"/>
  <c r="G37" i="1"/>
  <c r="F37" i="1" s="1"/>
  <c r="AM36" i="1"/>
  <c r="J36" i="1"/>
  <c r="G36" i="1"/>
  <c r="F36" i="1" s="1"/>
  <c r="AM35" i="1"/>
  <c r="G35" i="1"/>
  <c r="F35" i="1" s="1"/>
  <c r="AM34" i="1"/>
  <c r="AL34" i="1"/>
  <c r="T34" i="1"/>
  <c r="J34" i="1"/>
  <c r="G34" i="1"/>
  <c r="F34" i="1" s="1"/>
  <c r="AM33" i="1"/>
  <c r="G33" i="1"/>
  <c r="F33" i="1" s="1"/>
  <c r="AM32" i="1"/>
  <c r="T32" i="1"/>
  <c r="G32" i="1"/>
  <c r="F32" i="1" s="1"/>
  <c r="AM31" i="1"/>
  <c r="G31" i="1"/>
  <c r="F31" i="1" s="1"/>
  <c r="AM30" i="1"/>
  <c r="V30" i="1"/>
  <c r="G30" i="1"/>
  <c r="F30" i="1" s="1"/>
  <c r="AM29" i="1"/>
  <c r="V29" i="1"/>
  <c r="G29" i="1"/>
  <c r="F29" i="1" s="1"/>
  <c r="R29" i="1" s="1"/>
  <c r="AM28" i="1"/>
  <c r="J28" i="1"/>
  <c r="G28" i="1"/>
  <c r="F28" i="1" s="1"/>
  <c r="AM27" i="1"/>
  <c r="V27" i="1"/>
  <c r="G27" i="1"/>
  <c r="F27" i="1" s="1"/>
  <c r="AM26" i="1"/>
  <c r="G26" i="1"/>
  <c r="F26" i="1" s="1"/>
  <c r="AM25" i="1"/>
  <c r="AF25" i="1"/>
  <c r="V25" i="1"/>
  <c r="J25" i="1"/>
  <c r="N25" i="1"/>
  <c r="AG111" i="3" s="1"/>
  <c r="G25" i="1"/>
  <c r="F25" i="1" s="1"/>
  <c r="Z24" i="1"/>
  <c r="U24" i="1"/>
  <c r="AM24" i="1" s="1"/>
  <c r="L24" i="1"/>
  <c r="AF24" i="1"/>
  <c r="G24" i="1"/>
  <c r="F24" i="1" s="1"/>
  <c r="AM23" i="1"/>
  <c r="G23" i="1"/>
  <c r="F23" i="1" s="1"/>
  <c r="AM22" i="1"/>
  <c r="AF22" i="1"/>
  <c r="R22" i="1"/>
  <c r="N22" i="1"/>
  <c r="AG96" i="3" s="1"/>
  <c r="J22" i="1"/>
  <c r="V22" i="1"/>
  <c r="G22" i="1"/>
  <c r="F22" i="1" s="1"/>
  <c r="AM21" i="1"/>
  <c r="G21" i="1"/>
  <c r="F21" i="1" s="1"/>
  <c r="AM20" i="1"/>
  <c r="G20" i="1"/>
  <c r="F20" i="1" s="1"/>
  <c r="AM19" i="1"/>
  <c r="G19" i="1"/>
  <c r="F19" i="1" s="1"/>
  <c r="AM18" i="1"/>
  <c r="G18" i="1"/>
  <c r="F18" i="1" s="1"/>
  <c r="AM17" i="1"/>
  <c r="AD17" i="1"/>
  <c r="L17" i="1"/>
  <c r="R17" i="1"/>
  <c r="G17" i="1"/>
  <c r="F17" i="1" s="1"/>
  <c r="AM16" i="1"/>
  <c r="R16" i="1"/>
  <c r="G16" i="1"/>
  <c r="F16" i="1" s="1"/>
  <c r="AM15" i="1"/>
  <c r="R15" i="1"/>
  <c r="N15" i="1"/>
  <c r="AG45" i="3" s="1"/>
  <c r="G15" i="1"/>
  <c r="F15" i="1" s="1"/>
  <c r="AM14" i="1"/>
  <c r="G14" i="1"/>
  <c r="F14" i="1" s="1"/>
  <c r="AM13" i="1"/>
  <c r="G13" i="1"/>
  <c r="F13" i="1" s="1"/>
  <c r="AM12" i="1"/>
  <c r="G12" i="1"/>
  <c r="F12" i="1" s="1"/>
  <c r="AD12" i="1" s="1"/>
  <c r="AM11" i="1"/>
  <c r="G11" i="1"/>
  <c r="F11" i="1" s="1"/>
  <c r="AM10" i="1"/>
  <c r="G10" i="1"/>
  <c r="F10" i="1" s="1"/>
  <c r="AM9" i="1"/>
  <c r="AF9" i="1"/>
  <c r="G9" i="1"/>
  <c r="F9" i="1" s="1"/>
  <c r="AM8" i="1"/>
  <c r="G8" i="1"/>
  <c r="F8" i="1" s="1"/>
  <c r="N8" i="7" l="1"/>
  <c r="P8" i="7"/>
  <c r="O8" i="7"/>
  <c r="Q8" i="7"/>
  <c r="FS202" i="3"/>
  <c r="G16" i="7"/>
  <c r="CM202" i="3"/>
  <c r="G9" i="7"/>
  <c r="DW202" i="3"/>
  <c r="G12" i="7"/>
  <c r="DK202" i="3"/>
  <c r="G11" i="7"/>
  <c r="CY202" i="3"/>
  <c r="G10" i="7"/>
  <c r="BB202" i="3"/>
  <c r="F6" i="7"/>
  <c r="CX202" i="3"/>
  <c r="F10" i="7"/>
  <c r="EH202" i="3"/>
  <c r="F13" i="7"/>
  <c r="P73" i="6"/>
  <c r="L19" i="7"/>
  <c r="FG202" i="3"/>
  <c r="G15" i="7"/>
  <c r="DV202" i="3"/>
  <c r="F12" i="7"/>
  <c r="FF202" i="3"/>
  <c r="F15" i="7"/>
  <c r="EU202" i="3"/>
  <c r="G14" i="7"/>
  <c r="GE202" i="3"/>
  <c r="G17" i="7"/>
  <c r="S202" i="3"/>
  <c r="G3" i="7"/>
  <c r="Q3" i="7" s="1"/>
  <c r="AE202" i="3"/>
  <c r="G4" i="7"/>
  <c r="AD202" i="3"/>
  <c r="F4" i="7"/>
  <c r="FR202" i="3"/>
  <c r="F16" i="7"/>
  <c r="DJ202" i="3"/>
  <c r="F11" i="7"/>
  <c r="EI202" i="3"/>
  <c r="G13" i="7"/>
  <c r="BN202" i="3"/>
  <c r="F7" i="7"/>
  <c r="BO202" i="3"/>
  <c r="G7" i="7"/>
  <c r="BC202" i="3"/>
  <c r="G6" i="7"/>
  <c r="AP202" i="3"/>
  <c r="F5" i="7"/>
  <c r="CL202" i="3"/>
  <c r="F9" i="7"/>
  <c r="ET202" i="3"/>
  <c r="F14" i="7"/>
  <c r="GD202" i="3"/>
  <c r="F17" i="7"/>
  <c r="GP144" i="3"/>
  <c r="R57" i="6" s="1"/>
  <c r="J24" i="6"/>
  <c r="GP187" i="3"/>
  <c r="R68" i="6" s="1"/>
  <c r="J56" i="6"/>
  <c r="GP17" i="3"/>
  <c r="R21" i="6" s="1"/>
  <c r="GP21" i="3"/>
  <c r="R23" i="6" s="1"/>
  <c r="J64" i="6"/>
  <c r="GP124" i="3"/>
  <c r="R50" i="6" s="1"/>
  <c r="GP96" i="3"/>
  <c r="R42" i="6" s="1"/>
  <c r="GP135" i="3"/>
  <c r="R54" i="6" s="1"/>
  <c r="GP100" i="3"/>
  <c r="R44" i="6" s="1"/>
  <c r="GP177" i="3"/>
  <c r="R67" i="6" s="1"/>
  <c r="GP132" i="3"/>
  <c r="J63" i="6"/>
  <c r="J51" i="6"/>
  <c r="J45" i="6"/>
  <c r="GP10" i="3"/>
  <c r="R20" i="6" s="1"/>
  <c r="J35" i="6"/>
  <c r="GP155" i="3"/>
  <c r="R62" i="6" s="1"/>
  <c r="J55" i="6"/>
  <c r="GP52" i="3"/>
  <c r="R34" i="6" s="1"/>
  <c r="GP64" i="3"/>
  <c r="R36" i="6" s="1"/>
  <c r="GP75" i="3"/>
  <c r="R41" i="6" s="1"/>
  <c r="GP71" i="3"/>
  <c r="R39" i="6" s="1"/>
  <c r="GP151" i="3"/>
  <c r="R60" i="6" s="1"/>
  <c r="GP121" i="3"/>
  <c r="GP68" i="3"/>
  <c r="R38" i="6" s="1"/>
  <c r="GP148" i="3"/>
  <c r="R59" i="6" s="1"/>
  <c r="H48" i="6"/>
  <c r="GH120" i="3"/>
  <c r="J48" i="6" s="1"/>
  <c r="J65" i="6"/>
  <c r="GP172" i="3"/>
  <c r="R65" i="6" s="1"/>
  <c r="H52" i="6"/>
  <c r="GH131" i="3"/>
  <c r="J52" i="6" s="1"/>
  <c r="H61" i="6"/>
  <c r="GH154" i="3"/>
  <c r="J61" i="6" s="1"/>
  <c r="H43" i="6"/>
  <c r="GH99" i="3"/>
  <c r="J43" i="6" s="1"/>
  <c r="H58" i="6"/>
  <c r="GH147" i="3"/>
  <c r="J58" i="6" s="1"/>
  <c r="H27" i="6"/>
  <c r="GH32" i="3"/>
  <c r="J27" i="6" s="1"/>
  <c r="H31" i="6"/>
  <c r="GH44" i="3"/>
  <c r="J31" i="6" s="1"/>
  <c r="H71" i="6"/>
  <c r="GH198" i="3"/>
  <c r="J71" i="6" s="1"/>
  <c r="H69" i="6"/>
  <c r="GH190" i="3"/>
  <c r="J69" i="6" s="1"/>
  <c r="H25" i="6"/>
  <c r="GH28" i="3"/>
  <c r="J25" i="6" s="1"/>
  <c r="H40" i="6"/>
  <c r="GH74" i="3"/>
  <c r="J40" i="6" s="1"/>
  <c r="H33" i="6"/>
  <c r="GH51" i="3"/>
  <c r="J33" i="6" s="1"/>
  <c r="H37" i="6"/>
  <c r="GH67" i="3"/>
  <c r="J37" i="6" s="1"/>
  <c r="H22" i="6"/>
  <c r="GH20" i="3"/>
  <c r="J22" i="6" s="1"/>
  <c r="H66" i="6"/>
  <c r="GH176" i="3"/>
  <c r="J66" i="6" s="1"/>
  <c r="H46" i="6"/>
  <c r="GH110" i="3"/>
  <c r="J46" i="6" s="1"/>
  <c r="H29" i="6"/>
  <c r="GH40" i="3"/>
  <c r="J29" i="6" s="1"/>
  <c r="H19" i="6"/>
  <c r="GH9" i="3"/>
  <c r="J19" i="6" s="1"/>
  <c r="I19" i="6"/>
  <c r="GI9" i="3"/>
  <c r="K19" i="6" s="1"/>
  <c r="GP32" i="3"/>
  <c r="R27" i="6" s="1"/>
  <c r="R28" i="6"/>
  <c r="GP198" i="3"/>
  <c r="R71" i="6" s="1"/>
  <c r="R72" i="6"/>
  <c r="GP40" i="3"/>
  <c r="R29" i="6" s="1"/>
  <c r="R30" i="6"/>
  <c r="GP110" i="3"/>
  <c r="R46" i="6" s="1"/>
  <c r="R47" i="6"/>
  <c r="GP28" i="3"/>
  <c r="R25" i="6" s="1"/>
  <c r="R26" i="6"/>
  <c r="GP99" i="3"/>
  <c r="R43" i="6" s="1"/>
  <c r="GQ9" i="3"/>
  <c r="S19" i="6" s="1"/>
  <c r="S20" i="6"/>
  <c r="GP20" i="3"/>
  <c r="R22" i="6" s="1"/>
  <c r="GP190" i="3"/>
  <c r="R69" i="6" s="1"/>
  <c r="R70" i="6"/>
  <c r="GP44" i="3"/>
  <c r="R31" i="6" s="1"/>
  <c r="R32" i="6"/>
  <c r="DL207" i="3"/>
  <c r="BZ202" i="3"/>
  <c r="GR202" i="3"/>
  <c r="CA202" i="3"/>
  <c r="GS202" i="3"/>
  <c r="GG96" i="3"/>
  <c r="AI96" i="3"/>
  <c r="AQ96" i="3" s="1"/>
  <c r="AG44" i="3"/>
  <c r="GG45" i="3"/>
  <c r="GI45" i="3" s="1"/>
  <c r="AI45" i="3"/>
  <c r="AQ45" i="3" s="1"/>
  <c r="AG110" i="3"/>
  <c r="GG111" i="3"/>
  <c r="GI111" i="3" s="1"/>
  <c r="AI111" i="3"/>
  <c r="AQ111" i="3" s="1"/>
  <c r="GF202" i="3"/>
  <c r="L37" i="1"/>
  <c r="AF10" i="1"/>
  <c r="AD10" i="1"/>
  <c r="R10" i="1"/>
  <c r="L10" i="1"/>
  <c r="J10" i="1"/>
  <c r="N10" i="1"/>
  <c r="AG21" i="3" s="1"/>
  <c r="AF14" i="1"/>
  <c r="N14" i="1"/>
  <c r="AG41" i="3" s="1"/>
  <c r="AD14" i="1"/>
  <c r="J14" i="1"/>
  <c r="R14" i="1"/>
  <c r="L14" i="1"/>
  <c r="AF13" i="1"/>
  <c r="AD13" i="1"/>
  <c r="L13" i="1"/>
  <c r="R13" i="1"/>
  <c r="N13" i="1"/>
  <c r="AG33" i="3" s="1"/>
  <c r="J13" i="1"/>
  <c r="R11" i="1"/>
  <c r="L11" i="1"/>
  <c r="AD11" i="1"/>
  <c r="N11" i="1"/>
  <c r="AG25" i="3" s="1"/>
  <c r="AF11" i="1"/>
  <c r="J11" i="1"/>
  <c r="AF8" i="1"/>
  <c r="J12" i="1"/>
  <c r="AD9" i="1"/>
  <c r="N12" i="1"/>
  <c r="AG29" i="3" s="1"/>
  <c r="L9" i="1"/>
  <c r="AF19" i="1"/>
  <c r="N19" i="1"/>
  <c r="AG68" i="3" s="1"/>
  <c r="L19" i="1"/>
  <c r="J19" i="1"/>
  <c r="R19" i="1"/>
  <c r="AD19" i="1"/>
  <c r="AJ21" i="1"/>
  <c r="AD21" i="1"/>
  <c r="AF21" i="1"/>
  <c r="L21" i="1"/>
  <c r="J21" i="1"/>
  <c r="V21" i="1"/>
  <c r="R21" i="1"/>
  <c r="P21" i="1"/>
  <c r="N21" i="1"/>
  <c r="AG75" i="3" s="1"/>
  <c r="AF31" i="1"/>
  <c r="AD31" i="1"/>
  <c r="L31" i="1"/>
  <c r="T31" i="1"/>
  <c r="R31" i="1"/>
  <c r="N31" i="1"/>
  <c r="AG138" i="3" s="1"/>
  <c r="J31" i="1"/>
  <c r="J41" i="1"/>
  <c r="AD41" i="1"/>
  <c r="N41" i="1"/>
  <c r="AG187" i="3" s="1"/>
  <c r="AF41" i="1"/>
  <c r="L41" i="1"/>
  <c r="R41" i="1"/>
  <c r="J9" i="1"/>
  <c r="R9" i="1"/>
  <c r="L12" i="1"/>
  <c r="AF15" i="1"/>
  <c r="AB15" i="1"/>
  <c r="AD15" i="1"/>
  <c r="L15" i="1"/>
  <c r="J15" i="1"/>
  <c r="N16" i="1"/>
  <c r="AG52" i="3" s="1"/>
  <c r="AD16" i="1"/>
  <c r="L16" i="1"/>
  <c r="AF16" i="1"/>
  <c r="J16" i="1"/>
  <c r="R18" i="1"/>
  <c r="AD18" i="1"/>
  <c r="L18" i="1"/>
  <c r="AF18" i="1"/>
  <c r="J18" i="1"/>
  <c r="N18" i="1"/>
  <c r="AG64" i="3" s="1"/>
  <c r="AF12" i="1"/>
  <c r="R20" i="1"/>
  <c r="AD20" i="1"/>
  <c r="AF20" i="1"/>
  <c r="N20" i="1"/>
  <c r="AG71" i="3" s="1"/>
  <c r="L20" i="1"/>
  <c r="J20" i="1"/>
  <c r="V23" i="1"/>
  <c r="R23" i="1"/>
  <c r="N23" i="1"/>
  <c r="AG100" i="3" s="1"/>
  <c r="AF23" i="1"/>
  <c r="Z23" i="1"/>
  <c r="J23" i="1"/>
  <c r="AD23" i="1"/>
  <c r="L23" i="1"/>
  <c r="R12" i="1"/>
  <c r="V26" i="1"/>
  <c r="N26" i="1"/>
  <c r="AG121" i="3" s="1"/>
  <c r="J26" i="1"/>
  <c r="L26" i="1"/>
  <c r="R26" i="1"/>
  <c r="AD26" i="1"/>
  <c r="AF26" i="1"/>
  <c r="AD8" i="1"/>
  <c r="R8" i="1"/>
  <c r="L8" i="1"/>
  <c r="J8" i="1"/>
  <c r="N17" i="1"/>
  <c r="AG61" i="3" s="1"/>
  <c r="L22" i="1"/>
  <c r="AJ22" i="1"/>
  <c r="N24" i="1"/>
  <c r="AG104" i="3" s="1"/>
  <c r="R24" i="1"/>
  <c r="V24" i="1"/>
  <c r="AF27" i="1"/>
  <c r="N28" i="1"/>
  <c r="AG128" i="3" s="1"/>
  <c r="AF28" i="1"/>
  <c r="AF36" i="1"/>
  <c r="AD36" i="1"/>
  <c r="R36" i="1"/>
  <c r="N36" i="1"/>
  <c r="AG155" i="3" s="1"/>
  <c r="AL36" i="1"/>
  <c r="T36" i="1"/>
  <c r="L36" i="1"/>
  <c r="AF38" i="1"/>
  <c r="AD38" i="1"/>
  <c r="L38" i="1"/>
  <c r="J38" i="1"/>
  <c r="AL38" i="1"/>
  <c r="AH38" i="1"/>
  <c r="AH44" i="1" s="1"/>
  <c r="R38" i="1"/>
  <c r="N38" i="1"/>
  <c r="AG168" i="3" s="1"/>
  <c r="J17" i="1"/>
  <c r="AF17" i="1"/>
  <c r="AD22" i="1"/>
  <c r="J24" i="1"/>
  <c r="AD24" i="1"/>
  <c r="AF29" i="1"/>
  <c r="AD29" i="1"/>
  <c r="T29" i="1"/>
  <c r="L29" i="1"/>
  <c r="J29" i="1"/>
  <c r="N29" i="1"/>
  <c r="AG132" i="3" s="1"/>
  <c r="L30" i="1"/>
  <c r="AF34" i="1"/>
  <c r="AD34" i="1"/>
  <c r="R34" i="1"/>
  <c r="L34" i="1"/>
  <c r="N34" i="1"/>
  <c r="AG148" i="3" s="1"/>
  <c r="AF35" i="1"/>
  <c r="AD35" i="1"/>
  <c r="R35" i="1"/>
  <c r="N35" i="1"/>
  <c r="AG151" i="3" s="1"/>
  <c r="J35" i="1"/>
  <c r="AL35" i="1"/>
  <c r="T35" i="1"/>
  <c r="L35" i="1"/>
  <c r="N37" i="1"/>
  <c r="AG165" i="3" s="1"/>
  <c r="AF37" i="1"/>
  <c r="AD37" i="1"/>
  <c r="J37" i="1"/>
  <c r="AL37" i="1"/>
  <c r="R37" i="1"/>
  <c r="AD25" i="1"/>
  <c r="R25" i="1"/>
  <c r="L25" i="1"/>
  <c r="X25" i="1"/>
  <c r="L27" i="1"/>
  <c r="R27" i="1"/>
  <c r="AD27" i="1"/>
  <c r="J30" i="1"/>
  <c r="N30" i="1"/>
  <c r="AG135" i="3" s="1"/>
  <c r="R30" i="1"/>
  <c r="T30" i="1"/>
  <c r="AD30" i="1"/>
  <c r="AF30" i="1"/>
  <c r="R32" i="1"/>
  <c r="L32" i="1"/>
  <c r="AF32" i="1"/>
  <c r="AD32" i="1"/>
  <c r="N32" i="1"/>
  <c r="AG141" i="3" s="1"/>
  <c r="J32" i="1"/>
  <c r="AF33" i="1"/>
  <c r="T33" i="1"/>
  <c r="J33" i="1"/>
  <c r="N33" i="1"/>
  <c r="AG144" i="3" s="1"/>
  <c r="AD33" i="1"/>
  <c r="R33" i="1"/>
  <c r="L33" i="1"/>
  <c r="R39" i="1"/>
  <c r="L39" i="1"/>
  <c r="AF39" i="1"/>
  <c r="AD39" i="1"/>
  <c r="N39" i="1"/>
  <c r="AG172" i="3" s="1"/>
  <c r="Z42" i="1"/>
  <c r="R42" i="1"/>
  <c r="J42" i="1"/>
  <c r="AF42" i="1"/>
  <c r="N42" i="1"/>
  <c r="AG191" i="3" s="1"/>
  <c r="L42" i="1"/>
  <c r="U44" i="1"/>
  <c r="J27" i="1"/>
  <c r="N27" i="1"/>
  <c r="AG124" i="3" s="1"/>
  <c r="AD28" i="1"/>
  <c r="R28" i="1"/>
  <c r="L28" i="1"/>
  <c r="V28" i="1"/>
  <c r="AF40" i="1"/>
  <c r="AD40" i="1"/>
  <c r="R40" i="1"/>
  <c r="N40" i="1"/>
  <c r="AG177" i="3" s="1"/>
  <c r="J40" i="1"/>
  <c r="L40" i="1"/>
  <c r="R43" i="1"/>
  <c r="N43" i="1"/>
  <c r="AG199" i="3" s="1"/>
  <c r="L43" i="1"/>
  <c r="J43" i="1"/>
  <c r="AF43" i="1"/>
  <c r="AD43" i="1"/>
  <c r="AM37" i="1"/>
  <c r="N14" i="7" l="1"/>
  <c r="P14" i="7"/>
  <c r="N5" i="7"/>
  <c r="P5" i="7"/>
  <c r="O7" i="7"/>
  <c r="Q7" i="7"/>
  <c r="O13" i="7"/>
  <c r="Q13" i="7"/>
  <c r="N16" i="7"/>
  <c r="P16" i="7"/>
  <c r="O4" i="7"/>
  <c r="Q4" i="7"/>
  <c r="O17" i="7"/>
  <c r="Q17" i="7"/>
  <c r="N15" i="7"/>
  <c r="P15" i="7"/>
  <c r="O15" i="7"/>
  <c r="Q15" i="7"/>
  <c r="N13" i="7"/>
  <c r="P13" i="7"/>
  <c r="N6" i="7"/>
  <c r="P6" i="7"/>
  <c r="O11" i="7"/>
  <c r="Q11" i="7"/>
  <c r="O9" i="7"/>
  <c r="Q9" i="7"/>
  <c r="N17" i="7"/>
  <c r="P17" i="7"/>
  <c r="N9" i="7"/>
  <c r="P9" i="7"/>
  <c r="O6" i="7"/>
  <c r="Q6" i="7"/>
  <c r="N7" i="7"/>
  <c r="P7" i="7"/>
  <c r="N11" i="7"/>
  <c r="P11" i="7"/>
  <c r="N4" i="7"/>
  <c r="P4" i="7"/>
  <c r="O14" i="7"/>
  <c r="Q14" i="7"/>
  <c r="N12" i="7"/>
  <c r="P12" i="7"/>
  <c r="N10" i="7"/>
  <c r="P10" i="7"/>
  <c r="O10" i="7"/>
  <c r="Q10" i="7"/>
  <c r="O12" i="7"/>
  <c r="Q12" i="7"/>
  <c r="O16" i="7"/>
  <c r="Q16" i="7"/>
  <c r="H73" i="6"/>
  <c r="D19" i="7"/>
  <c r="D20" i="7" s="1"/>
  <c r="F18" i="7"/>
  <c r="O3" i="7"/>
  <c r="GP176" i="3"/>
  <c r="R66" i="6" s="1"/>
  <c r="GP131" i="3"/>
  <c r="R52" i="6" s="1"/>
  <c r="GP120" i="3"/>
  <c r="R48" i="6" s="1"/>
  <c r="GP9" i="3"/>
  <c r="R19" i="6" s="1"/>
  <c r="R53" i="6"/>
  <c r="GP74" i="3"/>
  <c r="R40" i="6" s="1"/>
  <c r="GP51" i="3"/>
  <c r="R33" i="6" s="1"/>
  <c r="R49" i="6"/>
  <c r="GP67" i="3"/>
  <c r="R37" i="6" s="1"/>
  <c r="GH202" i="3"/>
  <c r="GP147" i="3"/>
  <c r="R58" i="6" s="1"/>
  <c r="GP154" i="3"/>
  <c r="R61" i="6" s="1"/>
  <c r="I42" i="6"/>
  <c r="GI96" i="3"/>
  <c r="GG44" i="3"/>
  <c r="I32" i="6"/>
  <c r="GG110" i="3"/>
  <c r="I47" i="6"/>
  <c r="AG176" i="3"/>
  <c r="AI177" i="3"/>
  <c r="AQ177" i="3" s="1"/>
  <c r="GG177" i="3"/>
  <c r="AI141" i="3"/>
  <c r="AQ141" i="3" s="1"/>
  <c r="GG141" i="3"/>
  <c r="GG151" i="3"/>
  <c r="AI151" i="3"/>
  <c r="AQ151" i="3" s="1"/>
  <c r="AG147" i="3"/>
  <c r="GG148" i="3"/>
  <c r="AI148" i="3"/>
  <c r="AQ148" i="3" s="1"/>
  <c r="AG154" i="3"/>
  <c r="AI155" i="3"/>
  <c r="AQ155" i="3" s="1"/>
  <c r="GG155" i="3"/>
  <c r="GG61" i="3"/>
  <c r="AI61" i="3"/>
  <c r="AQ61" i="3" s="1"/>
  <c r="GG64" i="3"/>
  <c r="AI64" i="3"/>
  <c r="AQ64" i="3" s="1"/>
  <c r="AG74" i="3"/>
  <c r="GG75" i="3"/>
  <c r="GI75" i="3" s="1"/>
  <c r="AI75" i="3"/>
  <c r="AQ75" i="3" s="1"/>
  <c r="AG28" i="3"/>
  <c r="AI29" i="3"/>
  <c r="AQ29" i="3" s="1"/>
  <c r="GG29" i="3"/>
  <c r="GI29" i="3" s="1"/>
  <c r="AG40" i="3"/>
  <c r="GG41" i="3"/>
  <c r="GI41" i="3" s="1"/>
  <c r="AI41" i="3"/>
  <c r="AQ41" i="3" s="1"/>
  <c r="AI110" i="3"/>
  <c r="AQ110" i="3" s="1"/>
  <c r="AG190" i="3"/>
  <c r="GG191" i="3"/>
  <c r="GI191" i="3" s="1"/>
  <c r="AI191" i="3"/>
  <c r="AQ191" i="3" s="1"/>
  <c r="GG135" i="3"/>
  <c r="AI135" i="3"/>
  <c r="AQ135" i="3" s="1"/>
  <c r="GG168" i="3"/>
  <c r="AI168" i="3"/>
  <c r="AQ168" i="3" s="1"/>
  <c r="AI128" i="3"/>
  <c r="AQ128" i="3" s="1"/>
  <c r="GG128" i="3"/>
  <c r="AI104" i="3"/>
  <c r="AQ104" i="3" s="1"/>
  <c r="GG104" i="3"/>
  <c r="AG67" i="3"/>
  <c r="GG68" i="3"/>
  <c r="AI68" i="3"/>
  <c r="AQ68" i="3" s="1"/>
  <c r="GG124" i="3"/>
  <c r="AI124" i="3"/>
  <c r="AQ124" i="3" s="1"/>
  <c r="AG120" i="3"/>
  <c r="GG121" i="3"/>
  <c r="AI121" i="3"/>
  <c r="AQ121" i="3" s="1"/>
  <c r="AG51" i="3"/>
  <c r="AI52" i="3"/>
  <c r="AQ52" i="3" s="1"/>
  <c r="GG52" i="3"/>
  <c r="GI52" i="3" s="1"/>
  <c r="GG187" i="3"/>
  <c r="AI187" i="3"/>
  <c r="AQ187" i="3" s="1"/>
  <c r="GG138" i="3"/>
  <c r="AI138" i="3"/>
  <c r="AQ138" i="3" s="1"/>
  <c r="GG25" i="3"/>
  <c r="AI25" i="3"/>
  <c r="AQ25" i="3" s="1"/>
  <c r="AG20" i="3"/>
  <c r="GG21" i="3"/>
  <c r="AI21" i="3"/>
  <c r="AQ21" i="3" s="1"/>
  <c r="AG198" i="3"/>
  <c r="GG199" i="3"/>
  <c r="GI199" i="3" s="1"/>
  <c r="AI199" i="3"/>
  <c r="AQ199" i="3" s="1"/>
  <c r="AG131" i="3"/>
  <c r="GG132" i="3"/>
  <c r="AI132" i="3"/>
  <c r="AQ132" i="3" s="1"/>
  <c r="AG99" i="3"/>
  <c r="GG100" i="3"/>
  <c r="AI100" i="3"/>
  <c r="AQ100" i="3" s="1"/>
  <c r="GG172" i="3"/>
  <c r="AI172" i="3"/>
  <c r="AQ172" i="3" s="1"/>
  <c r="GG144" i="3"/>
  <c r="AI144" i="3"/>
  <c r="AQ144" i="3" s="1"/>
  <c r="GG165" i="3"/>
  <c r="AI165" i="3"/>
  <c r="AQ165" i="3" s="1"/>
  <c r="AI71" i="3"/>
  <c r="AQ71" i="3" s="1"/>
  <c r="GG71" i="3"/>
  <c r="AG32" i="3"/>
  <c r="GG33" i="3"/>
  <c r="GI33" i="3" s="1"/>
  <c r="AI33" i="3"/>
  <c r="AQ33" i="3" s="1"/>
  <c r="AI44" i="3"/>
  <c r="AQ44" i="3" s="1"/>
  <c r="AL44" i="1"/>
  <c r="AJ44" i="1"/>
  <c r="AN25" i="1"/>
  <c r="AN33" i="1"/>
  <c r="AN29" i="1"/>
  <c r="AN20" i="1"/>
  <c r="X44" i="1"/>
  <c r="AN35" i="1"/>
  <c r="AN38" i="1"/>
  <c r="AN26" i="1"/>
  <c r="AN18" i="1"/>
  <c r="AB44" i="1"/>
  <c r="AN40" i="1"/>
  <c r="AN42" i="1"/>
  <c r="AN34" i="1"/>
  <c r="T44" i="1"/>
  <c r="AN24" i="1"/>
  <c r="AN17" i="1"/>
  <c r="AD44" i="1"/>
  <c r="AN15" i="1"/>
  <c r="V44" i="1"/>
  <c r="AN11" i="1"/>
  <c r="N44" i="1"/>
  <c r="AN43" i="1"/>
  <c r="AN27" i="1"/>
  <c r="AN32" i="1"/>
  <c r="AN30" i="1"/>
  <c r="AN37" i="1"/>
  <c r="AN36" i="1"/>
  <c r="AN22" i="1"/>
  <c r="J44" i="1"/>
  <c r="AN8" i="1"/>
  <c r="AN28" i="1"/>
  <c r="AN16" i="1"/>
  <c r="AN9" i="1"/>
  <c r="AN41" i="1"/>
  <c r="AN21" i="1"/>
  <c r="AN12" i="1"/>
  <c r="AN13" i="1"/>
  <c r="AN14" i="1"/>
  <c r="AN39" i="1"/>
  <c r="AM44" i="1"/>
  <c r="AN31" i="1"/>
  <c r="P44" i="1"/>
  <c r="AN19" i="1"/>
  <c r="AN10" i="1"/>
  <c r="L44" i="1"/>
  <c r="AN23" i="1"/>
  <c r="R44" i="1"/>
  <c r="Z44" i="1"/>
  <c r="AF44" i="1"/>
  <c r="J73" i="6" l="1"/>
  <c r="F19" i="7"/>
  <c r="F20" i="7" s="1"/>
  <c r="I23" i="6"/>
  <c r="GI21" i="3"/>
  <c r="K23" i="6" s="1"/>
  <c r="I49" i="6"/>
  <c r="GI121" i="3"/>
  <c r="K49" i="6" s="1"/>
  <c r="I59" i="6"/>
  <c r="GI148" i="3"/>
  <c r="K59" i="6" s="1"/>
  <c r="I63" i="6"/>
  <c r="GI165" i="3"/>
  <c r="I53" i="6"/>
  <c r="GI132" i="3"/>
  <c r="K53" i="6" s="1"/>
  <c r="I57" i="6"/>
  <c r="GI144" i="3"/>
  <c r="I44" i="6"/>
  <c r="GI100" i="3"/>
  <c r="K44" i="6" s="1"/>
  <c r="I24" i="6"/>
  <c r="GI25" i="3"/>
  <c r="I68" i="6"/>
  <c r="GI187" i="3"/>
  <c r="I50" i="6"/>
  <c r="GI124" i="3"/>
  <c r="I45" i="6"/>
  <c r="GI104" i="3"/>
  <c r="I35" i="6"/>
  <c r="GI61" i="3"/>
  <c r="I60" i="6"/>
  <c r="GI151" i="3"/>
  <c r="I46" i="6"/>
  <c r="GI110" i="3"/>
  <c r="K46" i="6" s="1"/>
  <c r="I64" i="6"/>
  <c r="GI168" i="3"/>
  <c r="I56" i="6"/>
  <c r="GI141" i="3"/>
  <c r="I65" i="6"/>
  <c r="GI172" i="3"/>
  <c r="I55" i="6"/>
  <c r="GI138" i="3"/>
  <c r="I38" i="6"/>
  <c r="GI68" i="3"/>
  <c r="K38" i="6" s="1"/>
  <c r="I51" i="6"/>
  <c r="GI128" i="3"/>
  <c r="I36" i="6"/>
  <c r="GI64" i="3"/>
  <c r="GP202" i="3"/>
  <c r="I31" i="6"/>
  <c r="GI44" i="3"/>
  <c r="K31" i="6" s="1"/>
  <c r="I62" i="6"/>
  <c r="GI155" i="3"/>
  <c r="K62" i="6" s="1"/>
  <c r="I39" i="6"/>
  <c r="GI71" i="3"/>
  <c r="I54" i="6"/>
  <c r="GI135" i="3"/>
  <c r="I67" i="6"/>
  <c r="GI177" i="3"/>
  <c r="K67" i="6" s="1"/>
  <c r="K32" i="6"/>
  <c r="GG198" i="3"/>
  <c r="I72" i="6"/>
  <c r="GQ96" i="3"/>
  <c r="S42" i="6" s="1"/>
  <c r="K42" i="6"/>
  <c r="K47" i="6"/>
  <c r="GG32" i="3"/>
  <c r="I28" i="6"/>
  <c r="GG28" i="3"/>
  <c r="I26" i="6"/>
  <c r="GG74" i="3"/>
  <c r="I41" i="6"/>
  <c r="GG51" i="3"/>
  <c r="I34" i="6"/>
  <c r="GG190" i="3"/>
  <c r="I70" i="6"/>
  <c r="GG40" i="3"/>
  <c r="I30" i="6"/>
  <c r="DM207" i="3"/>
  <c r="I207" i="3"/>
  <c r="GG131" i="3"/>
  <c r="GG20" i="3"/>
  <c r="GG120" i="3"/>
  <c r="GG67" i="3"/>
  <c r="GG154" i="3"/>
  <c r="GG147" i="3"/>
  <c r="GG99" i="3"/>
  <c r="GG176" i="3"/>
  <c r="AI99" i="3"/>
  <c r="AQ99" i="3" s="1"/>
  <c r="AG207" i="3"/>
  <c r="GQ45" i="3"/>
  <c r="AI131" i="3"/>
  <c r="AQ131" i="3" s="1"/>
  <c r="AI20" i="3"/>
  <c r="AQ20" i="3" s="1"/>
  <c r="AI120" i="3"/>
  <c r="AQ120" i="3" s="1"/>
  <c r="AI190" i="3"/>
  <c r="AQ190" i="3" s="1"/>
  <c r="AI74" i="3"/>
  <c r="AQ74" i="3" s="1"/>
  <c r="AI154" i="3"/>
  <c r="AQ154" i="3" s="1"/>
  <c r="AI67" i="3"/>
  <c r="AQ67" i="3" s="1"/>
  <c r="GF207" i="3"/>
  <c r="AI32" i="3"/>
  <c r="AQ32" i="3" s="1"/>
  <c r="AG202" i="3"/>
  <c r="E5" i="7" s="1"/>
  <c r="K34" i="6"/>
  <c r="AI51" i="3"/>
  <c r="AQ51" i="3" s="1"/>
  <c r="AI40" i="3"/>
  <c r="AQ40" i="3" s="1"/>
  <c r="AI28" i="3"/>
  <c r="AQ28" i="3" s="1"/>
  <c r="AI147" i="3"/>
  <c r="AQ147" i="3" s="1"/>
  <c r="AI176" i="3"/>
  <c r="AQ176" i="3" s="1"/>
  <c r="AI198" i="3"/>
  <c r="AQ198" i="3" s="1"/>
  <c r="GQ111" i="3"/>
  <c r="U207" i="3"/>
  <c r="AN44" i="1"/>
  <c r="GI74" i="3" l="1"/>
  <c r="K40" i="6" s="1"/>
  <c r="I40" i="6"/>
  <c r="E18" i="7"/>
  <c r="S18" i="7" s="1"/>
  <c r="S5" i="7"/>
  <c r="R73" i="6"/>
  <c r="N19" i="7"/>
  <c r="I66" i="6"/>
  <c r="GI176" i="3"/>
  <c r="K66" i="6" s="1"/>
  <c r="I37" i="6"/>
  <c r="GI67" i="3"/>
  <c r="K37" i="6" s="1"/>
  <c r="I43" i="6"/>
  <c r="GI99" i="3"/>
  <c r="K43" i="6" s="1"/>
  <c r="I48" i="6"/>
  <c r="GI120" i="3"/>
  <c r="K48" i="6" s="1"/>
  <c r="I69" i="6"/>
  <c r="GI190" i="3"/>
  <c r="K69" i="6" s="1"/>
  <c r="I27" i="6"/>
  <c r="GI32" i="3"/>
  <c r="K27" i="6" s="1"/>
  <c r="I58" i="6"/>
  <c r="GI147" i="3"/>
  <c r="K58" i="6" s="1"/>
  <c r="I22" i="6"/>
  <c r="GI20" i="3"/>
  <c r="K22" i="6" s="1"/>
  <c r="I61" i="6"/>
  <c r="GI154" i="3"/>
  <c r="K61" i="6" s="1"/>
  <c r="I52" i="6"/>
  <c r="GI131" i="3"/>
  <c r="K52" i="6" s="1"/>
  <c r="I29" i="6"/>
  <c r="GI40" i="3"/>
  <c r="K29" i="6" s="1"/>
  <c r="I33" i="6"/>
  <c r="GI51" i="3"/>
  <c r="K33" i="6" s="1"/>
  <c r="I25" i="6"/>
  <c r="GI28" i="3"/>
  <c r="K25" i="6" s="1"/>
  <c r="I71" i="6"/>
  <c r="GI198" i="3"/>
  <c r="K71" i="6" s="1"/>
  <c r="GQ135" i="3"/>
  <c r="S54" i="6" s="1"/>
  <c r="K54" i="6"/>
  <c r="GQ124" i="3"/>
  <c r="S50" i="6" s="1"/>
  <c r="K50" i="6"/>
  <c r="K28" i="6"/>
  <c r="GQ61" i="3"/>
  <c r="S35" i="6" s="1"/>
  <c r="K35" i="6"/>
  <c r="GQ138" i="3"/>
  <c r="S55" i="6" s="1"/>
  <c r="K55" i="6"/>
  <c r="GQ64" i="3"/>
  <c r="S36" i="6" s="1"/>
  <c r="K36" i="6"/>
  <c r="GQ187" i="3"/>
  <c r="S68" i="6" s="1"/>
  <c r="K68" i="6"/>
  <c r="GQ172" i="3"/>
  <c r="S65" i="6" s="1"/>
  <c r="K65" i="6"/>
  <c r="K30" i="6"/>
  <c r="GQ104" i="3"/>
  <c r="S45" i="6" s="1"/>
  <c r="K45" i="6"/>
  <c r="GQ144" i="3"/>
  <c r="S57" i="6" s="1"/>
  <c r="K57" i="6"/>
  <c r="K41" i="6"/>
  <c r="GQ168" i="3"/>
  <c r="S64" i="6" s="1"/>
  <c r="K64" i="6"/>
  <c r="GQ25" i="3"/>
  <c r="S24" i="6" s="1"/>
  <c r="K24" i="6"/>
  <c r="GQ165" i="3"/>
  <c r="S63" i="6" s="1"/>
  <c r="K63" i="6"/>
  <c r="GQ141" i="3"/>
  <c r="S56" i="6" s="1"/>
  <c r="K56" i="6"/>
  <c r="K72" i="6"/>
  <c r="GQ71" i="3"/>
  <c r="S39" i="6" s="1"/>
  <c r="K39" i="6"/>
  <c r="K70" i="6"/>
  <c r="K26" i="6"/>
  <c r="GQ128" i="3"/>
  <c r="S51" i="6" s="1"/>
  <c r="K51" i="6"/>
  <c r="GQ151" i="3"/>
  <c r="S60" i="6" s="1"/>
  <c r="K60" i="6"/>
  <c r="GQ110" i="3"/>
  <c r="S46" i="6" s="1"/>
  <c r="S47" i="6"/>
  <c r="GQ44" i="3"/>
  <c r="S31" i="6" s="1"/>
  <c r="S32" i="6"/>
  <c r="GG202" i="3"/>
  <c r="GQ199" i="3"/>
  <c r="GQ177" i="3"/>
  <c r="GQ29" i="3"/>
  <c r="GQ41" i="3"/>
  <c r="GQ68" i="3"/>
  <c r="GQ75" i="3"/>
  <c r="GQ191" i="3"/>
  <c r="AI202" i="3"/>
  <c r="GQ155" i="3"/>
  <c r="GQ100" i="3"/>
  <c r="GQ121" i="3"/>
  <c r="GG207" i="3"/>
  <c r="GQ148" i="3"/>
  <c r="GQ52" i="3"/>
  <c r="GQ33" i="3"/>
  <c r="GQ21" i="3"/>
  <c r="GQ132" i="3"/>
  <c r="AQ202" i="3" l="1"/>
  <c r="G5" i="7"/>
  <c r="Q5" i="7" s="1"/>
  <c r="I73" i="6"/>
  <c r="E19" i="7"/>
  <c r="E20" i="7" s="1"/>
  <c r="GQ198" i="3"/>
  <c r="S71" i="6" s="1"/>
  <c r="S72" i="6"/>
  <c r="GQ32" i="3"/>
  <c r="S27" i="6" s="1"/>
  <c r="S28" i="6"/>
  <c r="GQ40" i="3"/>
  <c r="S29" i="6" s="1"/>
  <c r="S30" i="6"/>
  <c r="GQ154" i="3"/>
  <c r="S61" i="6" s="1"/>
  <c r="S62" i="6"/>
  <c r="GQ51" i="3"/>
  <c r="S33" i="6" s="1"/>
  <c r="S34" i="6"/>
  <c r="GQ99" i="3"/>
  <c r="S43" i="6" s="1"/>
  <c r="S44" i="6"/>
  <c r="GQ74" i="3"/>
  <c r="S40" i="6" s="1"/>
  <c r="S41" i="6"/>
  <c r="GQ176" i="3"/>
  <c r="S66" i="6" s="1"/>
  <c r="S67" i="6"/>
  <c r="GQ131" i="3"/>
  <c r="S52" i="6" s="1"/>
  <c r="S53" i="6"/>
  <c r="GQ20" i="3"/>
  <c r="S22" i="6" s="1"/>
  <c r="S23" i="6"/>
  <c r="GQ147" i="3"/>
  <c r="S58" i="6" s="1"/>
  <c r="S59" i="6"/>
  <c r="GQ67" i="3"/>
  <c r="S37" i="6" s="1"/>
  <c r="S38" i="6"/>
  <c r="GQ120" i="3"/>
  <c r="S48" i="6" s="1"/>
  <c r="S49" i="6"/>
  <c r="GQ190" i="3"/>
  <c r="S69" i="6" s="1"/>
  <c r="S70" i="6"/>
  <c r="GQ28" i="3"/>
  <c r="S25" i="6" s="1"/>
  <c r="S26" i="6"/>
  <c r="GI202" i="3"/>
  <c r="K73" i="6" l="1"/>
  <c r="G19" i="7"/>
  <c r="O5" i="7"/>
  <c r="G18" i="7"/>
  <c r="GQ202" i="3"/>
  <c r="R33" i="3"/>
  <c r="L32" i="3"/>
  <c r="R32" i="3" s="1"/>
  <c r="P33" i="3"/>
  <c r="P32" i="3" s="1"/>
  <c r="P202" i="3" s="1"/>
  <c r="O18" i="7" l="1"/>
  <c r="Q18" i="7"/>
  <c r="G20" i="7"/>
  <c r="S73" i="6"/>
  <c r="O19" i="7"/>
  <c r="O20" i="7" s="1"/>
  <c r="L202" i="3"/>
  <c r="L208" i="3" s="1"/>
  <c r="R202" i="3" l="1"/>
  <c r="H3" i="7"/>
  <c r="R3" i="7" l="1"/>
  <c r="P3" i="7"/>
  <c r="N3" i="7"/>
  <c r="H18" i="7"/>
  <c r="L3" i="7"/>
  <c r="L18" i="7" s="1"/>
  <c r="L20" i="7" s="1"/>
  <c r="R18" i="7" l="1"/>
  <c r="P18" i="7"/>
  <c r="N18" i="7"/>
  <c r="N20" i="7" s="1"/>
  <c r="H20" i="7"/>
</calcChain>
</file>

<file path=xl/sharedStrings.xml><?xml version="1.0" encoding="utf-8"?>
<sst xmlns="http://schemas.openxmlformats.org/spreadsheetml/2006/main" count="1363" uniqueCount="357">
  <si>
    <t>Профиль</t>
  </si>
  <si>
    <t>КПГ / КСГ</t>
  </si>
  <si>
    <t xml:space="preserve">КД </t>
  </si>
  <si>
    <t>Норматив финансовых затрат на единицу объема ВМП, руб. 2017 год</t>
  </si>
  <si>
    <t>Доля, индексируемая на КД</t>
  </si>
  <si>
    <t>тариф 2017 г.</t>
  </si>
  <si>
    <t>КГБУЗ "Детская краевая клиническая больница" имени А.К. Пиотровича МЗ Хабаровского края</t>
  </si>
  <si>
    <t>КГБУЗ "Краевая клиническая больница № 2"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</si>
  <si>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</si>
  <si>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</si>
  <si>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>КГБУЗ "Краевая клиническая больница N1" имени профессора С.И. Сергеева МЗ Хабаровского края</t>
  </si>
  <si>
    <t>Хабаровский филиал ФГБУ НКЦ оториноларингологии ФМБА России</t>
  </si>
  <si>
    <t>КГБУЗ "Городская больница № 2" им. Матвеева МЗ ХК</t>
  </si>
  <si>
    <t>КГБУЗ "Городская больница № 10" МЗ ХК</t>
  </si>
  <si>
    <t xml:space="preserve">НУЗ "Дорожная клиническая больница на станции Хабаровск-1 ОАО "Российские железные дороги" </t>
  </si>
  <si>
    <t>ООО "Уральский клинический лечебно-реабилитационный центр"</t>
  </si>
  <si>
    <t>КГБУЗ "Онкологический диспансер" МЗ ХК</t>
  </si>
  <si>
    <t>ФГАОУ ВПО "Дальневосточный федеральный университет" Министерства образования и науки Российской Федерции, г. Владивосток</t>
  </si>
  <si>
    <t>ВСЕГО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</si>
  <si>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</si>
  <si>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</si>
  <si>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</si>
  <si>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</si>
  <si>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</si>
  <si>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</si>
  <si>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</si>
  <si>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</si>
  <si>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</si>
  <si>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</si>
  <si>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</si>
  <si>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</si>
  <si>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</si>
  <si>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</si>
  <si>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</si>
  <si>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</si>
  <si>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10</t>
  </si>
  <si>
    <t>ВМП 12</t>
  </si>
  <si>
    <t>ВМП 13</t>
  </si>
  <si>
    <t>Неонатология</t>
  </si>
  <si>
    <t>ВМП 14</t>
  </si>
  <si>
    <t>ВМП 15</t>
  </si>
  <si>
    <t>Онкология</t>
  </si>
  <si>
    <t>ВМП 16</t>
  </si>
  <si>
    <t>ВМП 18 (лейкозы)</t>
  </si>
  <si>
    <t>Оториноларингология</t>
  </si>
  <si>
    <t>ВМП 19</t>
  </si>
  <si>
    <t>ВМП 20</t>
  </si>
  <si>
    <t>Офтальмология</t>
  </si>
  <si>
    <t>ВМП 21</t>
  </si>
  <si>
    <t>Педиатрия</t>
  </si>
  <si>
    <t>ВМП23</t>
  </si>
  <si>
    <t>ВМП24</t>
  </si>
  <si>
    <t>Ревматология</t>
  </si>
  <si>
    <t>ВМП 26</t>
  </si>
  <si>
    <t>Сердечно-сосудистая хирургия</t>
  </si>
  <si>
    <t>ВМП 27 (стенты)</t>
  </si>
  <si>
    <t>ВМП 28 (стенты)</t>
  </si>
  <si>
    <t>ВМП 29 (кардиостимуляторы)</t>
  </si>
  <si>
    <t>ВМП 30 (кардиостимуляторы)</t>
  </si>
  <si>
    <t>ВМП 31 (кардиостимуляторы)</t>
  </si>
  <si>
    <t>Торакальная хирургия</t>
  </si>
  <si>
    <t>ВМП 32</t>
  </si>
  <si>
    <t>ВМП 33</t>
  </si>
  <si>
    <t>Травматология и ортопедия</t>
  </si>
  <si>
    <t>ВМП 34</t>
  </si>
  <si>
    <t>ВМП 35</t>
  </si>
  <si>
    <t>ВМП 36(эндопротезы)</t>
  </si>
  <si>
    <t>ВМП 37</t>
  </si>
  <si>
    <t>Урология</t>
  </si>
  <si>
    <t>ВМП 38</t>
  </si>
  <si>
    <t>ВМП 39</t>
  </si>
  <si>
    <t>Челюстно-лицевая хирургия</t>
  </si>
  <si>
    <t>ВМП 40</t>
  </si>
  <si>
    <t>Эндокринология</t>
  </si>
  <si>
    <t>ВМП 41</t>
  </si>
  <si>
    <t>Итого</t>
  </si>
  <si>
    <t>к Решению Комиссии по разработке ТП ОМС от 28.12.2016 № 14</t>
  </si>
  <si>
    <t>количество законченных случаев</t>
  </si>
  <si>
    <t>Приложение № 2</t>
  </si>
  <si>
    <t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 по методам высокотехнологичной медицинской помощи финансовое обеспечение которой осуществляется за счет средств обязательного медицинского страхования на 2017 год</t>
  </si>
  <si>
    <t>ФГБУ "Федеральный центр сердечно-сосудистой хирургии" Минздрава России (г. Хабаровск)</t>
  </si>
  <si>
    <t>Хабаровский филиал ФГАУ "МНТК "Микрохирургия глаза" им.акад.С.Н.Федорова" Министерства здравоохранения Российской Федерации</t>
  </si>
  <si>
    <t>план</t>
  </si>
  <si>
    <t>отклонение</t>
  </si>
  <si>
    <t>количество больных</t>
  </si>
  <si>
    <t>0252002</t>
  </si>
  <si>
    <t>0252001</t>
  </si>
  <si>
    <t>0351001</t>
  </si>
  <si>
    <t>0352001</t>
  </si>
  <si>
    <t>0352005</t>
  </si>
  <si>
    <t>0352007</t>
  </si>
  <si>
    <t>0353001</t>
  </si>
  <si>
    <t>0351002</t>
  </si>
  <si>
    <t>Наименование метода ВМП</t>
  </si>
  <si>
    <t>Код метода ВМП</t>
  </si>
  <si>
    <t>Номер группы ВМП</t>
  </si>
  <si>
    <t>Наименование вида ВМП</t>
  </si>
  <si>
    <t>Код вида ВМП</t>
  </si>
  <si>
    <t>0310001</t>
  </si>
  <si>
    <t>2141002</t>
  </si>
  <si>
    <t>2141010</t>
  </si>
  <si>
    <t>4346001</t>
  </si>
  <si>
    <t>3151001</t>
  </si>
  <si>
    <t>2138207</t>
  </si>
  <si>
    <t>2306196</t>
  </si>
  <si>
    <t>КГБУЗ ДККБ им. А.К. Пиотровича МЗ ХК</t>
  </si>
  <si>
    <t>КГБУЗ "Перинатальный центр"</t>
  </si>
  <si>
    <t>КГБУЗ "ККБ N 2"</t>
  </si>
  <si>
    <t>КГБУЗ "ККВД"</t>
  </si>
  <si>
    <t>КГБУЗ ККБ N1</t>
  </si>
  <si>
    <t>ФГБУ "ФЦССХ" Минздрава России</t>
  </si>
  <si>
    <t>ФГБУ НКЦО ФМБА России Хабаровский филиал</t>
  </si>
  <si>
    <t>ФГАУ "МНТК "Микрохирургия глаза"</t>
  </si>
  <si>
    <t>КГБУЗ ГБ 2 имени Матвеева</t>
  </si>
  <si>
    <t>КГБУЗ ГКБ N 10</t>
  </si>
  <si>
    <t>НУЗ Дорожная клинич. бол-ца ст.Хабаровск</t>
  </si>
  <si>
    <t>свои</t>
  </si>
  <si>
    <t>Кол-во</t>
  </si>
  <si>
    <t>Сумма</t>
  </si>
  <si>
    <t>мтр</t>
  </si>
  <si>
    <t>факт МТР</t>
  </si>
  <si>
    <t>факт общий</t>
  </si>
  <si>
    <t>факт (застрахованные в Хабаровском крае)</t>
  </si>
  <si>
    <t>УТВЕРЖДЕНА</t>
  </si>
  <si>
    <t>распоряжением министерства здравоохранения</t>
  </si>
  <si>
    <t>Хабаровского края</t>
  </si>
  <si>
    <t>от  29.01.2015 № 61</t>
  </si>
  <si>
    <t>ПРЕДСТАВЛЯЮТ:</t>
  </si>
  <si>
    <t>СРОКИ ПРЕДСТАВЛЕНИЯ:</t>
  </si>
  <si>
    <t>Хабаровский  краевой фонд ОМС - в министерство здравоохранения Хабаровского края</t>
  </si>
  <si>
    <t>Ежеквартально, нарастающим итогом, до 28 числа месяца, следующего за отчетным</t>
  </si>
  <si>
    <t>ОТЧЕТ*</t>
  </si>
  <si>
    <t>от 28.12.2016 № 14</t>
  </si>
  <si>
    <t>КГБУЗ ККЦО</t>
  </si>
  <si>
    <t>01.00.1.001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</si>
  <si>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</t>
  </si>
  <si>
    <t>наложение гепатикоеюноанастомоза</t>
  </si>
  <si>
    <t>01.00.1.003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</si>
  <si>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</si>
  <si>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реконструктивно-пластическая операция по восстановлению непрерывности кишечника - закрытие стомы с формированием анастомоза</t>
  </si>
  <si>
    <t>03.00.5.001</t>
  </si>
  <si>
    <t>Поликомпонентная терапия при язвенном колите и болезни Крона 3 и 4 степени активности, гормонозависимых и гормонорезистентных формах, тяжелой форме целиакии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</t>
  </si>
  <si>
    <t>поликомпонентная терапия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</t>
  </si>
  <si>
    <t>05.00.9.001</t>
  </si>
  <si>
    <t>Комплексное лечение больных тяжелыми распространенными формами псориаза, атопического дерматита, истинной пузырчатки, локализованной склеродермии, лучевого дерматита</t>
  </si>
  <si>
    <t>лечение с применением узкополосной средневолновой фототерапии, в том числе локальной, комбинированной локальной и общей фотохимиотерапии, общей бальнеофотохимиотерапии, плазмафереза в сочетании с цитостатическими и иммуносупрессивными лекарственными препаратами и синтетическими производными витамина A</t>
  </si>
  <si>
    <t>лечение с применением низкоинтенсивной лазерной терапии, узкополосной средневолновой фототерапии, в том числе локальной, комбинированной локальной и общей фотохимиотерапии, общей бальнеофотохимиотерапии, в сочетании с цитостатическими и иммуносупрессивными лекарственными препаратами и синтетическими производными витамина A</t>
  </si>
  <si>
    <t>08.00.10.001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</si>
  <si>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</si>
  <si>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удаление опухоли с применением интраоперационной навигации</t>
  </si>
  <si>
    <t>08.00.10.002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</si>
  <si>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</si>
  <si>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08.00.10.006</t>
  </si>
  <si>
    <t>Микрохирургические вмешательства при патологии сосудов головного и спинного мозга, внутримозговых и внутрижелудочковых гематомах</t>
  </si>
  <si>
    <t>клипирование артериальных аневризм</t>
  </si>
  <si>
    <t>08.00.10.007</t>
  </si>
  <si>
    <t>Реконструктивные вмешательства на экстракраниальных отделах церебральных артерий</t>
  </si>
  <si>
    <t>реконструктивные вмешательства на экстракраниальных отделах церебральных артерий</t>
  </si>
  <si>
    <t>08.00.10.008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</si>
  <si>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</t>
  </si>
  <si>
    <t>микрохирургическая реконструкция при врожденных и приобретенных дефектах и деформациях свода и основания черепа, лицевого скелета с одномоментным применением ауто- и (или) аллотрансплантатов</t>
  </si>
  <si>
    <t>27.00.14.001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</si>
  <si>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</si>
  <si>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инфузионная, кардиотоническая вазотропная и респираторная терапия на основании динамического инструментального мониторинга основных параметров газообмена, доплерографического определения кровотока в магистральных артериях, а также лучевых (включая магнитно-резонансную томографию), иммунологических и молекулярно-генетических исследований</t>
  </si>
  <si>
    <t>09.00.16.001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</si>
  <si>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</si>
  <si>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внутриартериальная эмболизация (химиоэмболизация) опухолей</t>
  </si>
  <si>
    <t>селективная и суперселективная эмболизация (химиоэмболизация) ветвей внутренней подвздошной артерии</t>
  </si>
  <si>
    <t>09.00.16.002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</si>
  <si>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</t>
  </si>
  <si>
    <t>одномоментная эзофагэктомия (субтотальная резекция пищевода) с лимфаденэктомией 2S, 2F, 3F и пластикой пищевода</t>
  </si>
  <si>
    <t>расширенно-комбинированная гастрэктомия, в том числе с трансторакальной резекцией пищевода</t>
  </si>
  <si>
    <t>панкреатодуоденальная резекция, в том числе расширенная или комбинированная</t>
  </si>
  <si>
    <t>правосторонняя гемиколэктомия с расширенной лимфаденэктомией</t>
  </si>
  <si>
    <t>комбинированная резекция сигмовидной кишки с резекцией соседних органов</t>
  </si>
  <si>
    <t>резекция прямой кишки с расширенной лимфаденэктомией</t>
  </si>
  <si>
    <t>расширенная, комбинированная лобэктомия, билобэктомия, пневмонэктомия с резекцией соседних органов и структур средостения (мышечной стенки пищевода, диафрагмы, предсердия, перикарда, грудной стенки, верхней полой вены, трахеобронхиального угла, боковой стенки трахеи, адвентиции аорты), резекцией и пластикой легочной артерии, циркулярной резекцией трахеи</t>
  </si>
  <si>
    <t>нефрэктомия с тромбэктомией</t>
  </si>
  <si>
    <t>резекция почки с применением физических методов воздействия (радиочастотная аблация, интерстициальная лазерная аблация)</t>
  </si>
  <si>
    <t>09.00.18.005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</si>
  <si>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 у детей</t>
  </si>
  <si>
    <t>комплексная терапия таргетными лекарственными препаратами и химиопрепаратами с поддержкой ростовыми факторами и использованием антибактериальной, противогрибковой и противовирусной терапии</t>
  </si>
  <si>
    <t>10.00.19.001</t>
  </si>
  <si>
    <t>Реконструктивные операции на звукопроводящем аппарате среднего уха</t>
  </si>
  <si>
    <t>реконструкция анатомических структур и звукопроводящего аппарата среднего уха с применением микрохирургической техники, аутотканей и аллогенных трансплантатов, в том числе металлических, с обнажением лицевого нерва, реиннервацией и использованием системы мониторинга лицевого нерва</t>
  </si>
  <si>
    <t>10.00.20.003</t>
  </si>
  <si>
    <t>Хирургическое лечение доброкачественных новообразований околоносовых пазух, основания черепа и среднего уха</t>
  </si>
  <si>
    <t>удаление новообразования с применением эндоскопической, навигационной техники и эндоваскулярной эмболизации сосудов микроэмболами и при помощи адгезивного агента</t>
  </si>
  <si>
    <t>10.00.20.004</t>
  </si>
  <si>
    <t>Реконструктивно-пластическое восстановление функции гортани и трахеи</t>
  </si>
  <si>
    <t>удаление новообразования или рубца гортани и трахеи с использованием микрохирургической и лучевой техники</t>
  </si>
  <si>
    <t>эндоларингеальные реконструктивно-пластические вмешательства на голосовых складках с использованием имплантатов и аллогеных материалов с применением микрохирургической техники</t>
  </si>
  <si>
    <t>10.00.20.005</t>
  </si>
  <si>
    <t>Хирургические вмешательства на околоносовых пазухах, требующие реконструкции лицевого скелета</t>
  </si>
  <si>
    <t>костная пластика стенок околоносовых пазух с использованием аутокостных трансплантатов, аллогенных трансплантатов, имплантатов, в том числе металлических, эндопротезов, биодеградирующих и фиксирующих материалов</t>
  </si>
  <si>
    <t>11.00.21.001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</si>
  <si>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</si>
  <si>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микроинвазивная интрасклеральная диатермостомия</t>
  </si>
  <si>
    <t>микроинвазивная хирургия шлеммова канала</t>
  </si>
  <si>
    <t>непроникающая глубокая склерэктомия с ультразвуковой факоэмульсификацией осложненной катаракты с имплантацией интраокулярной линзы, в том числе с применением лазерной хирургии</t>
  </si>
  <si>
    <t>реконструкция передней камеры, иридопластика с ультразвуковой факоэмульсификацией осложненной катаракты с имплантацией интраокулярной линзы, в том числе с применением лазерной хирургии</t>
  </si>
  <si>
    <t>11.00.21.003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</si>
  <si>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</si>
  <si>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факоаспирация травматической катаракты с имплантацией различных моделей интраокулярной линзы</t>
  </si>
  <si>
    <t>12.00.23.002</t>
  </si>
  <si>
    <t>Поликомпонентное иммуносупрессивное лечение локальных и распространенных форм системного склероза</t>
  </si>
  <si>
    <t>поликомпонентное иммуномодулирующее лечение с применением глюкокортикоидов и цитотоксических иммунодепрессантов под контролем лабораторных и инструментальных методов диагностики, включая иммунологические, а также эндоскопические, рентгенологические, ультразвуковые методы</t>
  </si>
  <si>
    <t>13.00.26.001</t>
  </si>
  <si>
    <t>Поликомпонентная иммуномодулирующая терапия с включением генно-инженерных биологических лекарственных препаратов,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</t>
  </si>
  <si>
    <t>поликомпонентная иммуномодулирующая терапия с применением генно-инженерных биологических лекарственных препаратов, лабораторной диагностики с использованием комплекса иммунологических и молекулярно-биологических методов, инструментальной диагностики с использованием комплекса рентгенологических (включая компьютерную томографию), ультразвуковых методик и магнитно-резонансной томографии</t>
  </si>
  <si>
    <t>15.00.32.002</t>
  </si>
  <si>
    <t>Видеоторакоскопические операции на органах грудной полости</t>
  </si>
  <si>
    <t>видеоторакоскопическая резекция легких при осложненной эмфиземе</t>
  </si>
  <si>
    <t>15.00.33.003</t>
  </si>
  <si>
    <t>Расширенные и реконструктивно-пластические операции на органах грудной полости</t>
  </si>
  <si>
    <t>пластика гигантских булл легкого</t>
  </si>
  <si>
    <t>16.00.34.001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</si>
  <si>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</t>
  </si>
  <si>
    <t>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</t>
  </si>
  <si>
    <t>16.00.35.001</t>
  </si>
  <si>
    <t>декомпрессивно-стабилизирующее вмешательство с фиксацией позвоночника дорсальными или вентральными имплантатами</t>
  </si>
  <si>
    <t>16.00.34.003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</si>
  <si>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</si>
  <si>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реконструктивно-пластическое хирургическое вмешательство на костях стоп с использованием ауто- и аллотрансплантатов, имплантатов, остеозамещающих материалов, металлоконструкций</t>
  </si>
  <si>
    <t>16.00.34.004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</si>
  <si>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</si>
  <si>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чрескостный остеосинтез методом компоновок аппаратов с использованием модульной трансформации</t>
  </si>
  <si>
    <t>корригирующие остеотомии костей верхних и нижних конечностей</t>
  </si>
  <si>
    <t>комбинированное и последовательное использование чрескостного и блокируемого интрамедуллярного или накостного остеосинтеза</t>
  </si>
  <si>
    <t>реконструкция проксимального, дистального отдела бедренной, большеберцовой костей при пороках развития, приобретенных деформациях, требующих корригирующей остеотомии, с остеосинтезом погружными имплантатами</t>
  </si>
  <si>
    <t>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</t>
  </si>
  <si>
    <t>16.00.36.005</t>
  </si>
  <si>
    <t>Эндопротезирование суставов конечностей</t>
  </si>
  <si>
    <t>имплантация эндопротеза сустава</t>
  </si>
  <si>
    <t>18.00.38.002</t>
  </si>
  <si>
    <t>Оперативные вмешательства на органах мочеполовой системы с использованием лапароскопической техники</t>
  </si>
  <si>
    <t>лапаро- и экстраперитонеоскопическая цистэктомия</t>
  </si>
  <si>
    <t>лапаро- и ретроперитонеоскопическое иссечение кисты почки</t>
  </si>
  <si>
    <t>18.00.38.003</t>
  </si>
  <si>
    <t>Рецидивные и особо сложные операции на органах мочеполовой системы</t>
  </si>
  <si>
    <t>перкутанная нефролитолапоксия в сочетании с дистанционной литотрипсией или без применения дистанционной литотрипсии</t>
  </si>
  <si>
    <t>19.00.40.001</t>
  </si>
  <si>
    <t>Реконструктивно-пластические операции при врожденных пороках развития черепно-челюстно-лицевой области</t>
  </si>
  <si>
    <t>реконструктивная хейлоринопластика</t>
  </si>
  <si>
    <t>пластика твердого неба лоскутом на ножке из прилегающих участков (из щеки, языка, верхней губы, носогубной складки)</t>
  </si>
  <si>
    <t>реконструктивно-пластическая операция с использованием реваскуляризированного лоскута</t>
  </si>
  <si>
    <t>реконструктивная операция при небно-глоточной недостаточности (велофарингопластика, комбинированная повторная урановелофарингопластика, сфинктерная фарингопластика)</t>
  </si>
  <si>
    <t>19.00.40.003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</si>
  <si>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протезирования</t>
  </si>
  <si>
    <t>удаление новообразования</t>
  </si>
  <si>
    <t>иссечение свища, пластика свищевого отверстия полнослойным лоскутом стенки прямой кишки - сегментарная проктопластика, пластика анальных сфинктеров</t>
  </si>
  <si>
    <t>реконструктивно-восстановительная операция по восстановлению непрерывности кишечника с ликвидацией стомы, формированием анастомоза</t>
  </si>
  <si>
    <t>01.00.2.004</t>
  </si>
  <si>
    <t>Хирургическое лечение новообразований надпочечников и забрюшинного пространства</t>
  </si>
  <si>
    <t>эндоскопическая адреналэктомия с опухолью</t>
  </si>
  <si>
    <t>08.00.12.010</t>
  </si>
  <si>
    <t>Хирургические вмешательства при врожденной или приобритенной гидроцифалии окклюзионного или сообщающегося характера или приобретенных церебральных кистах. Повторные ликворошкнтирующие операции при осложненном течении заболевания у взрослых</t>
  </si>
  <si>
    <t>ликворошунтирующие операции, в том числе с индивидуальным подбором ликворошунтирующих систем</t>
  </si>
  <si>
    <t>08.00.13.010</t>
  </si>
  <si>
    <t>Хирургические вмешательства при врожденной или приобритенной гидроцифалии окклюзионного или сообщающегося характера или приобретенных церебральных кистах. Повторные ликворошкнтирующие операции при осложненном течении заболевания у детей</t>
  </si>
  <si>
    <t>14.00.27.003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</si>
  <si>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</si>
  <si>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баллонная вазодилатация с установкой стента в сосуд (сосуды)</t>
  </si>
  <si>
    <t>14.00.28.001</t>
  </si>
  <si>
    <t>14.00.29.002</t>
  </si>
  <si>
    <t>Эндоваскулярная, хирургическая коррекция нарушений ритма сердца без имплантации кардиовертера-дефлибриллятора у взрослых</t>
  </si>
  <si>
    <t>имплантация частотно-адаптированного однокамерного кардиостимулятора</t>
  </si>
  <si>
    <t>02.00.3.001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</si>
  <si>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генно-инженерных, биологических, онтогенетических, молекулярно-генетических и иммуногенетических методов коррекции</t>
  </si>
  <si>
    <t>терапия с использованием генно-инженерных лекарственных препаратов, с последующим введением иммуноглобулинов под контролем молекулярных диагностических методик, иммуноферментных, гемостазиологических методов исследования</t>
  </si>
  <si>
    <t>02.00.4.006</t>
  </si>
  <si>
    <t>Хирургическое органосохраняющее и реконструктивно-пластическое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доступов</t>
  </si>
  <si>
    <t>удаление опухоли в пределах здоровых тканей с использованием лапароскопического и комбинированного доступа, с иммуногистохимическим исследованием удаленных тканей</t>
  </si>
  <si>
    <t>14.00.31.002</t>
  </si>
  <si>
    <t>Эндоваскулярная, хирургическая коррекция нарушений ритма сердца без имплантации кардиовертера-дефибриллятора</t>
  </si>
  <si>
    <t>имплантация частотно-адаптированного двухкамерного кардиостимулятора</t>
  </si>
  <si>
    <t>18.00.39.005</t>
  </si>
  <si>
    <t>Оперативные вмешательства на органах мочеполовой системы с имплантацией синтетических сложных и сетчатых протезов</t>
  </si>
  <si>
    <t>петлевая пластика уретры с использованием петлевого, синтетического, сетчатого протеза при недержании мочи</t>
  </si>
  <si>
    <t>ИТОГО</t>
  </si>
  <si>
    <t>Итого январь</t>
  </si>
  <si>
    <t>Итого январь-февраль</t>
  </si>
  <si>
    <t>Проверка: Итоги (форма 6)</t>
  </si>
  <si>
    <r>
      <t xml:space="preserve">КГБУЗ "Перинатальный центр" МЗ Хабаровского края </t>
    </r>
    <r>
      <rPr>
        <i/>
        <sz val="11"/>
        <color rgb="FFFF0000"/>
        <rFont val="Times New Roman"/>
        <family val="1"/>
        <charset val="204"/>
      </rPr>
      <t>Решение Комиссии по разработке ТП ОМС от 28.02.2017  №2</t>
    </r>
  </si>
  <si>
    <t>от 28.02.2016 № 2</t>
  </si>
  <si>
    <t>Итого январь-март</t>
  </si>
  <si>
    <r>
      <t>КГБУЗ "Краевой кожно-венерический диспансер" МХ ХК</t>
    </r>
    <r>
      <rPr>
        <b/>
        <i/>
        <sz val="11"/>
        <color rgb="FFFF0000"/>
        <rFont val="Times New Roman"/>
        <family val="1"/>
        <charset val="204"/>
      </rPr>
      <t xml:space="preserve"> Решение Комиссии по разработке ТП ОМС от 31.03.2017  № 3</t>
    </r>
  </si>
  <si>
    <t>Р.К. от 28.02.2017 № 2, от 31.03.2017 №3</t>
  </si>
  <si>
    <t>04.00.6.001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</si>
  <si>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</t>
  </si>
  <si>
    <t>прокоагулянтная терапия с использованием рекомбинантных препаратов факторов свертывания, массивные трансфузии компонентов донорской крови</t>
  </si>
  <si>
    <t>терапевтическое лечение, включающее иммуносупрессивную терапию с использованием моноклональных антител, иммуномодулирующую терапию с помощью рекомбинантных препаратов тромбопоэтина</t>
  </si>
  <si>
    <t>комплексное консервативное и хирургическое лечение, в том числе высокодозная пульс-терапия стероидными гормонами, иммуномодулирующая терапия, иммуносупрессивная терапия с использованием моноклональных антител, использование рекомбинантных колониестимулирующих факторов роста</t>
  </si>
  <si>
    <t>08.00.10.003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</si>
  <si>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I-II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</t>
  </si>
  <si>
    <t>экстирпация матки с тазовой и парааортальной лимфаденэктомией, субтотальной резекцией большого сальника</t>
  </si>
  <si>
    <t>экстирпация матки с придатками</t>
  </si>
  <si>
    <t>комбинированные циторедуктивные операции при злокачественных новообразованиях яичников</t>
  </si>
  <si>
    <t>удаление рецидивных опухолей малого таза</t>
  </si>
  <si>
    <t>реконструктивные слухоулучшающие операции после радикальной операции на среднем ухе при хроническом гнойном среднем отите</t>
  </si>
  <si>
    <t>12.00.24.003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</si>
  <si>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</si>
  <si>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t>поликомпонентное иммуносупрессивное лечение с применением циклоспорина А и (или) микофенолатов под контролем иммунологических, биохимических и инструментальных методов диагностики</t>
  </si>
  <si>
    <t>артролиз и артродез суставов кисти с различными видами чрескостного, накостного и интрамедуллярного остеосинтеза</t>
  </si>
  <si>
    <t>16.00.37.006</t>
  </si>
  <si>
    <t>Реконструктивные и корригирующие операции при сколиотических деформациях позвоночника 3-4 степени с применением имплантатов, стабилизирующих систем, аппаратов внешней фиксации, в том числе у детей, в сочетании с аномалией развития грудной клетки</t>
  </si>
  <si>
    <t>пластика грудной клетки, в том числе с применением погружных фиксаторов</t>
  </si>
  <si>
    <t>18.00.38.001</t>
  </si>
  <si>
    <t>Реконструктвно-пластические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</si>
  <si>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эндоскопическое бужирование и стентирование мочеточника у детей</t>
  </si>
  <si>
    <t>пластическое ушивание свища с анатомической реконструкцией</t>
  </si>
  <si>
    <t>восстановление уретры с использованием реваскуляризированного свободного лоскута</t>
  </si>
  <si>
    <t>терапия с использованием генно-инженерных лекарственных препаратов и экстракорпоральных методов лечения (аппаратный плазмаферез, каскадная плазмафильтрация, иммуносорбция) с последующим введением иммуноглобулинов под контролем молекулярных диагностических методик, иммуноферментных, гемостазиологических методов исследования</t>
  </si>
  <si>
    <t>тариф план</t>
  </si>
  <si>
    <t>тариф факт</t>
  </si>
  <si>
    <t xml:space="preserve">тариф </t>
  </si>
  <si>
    <t>в т.ч. ВМП</t>
  </si>
  <si>
    <t>финкрай</t>
  </si>
  <si>
    <t>тариф</t>
  </si>
  <si>
    <t>от 31.03.2016 № 3</t>
  </si>
  <si>
    <r>
      <t xml:space="preserve">КГБУЗ "Краевой кожно-венерический диспансер" МХ ХК </t>
    </r>
    <r>
      <rPr>
        <b/>
        <i/>
        <sz val="9"/>
        <color rgb="FFFF0000"/>
        <rFont val="Times New Roman"/>
        <family val="1"/>
        <charset val="204"/>
      </rPr>
      <t>Решение Комиссии по разработке ТП ОМС от 31.03.2017  № 3</t>
    </r>
  </si>
  <si>
    <t>Наименование МО</t>
  </si>
  <si>
    <r>
      <t xml:space="preserve">КГБУЗ "Перинатальный центр" МЗ Хабаровского края </t>
    </r>
    <r>
      <rPr>
        <i/>
        <sz val="10"/>
        <color rgb="FFFF0000"/>
        <rFont val="Times New Roman"/>
        <family val="1"/>
        <charset val="204"/>
      </rPr>
      <t>Решение Комиссии по разработке ТП ОМС от 28.02.2017  №2</t>
    </r>
  </si>
  <si>
    <r>
      <t>КГБУЗ "Краевой кожно-венерический диспансер" МХ ХК</t>
    </r>
    <r>
      <rPr>
        <b/>
        <i/>
        <sz val="10"/>
        <color rgb="FFFF0000"/>
        <rFont val="Times New Roman"/>
        <family val="1"/>
        <charset val="204"/>
      </rPr>
      <t xml:space="preserve"> Решение Комиссии по разработке ТП ОМС от 31.03.2017  № 3</t>
    </r>
  </si>
  <si>
    <t>код МО</t>
  </si>
  <si>
    <t>МТР</t>
  </si>
  <si>
    <t>Всего:</t>
  </si>
  <si>
    <t>Проверка</t>
  </si>
  <si>
    <t>Итого январь-апрель</t>
  </si>
  <si>
    <t>05.00.9.002</t>
  </si>
  <si>
    <t>Лечение тяжелых, резистентных форм псориаза, включая псориатический артрит, с применением генно-инженерных биологических лекарственных препаратов</t>
  </si>
  <si>
    <t>лечение с применением генно-инженерных биологических лекарственных препаратов в сочетании с иммуносупрессивными лекарственными препаратами</t>
  </si>
  <si>
    <t>видеоассистированные операции при опухолях головы и шеи</t>
  </si>
  <si>
    <t>лапаро- и ретроперитонеоскопическая пластика лоханочно-мочеточникового сегмента, мочеточника</t>
  </si>
  <si>
    <t>модифицированная синустрабекулэктомия, в том числе ультразвуковая факоэмульсификация осложненной катаракты с имплантацией интраокулярной линзы</t>
  </si>
  <si>
    <t>иссечение свища с пластикой внутреннего свищевого отверстия сегментом прямой или ободочной кишки</t>
  </si>
  <si>
    <t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 по методам высокотехнологичной медицинской помощи финансовое обеспечение которой осуществляется за счет средств обязательного медицинского страхования за январь-май 2017 год</t>
  </si>
  <si>
    <t>КГБУЗ "Онкологический диспансер"</t>
  </si>
  <si>
    <t>лечение с применением дальней длинноволновой фототерапии в сочетании с антибактериальными, глюкокортикостероидными, сосудистыми и ферментными лекарственными препаратами</t>
  </si>
  <si>
    <t>удаление опухоли с применением нейрофизиологического мониторинга</t>
  </si>
  <si>
    <t>левосторонняя гемиколэктомия с расширенной лимфаденэктомией</t>
  </si>
  <si>
    <t>цистпростатвезикулэктомия с расширенной лимфаденэктомией</t>
  </si>
  <si>
    <t>послеоперационная химиотерапия с проведением хирургического вмешательства в течение одной госпитализации</t>
  </si>
  <si>
    <t>радиоэксцизия, в том числе с одномоментной реконструктивной пластикой, при новообразованиях придаточного аппарата глаза</t>
  </si>
  <si>
    <t>уретероцистоанастомоз при рецидивных формах уретерогидронефроза</t>
  </si>
  <si>
    <t>09.00.16.003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</si>
  <si>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</t>
  </si>
  <si>
    <t>11.00.21.004</t>
  </si>
  <si>
    <t>Хирургическое и (или) лучевое лечение злокачественных новообразований глаза, его придаточного аппарата и орбиты, включая внутриорбитальные доброкачественные опухоли, реконструктивно-пластическая хирургия при их последствиях</t>
  </si>
  <si>
    <t>Итого январь-май</t>
  </si>
  <si>
    <t>план 5м-в</t>
  </si>
  <si>
    <t>доплата денежных средств(+,-) взаиморасчеты при предоставлении внешних услуг</t>
  </si>
  <si>
    <t>план 5 м-в</t>
  </si>
  <si>
    <t>отклонение факт (застрахованные в Хабаровском крае)- план 5 м-в</t>
  </si>
  <si>
    <t>отклонение факта своя территор. от плана 5 м-в</t>
  </si>
  <si>
    <t>% исполнения(свои) к году</t>
  </si>
  <si>
    <t>% исполнения(свои) к 5 м-цам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</si>
</sst>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.000"/>
    <numFmt numFmtId="167" formatCode="0.0000"/>
    <numFmt numFmtId="168" formatCode="_-* #,##0.0000000\ _₽_-;\-* #,##0.0000000\ _₽_-;_-* &quot;-&quot;???????\ _₽_-;_-@_-"/>
  </numFmts>
  <fonts count="4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i/>
      <sz val="9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5">
    <xf numFmtId="0" fontId="0" fillId="0" borderId="0"/>
    <xf numFmtId="0" fontId="2" fillId="0" borderId="0"/>
    <xf numFmtId="0" fontId="13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1" fillId="0" borderId="0" applyFill="0" applyBorder="0" applyProtection="0">
      <alignment wrapText="1"/>
      <protection locked="0"/>
    </xf>
    <xf numFmtId="9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</cellStyleXfs>
  <cellXfs count="305">
    <xf numFmtId="0" fontId="0" fillId="0" borderId="0" xfId="0"/>
    <xf numFmtId="0" fontId="3" fillId="0" borderId="1" xfId="1" applyFont="1" applyFill="1" applyBorder="1" applyAlignment="1">
      <alignment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vertical="center" wrapText="1"/>
    </xf>
    <xf numFmtId="166" fontId="11" fillId="0" borderId="7" xfId="1" applyNumberFormat="1" applyFont="1" applyFill="1" applyBorder="1" applyAlignment="1">
      <alignment horizontal="center" vertical="center" wrapText="1"/>
    </xf>
    <xf numFmtId="4" fontId="11" fillId="0" borderId="7" xfId="1" applyNumberFormat="1" applyFont="1" applyFill="1" applyBorder="1" applyAlignment="1">
      <alignment horizontal="center" vertical="center" wrapText="1"/>
    </xf>
    <xf numFmtId="9" fontId="11" fillId="0" borderId="7" xfId="1" applyNumberFormat="1" applyFont="1" applyFill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0" fontId="16" fillId="0" borderId="0" xfId="0" applyFont="1" applyFill="1" applyBorder="1" applyAlignment="1"/>
    <xf numFmtId="0" fontId="18" fillId="0" borderId="0" xfId="0" applyFont="1" applyFill="1"/>
    <xf numFmtId="3" fontId="12" fillId="0" borderId="0" xfId="0" applyNumberFormat="1" applyFont="1" applyFill="1"/>
    <xf numFmtId="167" fontId="12" fillId="0" borderId="0" xfId="0" applyNumberFormat="1" applyFont="1" applyFill="1"/>
    <xf numFmtId="1" fontId="12" fillId="0" borderId="0" xfId="0" applyNumberFormat="1" applyFont="1" applyFill="1"/>
    <xf numFmtId="0" fontId="5" fillId="0" borderId="7" xfId="1" applyFont="1" applyFill="1" applyBorder="1" applyAlignment="1">
      <alignment vertical="center" wrapText="1"/>
    </xf>
    <xf numFmtId="0" fontId="11" fillId="0" borderId="7" xfId="1" applyFont="1" applyFill="1" applyBorder="1" applyAlignment="1">
      <alignment vertical="center" wrapText="1"/>
    </xf>
    <xf numFmtId="1" fontId="8" fillId="0" borderId="5" xfId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12" fillId="0" borderId="0" xfId="0" applyFont="1" applyFill="1" applyAlignment="1">
      <alignment horizontal="left"/>
    </xf>
    <xf numFmtId="0" fontId="21" fillId="2" borderId="0" xfId="0" applyFont="1" applyFill="1"/>
    <xf numFmtId="0" fontId="22" fillId="0" borderId="0" xfId="0" applyFont="1" applyFill="1"/>
    <xf numFmtId="1" fontId="23" fillId="0" borderId="2" xfId="1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5" fillId="0" borderId="2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vertical="center" wrapText="1"/>
    </xf>
    <xf numFmtId="0" fontId="19" fillId="3" borderId="2" xfId="1" applyFont="1" applyFill="1" applyBorder="1" applyAlignment="1">
      <alignment horizontal="center" vertical="center" wrapText="1"/>
    </xf>
    <xf numFmtId="0" fontId="12" fillId="0" borderId="2" xfId="0" applyFont="1" applyFill="1" applyBorder="1"/>
    <xf numFmtId="0" fontId="22" fillId="3" borderId="2" xfId="0" applyFont="1" applyFill="1" applyBorder="1"/>
    <xf numFmtId="0" fontId="12" fillId="3" borderId="2" xfId="0" applyFont="1" applyFill="1" applyBorder="1"/>
    <xf numFmtId="0" fontId="12" fillId="3" borderId="2" xfId="0" applyFont="1" applyFill="1" applyBorder="1" applyAlignment="1">
      <alignment vertical="center" wrapText="1"/>
    </xf>
    <xf numFmtId="0" fontId="5" fillId="3" borderId="2" xfId="1" applyFont="1" applyFill="1" applyBorder="1" applyAlignment="1">
      <alignment vertical="center" wrapText="1"/>
    </xf>
    <xf numFmtId="0" fontId="11" fillId="3" borderId="2" xfId="1" applyFont="1" applyFill="1" applyBorder="1" applyAlignment="1">
      <alignment vertical="center" wrapText="1"/>
    </xf>
    <xf numFmtId="3" fontId="12" fillId="3" borderId="2" xfId="0" applyNumberFormat="1" applyFont="1" applyFill="1" applyBorder="1"/>
    <xf numFmtId="0" fontId="11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/>
    </xf>
    <xf numFmtId="49" fontId="5" fillId="0" borderId="4" xfId="1" applyNumberFormat="1" applyFont="1" applyFill="1" applyBorder="1" applyAlignment="1">
      <alignment horizontal="center" vertical="center" wrapText="1"/>
    </xf>
    <xf numFmtId="49" fontId="17" fillId="0" borderId="5" xfId="1" applyNumberFormat="1" applyFont="1" applyFill="1" applyBorder="1" applyAlignment="1">
      <alignment horizontal="center" vertical="center" wrapText="1"/>
    </xf>
    <xf numFmtId="49" fontId="17" fillId="0" borderId="6" xfId="1" applyNumberFormat="1" applyFont="1" applyFill="1" applyBorder="1" applyAlignment="1">
      <alignment horizontal="center" vertical="center" wrapText="1"/>
    </xf>
    <xf numFmtId="49" fontId="17" fillId="0" borderId="7" xfId="1" applyNumberFormat="1" applyFont="1" applyFill="1" applyBorder="1" applyAlignment="1">
      <alignment horizontal="center" vertical="center" wrapText="1"/>
    </xf>
    <xf numFmtId="49" fontId="6" fillId="0" borderId="5" xfId="1" applyNumberFormat="1" applyFont="1" applyFill="1" applyBorder="1" applyAlignment="1">
      <alignment horizontal="center" vertical="center" wrapText="1"/>
    </xf>
    <xf numFmtId="49" fontId="6" fillId="0" borderId="6" xfId="1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/>
    <xf numFmtId="49" fontId="7" fillId="0" borderId="0" xfId="0" applyNumberFormat="1" applyFont="1" applyFill="1"/>
    <xf numFmtId="49" fontId="6" fillId="0" borderId="2" xfId="1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19" fillId="3" borderId="5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vertical="center" wrapText="1"/>
    </xf>
    <xf numFmtId="0" fontId="12" fillId="0" borderId="6" xfId="0" applyFont="1" applyFill="1" applyBorder="1" applyAlignment="1">
      <alignment vertical="center" wrapText="1"/>
    </xf>
    <xf numFmtId="0" fontId="12" fillId="3" borderId="6" xfId="0" applyFont="1" applyFill="1" applyBorder="1" applyAlignment="1">
      <alignment vertical="center" wrapText="1"/>
    </xf>
    <xf numFmtId="0" fontId="5" fillId="0" borderId="6" xfId="1" applyFont="1" applyFill="1" applyBorder="1" applyAlignment="1">
      <alignment vertical="center" wrapText="1"/>
    </xf>
    <xf numFmtId="0" fontId="12" fillId="3" borderId="5" xfId="0" applyFont="1" applyFill="1" applyBorder="1" applyAlignment="1">
      <alignment vertical="center" wrapText="1"/>
    </xf>
    <xf numFmtId="0" fontId="5" fillId="3" borderId="5" xfId="1" applyFont="1" applyFill="1" applyBorder="1" applyAlignment="1">
      <alignment vertical="center" wrapText="1"/>
    </xf>
    <xf numFmtId="0" fontId="11" fillId="3" borderId="5" xfId="1" applyFont="1" applyFill="1" applyBorder="1" applyAlignment="1">
      <alignment vertical="center" wrapText="1"/>
    </xf>
    <xf numFmtId="0" fontId="11" fillId="3" borderId="6" xfId="1" applyFont="1" applyFill="1" applyBorder="1" applyAlignment="1">
      <alignment vertical="center" wrapText="1"/>
    </xf>
    <xf numFmtId="0" fontId="11" fillId="0" borderId="6" xfId="1" applyFont="1" applyFill="1" applyBorder="1" applyAlignment="1">
      <alignment horizontal="left" vertical="center" wrapText="1"/>
    </xf>
    <xf numFmtId="3" fontId="12" fillId="3" borderId="5" xfId="0" applyNumberFormat="1" applyFont="1" applyFill="1" applyBorder="1"/>
    <xf numFmtId="0" fontId="3" fillId="0" borderId="0" xfId="1" applyFont="1" applyFill="1" applyBorder="1" applyAlignment="1">
      <alignment horizontal="left" vertical="center" wrapText="1"/>
    </xf>
    <xf numFmtId="0" fontId="26" fillId="0" borderId="0" xfId="0" applyFont="1" applyFill="1"/>
    <xf numFmtId="164" fontId="12" fillId="0" borderId="0" xfId="0" applyNumberFormat="1" applyFont="1" applyFill="1"/>
    <xf numFmtId="0" fontId="12" fillId="0" borderId="0" xfId="0" applyFont="1" applyFill="1" applyAlignment="1"/>
    <xf numFmtId="164" fontId="12" fillId="0" borderId="0" xfId="0" applyNumberFormat="1" applyFont="1" applyFill="1" applyAlignment="1"/>
    <xf numFmtId="164" fontId="28" fillId="0" borderId="0" xfId="0" applyNumberFormat="1" applyFont="1" applyFill="1"/>
    <xf numFmtId="3" fontId="22" fillId="0" borderId="0" xfId="0" applyNumberFormat="1" applyFont="1" applyFill="1"/>
    <xf numFmtId="1" fontId="30" fillId="0" borderId="22" xfId="1" applyNumberFormat="1" applyFont="1" applyFill="1" applyBorder="1" applyAlignment="1">
      <alignment horizontal="center" vertical="center" wrapText="1"/>
    </xf>
    <xf numFmtId="1" fontId="30" fillId="0" borderId="23" xfId="1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3" fontId="3" fillId="0" borderId="2" xfId="1" applyNumberFormat="1" applyFont="1" applyFill="1" applyBorder="1" applyAlignment="1">
      <alignment vertical="center" wrapText="1"/>
    </xf>
    <xf numFmtId="0" fontId="31" fillId="0" borderId="0" xfId="0" applyFont="1" applyFill="1"/>
    <xf numFmtId="0" fontId="24" fillId="0" borderId="2" xfId="0" applyFont="1" applyFill="1" applyBorder="1" applyAlignment="1">
      <alignment horizontal="left"/>
    </xf>
    <xf numFmtId="0" fontId="31" fillId="0" borderId="2" xfId="0" applyFont="1" applyFill="1" applyBorder="1" applyAlignment="1">
      <alignment wrapText="1"/>
    </xf>
    <xf numFmtId="0" fontId="31" fillId="0" borderId="2" xfId="0" applyFont="1" applyFill="1" applyBorder="1" applyAlignment="1">
      <alignment horizontal="left"/>
    </xf>
    <xf numFmtId="0" fontId="31" fillId="0" borderId="2" xfId="0" applyFont="1" applyFill="1" applyBorder="1"/>
    <xf numFmtId="0" fontId="31" fillId="0" borderId="2" xfId="0" applyFont="1" applyFill="1" applyBorder="1" applyAlignment="1">
      <alignment horizontal="center"/>
    </xf>
    <xf numFmtId="0" fontId="32" fillId="0" borderId="2" xfId="0" applyFont="1" applyFill="1" applyBorder="1"/>
    <xf numFmtId="0" fontId="22" fillId="0" borderId="2" xfId="1" applyFont="1" applyFill="1" applyBorder="1" applyAlignment="1">
      <alignment vertical="center" wrapText="1"/>
    </xf>
    <xf numFmtId="0" fontId="32" fillId="0" borderId="0" xfId="0" applyFont="1" applyFill="1"/>
    <xf numFmtId="0" fontId="32" fillId="0" borderId="2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vertical="center" wrapText="1"/>
    </xf>
    <xf numFmtId="0" fontId="23" fillId="0" borderId="7" xfId="1" applyFont="1" applyFill="1" applyBorder="1" applyAlignment="1">
      <alignment vertical="center" wrapText="1"/>
    </xf>
    <xf numFmtId="0" fontId="33" fillId="0" borderId="0" xfId="0" applyFont="1" applyFill="1"/>
    <xf numFmtId="0" fontId="30" fillId="0" borderId="7" xfId="1" applyFont="1" applyFill="1" applyBorder="1" applyAlignment="1">
      <alignment vertical="center" wrapText="1"/>
    </xf>
    <xf numFmtId="0" fontId="22" fillId="0" borderId="7" xfId="1" applyFont="1" applyFill="1" applyBorder="1" applyAlignment="1">
      <alignment vertical="center" wrapText="1"/>
    </xf>
    <xf numFmtId="0" fontId="22" fillId="0" borderId="0" xfId="0" applyFont="1" applyFill="1" applyAlignment="1">
      <alignment horizontal="left"/>
    </xf>
    <xf numFmtId="0" fontId="34" fillId="2" borderId="0" xfId="0" applyFont="1" applyFill="1"/>
    <xf numFmtId="0" fontId="22" fillId="0" borderId="0" xfId="0" applyFont="1" applyFill="1" applyAlignment="1">
      <alignment horizontal="left" wrapText="1"/>
    </xf>
    <xf numFmtId="43" fontId="32" fillId="0" borderId="0" xfId="0" applyNumberFormat="1" applyFont="1" applyFill="1"/>
    <xf numFmtId="0" fontId="32" fillId="0" borderId="0" xfId="0" applyFont="1" applyFill="1" applyAlignment="1">
      <alignment horizontal="left"/>
    </xf>
    <xf numFmtId="0" fontId="32" fillId="0" borderId="0" xfId="0" applyFont="1" applyFill="1" applyBorder="1" applyAlignment="1">
      <alignment horizontal="left"/>
    </xf>
    <xf numFmtId="49" fontId="22" fillId="0" borderId="0" xfId="0" applyNumberFormat="1" applyFont="1" applyFill="1"/>
    <xf numFmtId="0" fontId="27" fillId="3" borderId="2" xfId="1" applyFont="1" applyFill="1" applyBorder="1" applyAlignment="1">
      <alignment horizontal="center" vertical="center" wrapText="1"/>
    </xf>
    <xf numFmtId="0" fontId="27" fillId="3" borderId="9" xfId="1" applyFont="1" applyFill="1" applyBorder="1" applyAlignment="1">
      <alignment horizontal="center" vertical="center" wrapText="1"/>
    </xf>
    <xf numFmtId="0" fontId="22" fillId="3" borderId="9" xfId="1" applyFont="1" applyFill="1" applyBorder="1" applyAlignment="1">
      <alignment horizontal="center" vertical="center" wrapText="1"/>
    </xf>
    <xf numFmtId="4" fontId="22" fillId="0" borderId="7" xfId="1" applyNumberFormat="1" applyFont="1" applyFill="1" applyBorder="1" applyAlignment="1">
      <alignment horizontal="center" vertical="center" wrapText="1"/>
    </xf>
    <xf numFmtId="164" fontId="22" fillId="0" borderId="2" xfId="1" applyNumberFormat="1" applyFont="1" applyFill="1" applyBorder="1" applyAlignment="1">
      <alignment horizontal="center" vertical="center" wrapText="1"/>
    </xf>
    <xf numFmtId="41" fontId="22" fillId="0" borderId="2" xfId="1" applyNumberFormat="1" applyFont="1" applyFill="1" applyBorder="1" applyAlignment="1">
      <alignment horizontal="center" vertical="center" wrapText="1"/>
    </xf>
    <xf numFmtId="3" fontId="32" fillId="0" borderId="0" xfId="0" applyNumberFormat="1" applyFont="1" applyFill="1"/>
    <xf numFmtId="0" fontId="32" fillId="3" borderId="2" xfId="0" applyFont="1" applyFill="1" applyBorder="1"/>
    <xf numFmtId="0" fontId="32" fillId="3" borderId="2" xfId="0" applyFont="1" applyFill="1" applyBorder="1" applyAlignment="1">
      <alignment vertical="center" wrapText="1"/>
    </xf>
    <xf numFmtId="0" fontId="32" fillId="3" borderId="7" xfId="0" applyFont="1" applyFill="1" applyBorder="1" applyAlignment="1">
      <alignment vertical="center" wrapText="1"/>
    </xf>
    <xf numFmtId="0" fontId="27" fillId="3" borderId="7" xfId="1" applyFont="1" applyFill="1" applyBorder="1" applyAlignment="1">
      <alignment horizontal="center" vertical="center" wrapText="1"/>
    </xf>
    <xf numFmtId="4" fontId="22" fillId="3" borderId="7" xfId="1" applyNumberFormat="1" applyFont="1" applyFill="1" applyBorder="1" applyAlignment="1">
      <alignment horizontal="center" vertical="center" wrapText="1"/>
    </xf>
    <xf numFmtId="164" fontId="27" fillId="3" borderId="2" xfId="1" applyNumberFormat="1" applyFont="1" applyFill="1" applyBorder="1" applyAlignment="1">
      <alignment horizontal="center" vertical="center" wrapText="1"/>
    </xf>
    <xf numFmtId="0" fontId="22" fillId="3" borderId="2" xfId="1" applyFont="1" applyFill="1" applyBorder="1" applyAlignment="1">
      <alignment vertical="center" wrapText="1"/>
    </xf>
    <xf numFmtId="0" fontId="22" fillId="3" borderId="7" xfId="1" applyFont="1" applyFill="1" applyBorder="1" applyAlignment="1">
      <alignment vertical="center" wrapText="1"/>
    </xf>
    <xf numFmtId="0" fontId="22" fillId="0" borderId="7" xfId="1" applyFont="1" applyFill="1" applyBorder="1" applyAlignment="1">
      <alignment horizontal="left" vertical="center" wrapText="1"/>
    </xf>
    <xf numFmtId="0" fontId="30" fillId="3" borderId="2" xfId="1" applyFont="1" applyFill="1" applyBorder="1" applyAlignment="1">
      <alignment horizontal="center" vertical="center" wrapText="1"/>
    </xf>
    <xf numFmtId="0" fontId="30" fillId="3" borderId="7" xfId="1" applyFont="1" applyFill="1" applyBorder="1" applyAlignment="1">
      <alignment horizontal="center" vertical="center" wrapText="1"/>
    </xf>
    <xf numFmtId="3" fontId="32" fillId="3" borderId="2" xfId="0" applyNumberFormat="1" applyFont="1" applyFill="1" applyBorder="1"/>
    <xf numFmtId="3" fontId="27" fillId="3" borderId="2" xfId="1" applyNumberFormat="1" applyFont="1" applyFill="1" applyBorder="1" applyAlignment="1">
      <alignment vertical="center" wrapText="1"/>
    </xf>
    <xf numFmtId="3" fontId="27" fillId="3" borderId="2" xfId="1" applyNumberFormat="1" applyFont="1" applyFill="1" applyBorder="1" applyAlignment="1">
      <alignment horizontal="center"/>
    </xf>
    <xf numFmtId="167" fontId="32" fillId="0" borderId="0" xfId="0" applyNumberFormat="1" applyFont="1" applyFill="1"/>
    <xf numFmtId="1" fontId="32" fillId="0" borderId="0" xfId="0" applyNumberFormat="1" applyFont="1" applyFill="1"/>
    <xf numFmtId="0" fontId="27" fillId="0" borderId="7" xfId="1" applyFont="1" applyFill="1" applyBorder="1" applyAlignment="1">
      <alignment vertical="center" wrapText="1"/>
    </xf>
    <xf numFmtId="4" fontId="27" fillId="0" borderId="7" xfId="1" applyNumberFormat="1" applyFont="1" applyFill="1" applyBorder="1" applyAlignment="1">
      <alignment horizontal="center" vertical="center" wrapText="1"/>
    </xf>
    <xf numFmtId="164" fontId="27" fillId="0" borderId="2" xfId="1" applyNumberFormat="1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left"/>
    </xf>
    <xf numFmtId="0" fontId="31" fillId="0" borderId="7" xfId="0" applyFont="1" applyFill="1" applyBorder="1" applyAlignment="1">
      <alignment wrapText="1"/>
    </xf>
    <xf numFmtId="41" fontId="27" fillId="3" borderId="2" xfId="1" applyNumberFormat="1" applyFont="1" applyFill="1" applyBorder="1" applyAlignment="1">
      <alignment horizontal="center" vertical="center" wrapText="1"/>
    </xf>
    <xf numFmtId="0" fontId="30" fillId="3" borderId="7" xfId="1" applyFont="1" applyFill="1" applyBorder="1" applyAlignment="1">
      <alignment vertical="center" wrapText="1"/>
    </xf>
    <xf numFmtId="0" fontId="22" fillId="3" borderId="7" xfId="1" applyFont="1" applyFill="1" applyBorder="1" applyAlignment="1">
      <alignment horizontal="left" vertical="center" wrapText="1"/>
    </xf>
    <xf numFmtId="0" fontId="27" fillId="3" borderId="7" xfId="1" applyFont="1" applyFill="1" applyBorder="1" applyAlignment="1">
      <alignment vertical="center" wrapText="1"/>
    </xf>
    <xf numFmtId="4" fontId="27" fillId="3" borderId="7" xfId="1" applyNumberFormat="1" applyFont="1" applyFill="1" applyBorder="1" applyAlignment="1">
      <alignment horizontal="center" vertical="center" wrapText="1"/>
    </xf>
    <xf numFmtId="0" fontId="27" fillId="3" borderId="9" xfId="1" applyFont="1" applyFill="1" applyBorder="1" applyAlignment="1">
      <alignment horizontal="right" vertical="center" wrapText="1"/>
    </xf>
    <xf numFmtId="0" fontId="22" fillId="3" borderId="9" xfId="1" applyFont="1" applyFill="1" applyBorder="1" applyAlignment="1">
      <alignment horizontal="right" vertical="center" wrapText="1"/>
    </xf>
    <xf numFmtId="1" fontId="27" fillId="3" borderId="2" xfId="1" applyNumberFormat="1" applyFont="1" applyFill="1" applyBorder="1" applyAlignment="1">
      <alignment horizontal="right" vertical="center" wrapText="1"/>
    </xf>
    <xf numFmtId="41" fontId="27" fillId="3" borderId="2" xfId="1" applyNumberFormat="1" applyFont="1" applyFill="1" applyBorder="1" applyAlignment="1">
      <alignment horizontal="right" vertical="center" wrapText="1"/>
    </xf>
    <xf numFmtId="41" fontId="22" fillId="0" borderId="2" xfId="1" applyNumberFormat="1" applyFont="1" applyFill="1" applyBorder="1" applyAlignment="1">
      <alignment horizontal="right" vertical="center" wrapText="1"/>
    </xf>
    <xf numFmtId="4" fontId="12" fillId="0" borderId="0" xfId="0" applyNumberFormat="1" applyFont="1" applyFill="1"/>
    <xf numFmtId="1" fontId="23" fillId="0" borderId="2" xfId="1" applyNumberFormat="1" applyFont="1" applyFill="1" applyBorder="1" applyAlignment="1">
      <alignment horizontal="center" vertical="center" wrapText="1"/>
    </xf>
    <xf numFmtId="4" fontId="31" fillId="0" borderId="0" xfId="0" applyNumberFormat="1" applyFont="1" applyFill="1"/>
    <xf numFmtId="0" fontId="27" fillId="0" borderId="0" xfId="1" applyFont="1" applyFill="1" applyBorder="1" applyAlignment="1">
      <alignment horizontal="left" vertical="center" wrapText="1"/>
    </xf>
    <xf numFmtId="0" fontId="22" fillId="0" borderId="2" xfId="0" applyFont="1" applyFill="1" applyBorder="1"/>
    <xf numFmtId="49" fontId="22" fillId="0" borderId="2" xfId="0" applyNumberFormat="1" applyFont="1" applyFill="1" applyBorder="1"/>
    <xf numFmtId="3" fontId="22" fillId="0" borderId="2" xfId="0" applyNumberFormat="1" applyFont="1" applyFill="1" applyBorder="1"/>
    <xf numFmtId="3" fontId="32" fillId="0" borderId="2" xfId="0" applyNumberFormat="1" applyFont="1" applyFill="1" applyBorder="1"/>
    <xf numFmtId="3" fontId="33" fillId="0" borderId="2" xfId="0" applyNumberFormat="1" applyFont="1" applyFill="1" applyBorder="1"/>
    <xf numFmtId="0" fontId="33" fillId="0" borderId="2" xfId="0" applyFont="1" applyFill="1" applyBorder="1"/>
    <xf numFmtId="9" fontId="32" fillId="0" borderId="2" xfId="0" applyNumberFormat="1" applyFont="1" applyFill="1" applyBorder="1"/>
    <xf numFmtId="3" fontId="31" fillId="0" borderId="0" xfId="0" applyNumberFormat="1" applyFont="1" applyFill="1"/>
    <xf numFmtId="3" fontId="3" fillId="0" borderId="25" xfId="1" applyNumberFormat="1" applyFont="1" applyFill="1" applyBorder="1" applyAlignment="1">
      <alignment horizontal="center"/>
    </xf>
    <xf numFmtId="3" fontId="12" fillId="0" borderId="2" xfId="0" applyNumberFormat="1" applyFont="1" applyFill="1" applyBorder="1" applyAlignment="1">
      <alignment horizontal="center"/>
    </xf>
    <xf numFmtId="41" fontId="12" fillId="0" borderId="2" xfId="0" applyNumberFormat="1" applyFont="1" applyFill="1" applyBorder="1"/>
    <xf numFmtId="3" fontId="33" fillId="3" borderId="2" xfId="0" applyNumberFormat="1" applyFont="1" applyFill="1" applyBorder="1"/>
    <xf numFmtId="3" fontId="11" fillId="0" borderId="2" xfId="1" applyNumberFormat="1" applyFont="1" applyFill="1" applyBorder="1" applyAlignment="1">
      <alignment vertical="center" wrapText="1"/>
    </xf>
    <xf numFmtId="3" fontId="11" fillId="0" borderId="2" xfId="1" applyNumberFormat="1" applyFont="1" applyFill="1" applyBorder="1" applyAlignment="1">
      <alignment horizontal="center"/>
    </xf>
    <xf numFmtId="3" fontId="11" fillId="0" borderId="25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 vertical="center" wrapText="1"/>
    </xf>
    <xf numFmtId="3" fontId="12" fillId="3" borderId="0" xfId="0" applyNumberFormat="1" applyFont="1" applyFill="1" applyBorder="1"/>
    <xf numFmtId="41" fontId="22" fillId="3" borderId="2" xfId="1" applyNumberFormat="1" applyFont="1" applyFill="1" applyBorder="1" applyAlignment="1">
      <alignment horizontal="right" vertical="center" wrapText="1"/>
    </xf>
    <xf numFmtId="41" fontId="22" fillId="3" borderId="2" xfId="1" applyNumberFormat="1" applyFont="1" applyFill="1" applyBorder="1" applyAlignment="1">
      <alignment horizontal="center" vertical="center" wrapText="1"/>
    </xf>
    <xf numFmtId="0" fontId="38" fillId="0" borderId="2" xfId="0" applyFont="1" applyFill="1" applyBorder="1"/>
    <xf numFmtId="0" fontId="38" fillId="0" borderId="2" xfId="0" applyFont="1" applyFill="1" applyBorder="1" applyAlignment="1">
      <alignment wrapText="1"/>
    </xf>
    <xf numFmtId="41" fontId="27" fillId="0" borderId="2" xfId="1" applyNumberFormat="1" applyFont="1" applyFill="1" applyBorder="1" applyAlignment="1">
      <alignment horizontal="center" vertical="center" wrapText="1"/>
    </xf>
    <xf numFmtId="0" fontId="39" fillId="0" borderId="2" xfId="1" applyFont="1" applyFill="1" applyBorder="1" applyAlignment="1">
      <alignment vertical="center" wrapText="1"/>
    </xf>
    <xf numFmtId="0" fontId="39" fillId="0" borderId="7" xfId="1" applyFont="1" applyFill="1" applyBorder="1" applyAlignment="1">
      <alignment vertical="center" wrapText="1"/>
    </xf>
    <xf numFmtId="0" fontId="40" fillId="0" borderId="7" xfId="1" applyFont="1" applyFill="1" applyBorder="1" applyAlignment="1">
      <alignment vertical="center" wrapText="1"/>
    </xf>
    <xf numFmtId="43" fontId="32" fillId="0" borderId="2" xfId="0" applyNumberFormat="1" applyFont="1" applyFill="1" applyBorder="1"/>
    <xf numFmtId="43" fontId="33" fillId="0" borderId="2" xfId="0" applyNumberFormat="1" applyFont="1" applyFill="1" applyBorder="1"/>
    <xf numFmtId="168" fontId="32" fillId="0" borderId="0" xfId="0" applyNumberFormat="1" applyFont="1" applyFill="1"/>
    <xf numFmtId="4" fontId="31" fillId="4" borderId="0" xfId="0" applyNumberFormat="1" applyFont="1" applyFill="1"/>
    <xf numFmtId="0" fontId="31" fillId="4" borderId="2" xfId="0" applyFont="1" applyFill="1" applyBorder="1" applyAlignment="1">
      <alignment horizontal="left"/>
    </xf>
    <xf numFmtId="4" fontId="41" fillId="4" borderId="0" xfId="0" applyNumberFormat="1" applyFont="1" applyFill="1"/>
    <xf numFmtId="3" fontId="25" fillId="0" borderId="26" xfId="0" applyNumberFormat="1" applyFont="1" applyFill="1" applyBorder="1" applyAlignment="1">
      <alignment vertical="center" wrapText="1"/>
    </xf>
    <xf numFmtId="3" fontId="25" fillId="0" borderId="8" xfId="0" applyNumberFormat="1" applyFont="1" applyFill="1" applyBorder="1" applyAlignment="1">
      <alignment vertical="center" wrapText="1"/>
    </xf>
    <xf numFmtId="3" fontId="25" fillId="0" borderId="13" xfId="0" applyNumberFormat="1" applyFont="1" applyFill="1" applyBorder="1" applyAlignment="1">
      <alignment vertical="center" wrapText="1"/>
    </xf>
    <xf numFmtId="3" fontId="25" fillId="0" borderId="1" xfId="0" applyNumberFormat="1" applyFont="1" applyFill="1" applyBorder="1" applyAlignment="1">
      <alignment vertical="center" wrapText="1"/>
    </xf>
    <xf numFmtId="3" fontId="25" fillId="0" borderId="9" xfId="0" applyNumberFormat="1" applyFont="1" applyFill="1" applyBorder="1" applyAlignment="1">
      <alignment vertical="center" wrapText="1"/>
    </xf>
    <xf numFmtId="3" fontId="27" fillId="3" borderId="2" xfId="1" applyNumberFormat="1" applyFont="1" applyFill="1" applyBorder="1" applyAlignment="1">
      <alignment horizontal="right" vertical="center" wrapText="1"/>
    </xf>
    <xf numFmtId="3" fontId="27" fillId="0" borderId="2" xfId="1" applyNumberFormat="1" applyFont="1" applyFill="1" applyBorder="1" applyAlignment="1">
      <alignment vertical="center" wrapText="1"/>
    </xf>
    <xf numFmtId="3" fontId="27" fillId="0" borderId="2" xfId="1" applyNumberFormat="1" applyFont="1" applyFill="1" applyBorder="1" applyAlignment="1">
      <alignment horizontal="center"/>
    </xf>
    <xf numFmtId="0" fontId="0" fillId="0" borderId="2" xfId="0" applyBorder="1"/>
    <xf numFmtId="49" fontId="40" fillId="0" borderId="2" xfId="1" applyNumberFormat="1" applyFont="1" applyFill="1" applyBorder="1" applyAlignment="1">
      <alignment horizontal="center" vertical="center" wrapText="1"/>
    </xf>
    <xf numFmtId="1" fontId="40" fillId="0" borderId="2" xfId="1" applyNumberFormat="1" applyFont="1" applyFill="1" applyBorder="1" applyAlignment="1">
      <alignment horizontal="center" vertical="center" wrapText="1"/>
    </xf>
    <xf numFmtId="49" fontId="40" fillId="0" borderId="2" xfId="0" applyNumberFormat="1" applyFont="1" applyFill="1" applyBorder="1" applyAlignment="1">
      <alignment horizontal="center" vertical="center" wrapText="1"/>
    </xf>
    <xf numFmtId="1" fontId="43" fillId="0" borderId="2" xfId="1" applyNumberFormat="1" applyFont="1" applyFill="1" applyBorder="1" applyAlignment="1">
      <alignment vertical="center" wrapText="1"/>
    </xf>
    <xf numFmtId="0" fontId="43" fillId="0" borderId="2" xfId="0" applyFont="1" applyFill="1" applyBorder="1" applyAlignment="1">
      <alignment vertical="center" wrapText="1"/>
    </xf>
    <xf numFmtId="0" fontId="31" fillId="0" borderId="0" xfId="0" applyFont="1"/>
    <xf numFmtId="3" fontId="0" fillId="0" borderId="0" xfId="0" applyNumberFormat="1"/>
    <xf numFmtId="41" fontId="0" fillId="0" borderId="0" xfId="0" applyNumberFormat="1"/>
    <xf numFmtId="3" fontId="29" fillId="0" borderId="2" xfId="0" applyNumberFormat="1" applyFont="1" applyBorder="1"/>
    <xf numFmtId="0" fontId="43" fillId="0" borderId="4" xfId="0" applyFont="1" applyFill="1" applyBorder="1" applyAlignment="1">
      <alignment vertical="center" wrapText="1"/>
    </xf>
    <xf numFmtId="0" fontId="20" fillId="4" borderId="2" xfId="0" applyFont="1" applyFill="1" applyBorder="1" applyAlignment="1">
      <alignment vertical="center" wrapText="1"/>
    </xf>
    <xf numFmtId="49" fontId="20" fillId="4" borderId="2" xfId="0" applyNumberFormat="1" applyFont="1" applyFill="1" applyBorder="1" applyAlignment="1">
      <alignment horizontal="center" vertical="center" wrapText="1"/>
    </xf>
    <xf numFmtId="3" fontId="46" fillId="4" borderId="2" xfId="0" applyNumberFormat="1" applyFont="1" applyFill="1" applyBorder="1"/>
    <xf numFmtId="0" fontId="22" fillId="5" borderId="7" xfId="1" applyFont="1" applyFill="1" applyBorder="1" applyAlignment="1">
      <alignment vertical="center" wrapText="1"/>
    </xf>
    <xf numFmtId="0" fontId="32" fillId="5" borderId="2" xfId="0" applyFont="1" applyFill="1" applyBorder="1"/>
    <xf numFmtId="0" fontId="22" fillId="5" borderId="2" xfId="1" applyFont="1" applyFill="1" applyBorder="1" applyAlignment="1">
      <alignment vertical="center" wrapText="1"/>
    </xf>
    <xf numFmtId="0" fontId="23" fillId="5" borderId="7" xfId="1" applyFont="1" applyFill="1" applyBorder="1" applyAlignment="1">
      <alignment vertical="center" wrapText="1"/>
    </xf>
    <xf numFmtId="0" fontId="39" fillId="5" borderId="2" xfId="1" applyFont="1" applyFill="1" applyBorder="1" applyAlignment="1">
      <alignment vertical="center" wrapText="1"/>
    </xf>
    <xf numFmtId="0" fontId="39" fillId="5" borderId="7" xfId="1" applyFont="1" applyFill="1" applyBorder="1" applyAlignment="1">
      <alignment vertical="center" wrapText="1"/>
    </xf>
    <xf numFmtId="0" fontId="38" fillId="0" borderId="2" xfId="0" applyFont="1" applyFill="1" applyBorder="1" applyAlignment="1">
      <alignment horizontal="left"/>
    </xf>
    <xf numFmtId="10" fontId="0" fillId="0" borderId="2" xfId="0" applyNumberFormat="1" applyBorder="1"/>
    <xf numFmtId="0" fontId="25" fillId="0" borderId="2" xfId="0" applyFont="1" applyFill="1" applyBorder="1" applyAlignment="1">
      <alignment horizontal="center" vertical="center" wrapText="1"/>
    </xf>
    <xf numFmtId="0" fontId="47" fillId="0" borderId="0" xfId="0" applyFont="1" applyFill="1"/>
    <xf numFmtId="0" fontId="22" fillId="5" borderId="7" xfId="1" applyFont="1" applyFill="1" applyBorder="1" applyAlignment="1">
      <alignment horizontal="left" vertical="center" wrapText="1"/>
    </xf>
    <xf numFmtId="0" fontId="25" fillId="0" borderId="2" xfId="0" applyFont="1" applyBorder="1" applyAlignment="1">
      <alignment horizontal="left"/>
    </xf>
    <xf numFmtId="0" fontId="25" fillId="0" borderId="2" xfId="0" applyFont="1" applyFill="1" applyBorder="1" applyAlignment="1">
      <alignment wrapText="1"/>
    </xf>
    <xf numFmtId="0" fontId="25" fillId="0" borderId="2" xfId="0" applyFont="1" applyFill="1" applyBorder="1" applyAlignment="1">
      <alignment horizontal="left"/>
    </xf>
    <xf numFmtId="3" fontId="47" fillId="0" borderId="2" xfId="0" applyNumberFormat="1" applyFont="1" applyFill="1" applyBorder="1"/>
    <xf numFmtId="4" fontId="47" fillId="0" borderId="2" xfId="0" applyNumberFormat="1" applyFont="1" applyFill="1" applyBorder="1"/>
    <xf numFmtId="3" fontId="25" fillId="0" borderId="2" xfId="0" applyNumberFormat="1" applyFont="1" applyFill="1" applyBorder="1"/>
    <xf numFmtId="4" fontId="25" fillId="0" borderId="2" xfId="0" applyNumberFormat="1" applyFont="1" applyFill="1" applyBorder="1"/>
    <xf numFmtId="0" fontId="25" fillId="5" borderId="2" xfId="0" applyFont="1" applyFill="1" applyBorder="1" applyAlignment="1">
      <alignment horizontal="left"/>
    </xf>
    <xf numFmtId="0" fontId="25" fillId="5" borderId="2" xfId="0" applyFont="1" applyFill="1" applyBorder="1" applyAlignment="1">
      <alignment wrapText="1"/>
    </xf>
    <xf numFmtId="0" fontId="25" fillId="0" borderId="2" xfId="0" applyFont="1" applyBorder="1"/>
    <xf numFmtId="0" fontId="25" fillId="0" borderId="2" xfId="0" applyFont="1" applyFill="1" applyBorder="1"/>
    <xf numFmtId="3" fontId="25" fillId="0" borderId="2" xfId="0" applyNumberFormat="1" applyFont="1" applyBorder="1"/>
    <xf numFmtId="4" fontId="25" fillId="0" borderId="2" xfId="0" applyNumberFormat="1" applyFont="1" applyBorder="1"/>
    <xf numFmtId="0" fontId="31" fillId="0" borderId="0" xfId="0" applyFont="1" applyFill="1" applyAlignment="1"/>
    <xf numFmtId="4" fontId="32" fillId="0" borderId="0" xfId="0" applyNumberFormat="1" applyFont="1" applyFill="1"/>
    <xf numFmtId="3" fontId="12" fillId="0" borderId="0" xfId="0" applyNumberFormat="1" applyFont="1" applyFill="1" applyBorder="1"/>
    <xf numFmtId="43" fontId="32" fillId="2" borderId="2" xfId="0" applyNumberFormat="1" applyFont="1" applyFill="1" applyBorder="1"/>
    <xf numFmtId="0" fontId="3" fillId="0" borderId="1" xfId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/>
    </xf>
    <xf numFmtId="0" fontId="11" fillId="0" borderId="8" xfId="1" applyFont="1" applyFill="1" applyBorder="1" applyAlignment="1">
      <alignment vertical="center" wrapText="1"/>
    </xf>
    <xf numFmtId="0" fontId="12" fillId="0" borderId="10" xfId="0" applyFont="1" applyFill="1" applyBorder="1" applyAlignment="1">
      <alignment vertical="center" wrapText="1"/>
    </xf>
    <xf numFmtId="0" fontId="12" fillId="0" borderId="9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center" vertical="center" wrapText="1"/>
    </xf>
    <xf numFmtId="1" fontId="6" fillId="0" borderId="5" xfId="1" applyNumberFormat="1" applyFont="1" applyFill="1" applyBorder="1" applyAlignment="1">
      <alignment horizontal="center" vertical="center" wrapText="1"/>
    </xf>
    <xf numFmtId="1" fontId="6" fillId="0" borderId="6" xfId="1" applyNumberFormat="1" applyFont="1" applyFill="1" applyBorder="1" applyAlignment="1">
      <alignment horizontal="center" vertical="center" wrapText="1"/>
    </xf>
    <xf numFmtId="1" fontId="17" fillId="0" borderId="5" xfId="1" applyNumberFormat="1" applyFont="1" applyFill="1" applyBorder="1" applyAlignment="1">
      <alignment horizontal="center" vertical="center" wrapText="1"/>
    </xf>
    <xf numFmtId="1" fontId="17" fillId="0" borderId="6" xfId="1" applyNumberFormat="1" applyFont="1" applyFill="1" applyBorder="1" applyAlignment="1">
      <alignment horizontal="center" vertical="center" wrapText="1"/>
    </xf>
    <xf numFmtId="1" fontId="17" fillId="0" borderId="7" xfId="1" applyNumberFormat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vertical="center" wrapText="1"/>
    </xf>
    <xf numFmtId="0" fontId="11" fillId="0" borderId="8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3" fontId="25" fillId="0" borderId="11" xfId="0" applyNumberFormat="1" applyFont="1" applyFill="1" applyBorder="1" applyAlignment="1">
      <alignment horizontal="center" vertical="center" wrapText="1"/>
    </xf>
    <xf numFmtId="3" fontId="25" fillId="0" borderId="26" xfId="0" applyNumberFormat="1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1" fontId="23" fillId="0" borderId="5" xfId="1" applyNumberFormat="1" applyFont="1" applyFill="1" applyBorder="1" applyAlignment="1">
      <alignment horizontal="center" vertical="center" wrapText="1"/>
    </xf>
    <xf numFmtId="1" fontId="23" fillId="0" borderId="7" xfId="1" applyNumberFormat="1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1" fontId="30" fillId="0" borderId="2" xfId="1" applyNumberFormat="1" applyFont="1" applyFill="1" applyBorder="1" applyAlignment="1">
      <alignment horizontal="center" vertical="center" wrapText="1"/>
    </xf>
    <xf numFmtId="49" fontId="30" fillId="0" borderId="2" xfId="1" applyNumberFormat="1" applyFont="1" applyFill="1" applyBorder="1" applyAlignment="1">
      <alignment horizontal="center" vertical="center" wrapText="1"/>
    </xf>
    <xf numFmtId="1" fontId="30" fillId="0" borderId="5" xfId="1" applyNumberFormat="1" applyFont="1" applyFill="1" applyBorder="1" applyAlignment="1">
      <alignment horizontal="center" vertical="center" wrapText="1"/>
    </xf>
    <xf numFmtId="1" fontId="30" fillId="0" borderId="6" xfId="1" applyNumberFormat="1" applyFont="1" applyFill="1" applyBorder="1" applyAlignment="1">
      <alignment horizontal="center" vertical="center" wrapText="1"/>
    </xf>
    <xf numFmtId="1" fontId="30" fillId="0" borderId="7" xfId="1" applyNumberFormat="1" applyFont="1" applyFill="1" applyBorder="1" applyAlignment="1">
      <alignment horizontal="center" vertical="center" wrapText="1"/>
    </xf>
    <xf numFmtId="49" fontId="30" fillId="0" borderId="5" xfId="1" applyNumberFormat="1" applyFont="1" applyFill="1" applyBorder="1" applyAlignment="1">
      <alignment horizontal="center" vertical="center" wrapText="1"/>
    </xf>
    <xf numFmtId="49" fontId="30" fillId="0" borderId="6" xfId="1" applyNumberFormat="1" applyFont="1" applyFill="1" applyBorder="1" applyAlignment="1">
      <alignment horizontal="center" vertical="center" wrapText="1"/>
    </xf>
    <xf numFmtId="49" fontId="30" fillId="0" borderId="7" xfId="1" applyNumberFormat="1" applyFont="1" applyFill="1" applyBorder="1" applyAlignment="1">
      <alignment horizontal="center" vertical="center" wrapText="1"/>
    </xf>
    <xf numFmtId="1" fontId="23" fillId="0" borderId="2" xfId="1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/>
    </xf>
    <xf numFmtId="49" fontId="22" fillId="0" borderId="2" xfId="0" applyNumberFormat="1" applyFont="1" applyFill="1" applyBorder="1" applyAlignment="1">
      <alignment horizontal="center"/>
    </xf>
    <xf numFmtId="0" fontId="24" fillId="0" borderId="2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/>
    </xf>
    <xf numFmtId="0" fontId="22" fillId="0" borderId="0" xfId="0" applyFont="1" applyFill="1" applyAlignment="1">
      <alignment horizontal="left" wrapText="1"/>
    </xf>
    <xf numFmtId="0" fontId="27" fillId="0" borderId="1" xfId="1" applyFont="1" applyFill="1" applyBorder="1" applyAlignment="1">
      <alignment horizontal="left" vertical="center" wrapText="1"/>
    </xf>
    <xf numFmtId="0" fontId="27" fillId="0" borderId="0" xfId="1" applyFont="1" applyFill="1" applyBorder="1" applyAlignment="1">
      <alignment horizontal="left" vertical="center" wrapText="1"/>
    </xf>
    <xf numFmtId="0" fontId="22" fillId="0" borderId="4" xfId="1" applyFont="1" applyFill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center" vertical="center" wrapText="1"/>
    </xf>
    <xf numFmtId="49" fontId="35" fillId="0" borderId="5" xfId="0" applyNumberFormat="1" applyFont="1" applyFill="1" applyBorder="1" applyAlignment="1">
      <alignment horizontal="center"/>
    </xf>
    <xf numFmtId="49" fontId="35" fillId="0" borderId="6" xfId="0" applyNumberFormat="1" applyFont="1" applyFill="1" applyBorder="1" applyAlignment="1">
      <alignment horizontal="center"/>
    </xf>
    <xf numFmtId="49" fontId="35" fillId="0" borderId="7" xfId="0" applyNumberFormat="1" applyFont="1" applyFill="1" applyBorder="1" applyAlignment="1">
      <alignment horizontal="center"/>
    </xf>
    <xf numFmtId="0" fontId="22" fillId="0" borderId="2" xfId="0" applyFont="1" applyBorder="1" applyAlignment="1">
      <alignment horizontal="center" vertical="center" wrapText="1"/>
    </xf>
    <xf numFmtId="0" fontId="19" fillId="0" borderId="16" xfId="1" applyFont="1" applyFill="1" applyBorder="1" applyAlignment="1">
      <alignment horizontal="center" vertical="center" wrapText="1"/>
    </xf>
    <xf numFmtId="0" fontId="19" fillId="0" borderId="4" xfId="1" applyFont="1" applyFill="1" applyBorder="1" applyAlignment="1">
      <alignment horizontal="center" vertical="center" wrapText="1"/>
    </xf>
    <xf numFmtId="0" fontId="19" fillId="0" borderId="24" xfId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29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1" fontId="20" fillId="0" borderId="2" xfId="1" applyNumberFormat="1" applyFont="1" applyFill="1" applyBorder="1" applyAlignment="1">
      <alignment horizontal="center" vertical="center" wrapText="1"/>
    </xf>
    <xf numFmtId="1" fontId="20" fillId="0" borderId="20" xfId="1" applyNumberFormat="1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49" fontId="20" fillId="0" borderId="6" xfId="0" applyNumberFormat="1" applyFont="1" applyFill="1" applyBorder="1" applyAlignment="1">
      <alignment horizontal="center" vertical="center" wrapText="1"/>
    </xf>
    <xf numFmtId="49" fontId="20" fillId="0" borderId="19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center" vertical="justify"/>
    </xf>
    <xf numFmtId="0" fontId="3" fillId="0" borderId="1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 wrapText="1"/>
    </xf>
    <xf numFmtId="1" fontId="20" fillId="0" borderId="5" xfId="1" applyNumberFormat="1" applyFont="1" applyFill="1" applyBorder="1" applyAlignment="1">
      <alignment horizontal="center" vertical="center" wrapText="1"/>
    </xf>
    <xf numFmtId="1" fontId="20" fillId="0" borderId="7" xfId="1" applyNumberFormat="1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5" fillId="0" borderId="22" xfId="0" applyFont="1" applyFill="1" applyBorder="1" applyAlignment="1">
      <alignment horizontal="center" vertical="center" wrapText="1"/>
    </xf>
    <xf numFmtId="0" fontId="29" fillId="0" borderId="2" xfId="0" applyFont="1" applyBorder="1" applyAlignment="1">
      <alignment horizontal="center" wrapText="1"/>
    </xf>
    <xf numFmtId="0" fontId="29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29" fillId="0" borderId="2" xfId="0" applyFont="1" applyBorder="1" applyAlignment="1">
      <alignment horizontal="center"/>
    </xf>
    <xf numFmtId="1" fontId="43" fillId="0" borderId="5" xfId="1" applyNumberFormat="1" applyFont="1" applyFill="1" applyBorder="1" applyAlignment="1">
      <alignment horizontal="center" vertical="center" wrapText="1"/>
    </xf>
    <xf numFmtId="1" fontId="43" fillId="0" borderId="7" xfId="1" applyNumberFormat="1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</cellXfs>
  <cellStyles count="55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4" xfId="49"/>
    <cellStyle name="Финансовый 5" xfId="50"/>
    <cellStyle name="Финансовый 6" xfId="51"/>
    <cellStyle name="Финансовый 7" xfId="52"/>
    <cellStyle name="Финансовый 8" xfId="53"/>
    <cellStyle name="Финансовый 9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00"/>
  </sheetPr>
  <dimension ref="A1:AN49"/>
  <sheetViews>
    <sheetView tabSelected="1" zoomScale="90" zoomScaleNormal="90" zoomScaleSheetLayoutView="70" workbookViewId="0">
      <pane xSplit="8" ySplit="7" topLeftCell="I38" activePane="bottomRight" state="frozen"/>
      <selection pane="topRight" activeCell="K1" sqref="K1"/>
      <selection pane="bottomLeft" activeCell="A4" sqref="A4"/>
      <selection pane="bottomRight" activeCell="N14" sqref="N14"/>
    </sheetView>
  </sheetViews>
  <sheetFormatPr defaultRowHeight="15" x14ac:dyDescent="0.25"/>
  <cols>
    <col min="1" max="1" width="31.140625" style="11" customWidth="1"/>
    <col min="2" max="2" width="11.140625" style="11" customWidth="1"/>
    <col min="3" max="3" width="8.7109375" style="11" hidden="1" customWidth="1"/>
    <col min="4" max="4" width="12.85546875" style="11" hidden="1" customWidth="1"/>
    <col min="5" max="5" width="6.7109375" style="11" hidden="1" customWidth="1"/>
    <col min="6" max="6" width="11.7109375" style="11" hidden="1" customWidth="1"/>
    <col min="7" max="7" width="11" style="11" hidden="1" customWidth="1"/>
    <col min="8" max="8" width="14" style="11" customWidth="1"/>
    <col min="9" max="9" width="9" style="11" customWidth="1"/>
    <col min="10" max="10" width="14.28515625" style="11" customWidth="1"/>
    <col min="11" max="11" width="9.28515625" style="11" customWidth="1"/>
    <col min="12" max="12" width="15.85546875" style="11" customWidth="1"/>
    <col min="13" max="13" width="11.7109375" style="11" customWidth="1"/>
    <col min="14" max="14" width="16" style="11" customWidth="1"/>
    <col min="15" max="15" width="11.42578125" style="11" customWidth="1"/>
    <col min="16" max="16" width="15.28515625" style="11" customWidth="1"/>
    <col min="17" max="17" width="8.140625" style="11" customWidth="1"/>
    <col min="18" max="18" width="15.42578125" style="11" customWidth="1"/>
    <col min="19" max="19" width="9.42578125" style="11" customWidth="1"/>
    <col min="20" max="20" width="17.140625" style="11" customWidth="1"/>
    <col min="21" max="21" width="9.28515625" style="11" customWidth="1"/>
    <col min="22" max="22" width="13.85546875" style="11" customWidth="1"/>
    <col min="23" max="23" width="12.140625" style="11" customWidth="1"/>
    <col min="24" max="24" width="14.42578125" style="11" customWidth="1"/>
    <col min="25" max="25" width="10.5703125" style="11" customWidth="1"/>
    <col min="26" max="26" width="14.28515625" style="11" customWidth="1"/>
    <col min="27" max="27" width="11.42578125" style="11" customWidth="1"/>
    <col min="28" max="28" width="16" style="11" customWidth="1"/>
    <col min="29" max="29" width="10.28515625" style="11" customWidth="1"/>
    <col min="30" max="30" width="14.28515625" style="11" customWidth="1"/>
    <col min="31" max="31" width="14" style="11" customWidth="1"/>
    <col min="32" max="32" width="15.7109375" style="11" customWidth="1"/>
    <col min="33" max="33" width="13.140625" style="11" customWidth="1"/>
    <col min="34" max="38" width="14.28515625" style="11" customWidth="1"/>
    <col min="39" max="39" width="11.7109375" style="11" customWidth="1"/>
    <col min="40" max="40" width="16.5703125" style="11" customWidth="1"/>
    <col min="41" max="16384" width="9.140625" style="11"/>
  </cols>
  <sheetData>
    <row r="1" spans="1:40" ht="15.75" x14ac:dyDescent="0.25">
      <c r="P1" s="221" t="s">
        <v>78</v>
      </c>
      <c r="Q1" s="221"/>
      <c r="R1" s="221"/>
    </row>
    <row r="2" spans="1:40" ht="31.5" customHeight="1" x14ac:dyDescent="0.25">
      <c r="P2" s="220" t="s">
        <v>76</v>
      </c>
      <c r="Q2" s="220"/>
      <c r="R2" s="220"/>
    </row>
    <row r="3" spans="1:40" x14ac:dyDescent="0.25">
      <c r="B3" s="69">
        <v>1</v>
      </c>
      <c r="C3" s="69">
        <v>2</v>
      </c>
      <c r="D3" s="69">
        <v>3</v>
      </c>
      <c r="E3" s="69">
        <v>4</v>
      </c>
      <c r="F3" s="69">
        <v>5</v>
      </c>
      <c r="G3" s="69">
        <v>6</v>
      </c>
      <c r="H3" s="69">
        <v>7</v>
      </c>
      <c r="I3" s="69">
        <v>8</v>
      </c>
      <c r="J3" s="69">
        <v>9</v>
      </c>
      <c r="K3" s="69">
        <v>10</v>
      </c>
      <c r="L3" s="69">
        <v>11</v>
      </c>
      <c r="M3" s="69">
        <v>12</v>
      </c>
      <c r="N3" s="69">
        <v>13</v>
      </c>
      <c r="O3" s="69">
        <v>14</v>
      </c>
      <c r="P3" s="69">
        <v>15</v>
      </c>
      <c r="Q3" s="69">
        <v>16</v>
      </c>
      <c r="R3" s="69">
        <v>17</v>
      </c>
      <c r="S3" s="69">
        <v>18</v>
      </c>
      <c r="T3" s="69">
        <v>19</v>
      </c>
      <c r="U3" s="69">
        <v>20</v>
      </c>
      <c r="V3" s="69">
        <v>21</v>
      </c>
      <c r="W3" s="69">
        <v>22</v>
      </c>
      <c r="X3" s="69">
        <v>23</v>
      </c>
      <c r="Y3" s="69">
        <v>24</v>
      </c>
      <c r="Z3" s="69">
        <v>25</v>
      </c>
      <c r="AA3" s="69">
        <v>26</v>
      </c>
      <c r="AB3" s="69">
        <v>27</v>
      </c>
      <c r="AC3" s="69">
        <v>28</v>
      </c>
      <c r="AD3" s="69">
        <v>29</v>
      </c>
      <c r="AE3" s="69">
        <v>30</v>
      </c>
      <c r="AF3" s="69">
        <v>31</v>
      </c>
      <c r="AG3" s="69">
        <v>32</v>
      </c>
      <c r="AH3" s="69">
        <v>33</v>
      </c>
      <c r="AI3" s="69">
        <v>34</v>
      </c>
      <c r="AJ3" s="69">
        <v>35</v>
      </c>
      <c r="AK3" s="69">
        <v>36</v>
      </c>
      <c r="AL3" s="69">
        <v>37</v>
      </c>
      <c r="AM3" s="69">
        <v>38</v>
      </c>
      <c r="AN3" s="69">
        <v>39</v>
      </c>
    </row>
    <row r="4" spans="1:40" ht="64.5" customHeight="1" x14ac:dyDescent="0.25">
      <c r="A4" s="217" t="s">
        <v>79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2"/>
      <c r="AI4" s="12"/>
      <c r="AJ4" s="12"/>
      <c r="AK4" s="12"/>
      <c r="AL4" s="12"/>
    </row>
    <row r="5" spans="1:40" ht="103.5" customHeight="1" x14ac:dyDescent="0.25">
      <c r="A5" s="233" t="s">
        <v>0</v>
      </c>
      <c r="B5" s="234" t="s">
        <v>1</v>
      </c>
      <c r="C5" s="235" t="s">
        <v>2</v>
      </c>
      <c r="D5" s="235" t="s">
        <v>3</v>
      </c>
      <c r="E5" s="235" t="s">
        <v>4</v>
      </c>
      <c r="F5" s="2"/>
      <c r="G5" s="2"/>
      <c r="H5" s="235" t="s">
        <v>5</v>
      </c>
      <c r="I5" s="228" t="s">
        <v>6</v>
      </c>
      <c r="J5" s="229"/>
      <c r="K5" s="228" t="s">
        <v>7</v>
      </c>
      <c r="L5" s="230"/>
      <c r="M5" s="228" t="s">
        <v>283</v>
      </c>
      <c r="N5" s="229"/>
      <c r="O5" s="228" t="s">
        <v>9</v>
      </c>
      <c r="P5" s="229"/>
      <c r="Q5" s="228" t="s">
        <v>10</v>
      </c>
      <c r="R5" s="229"/>
      <c r="S5" s="226" t="s">
        <v>80</v>
      </c>
      <c r="T5" s="227"/>
      <c r="U5" s="226" t="s">
        <v>11</v>
      </c>
      <c r="V5" s="227"/>
      <c r="W5" s="226" t="s">
        <v>81</v>
      </c>
      <c r="X5" s="227"/>
      <c r="Y5" s="226" t="s">
        <v>12</v>
      </c>
      <c r="Z5" s="227"/>
      <c r="AA5" s="226" t="s">
        <v>286</v>
      </c>
      <c r="AB5" s="227"/>
      <c r="AC5" s="226" t="s">
        <v>13</v>
      </c>
      <c r="AD5" s="227"/>
      <c r="AE5" s="226" t="s">
        <v>14</v>
      </c>
      <c r="AF5" s="227"/>
      <c r="AG5" s="225" t="s">
        <v>15</v>
      </c>
      <c r="AH5" s="225"/>
      <c r="AI5" s="225" t="s">
        <v>16</v>
      </c>
      <c r="AJ5" s="225"/>
      <c r="AK5" s="225" t="s">
        <v>17</v>
      </c>
      <c r="AL5" s="225"/>
      <c r="AM5" s="218" t="s">
        <v>18</v>
      </c>
      <c r="AN5" s="219"/>
    </row>
    <row r="6" spans="1:40" s="45" customFormat="1" ht="24.75" customHeight="1" x14ac:dyDescent="0.25">
      <c r="A6" s="233"/>
      <c r="B6" s="234"/>
      <c r="C6" s="235"/>
      <c r="D6" s="235"/>
      <c r="E6" s="235"/>
      <c r="F6" s="38"/>
      <c r="G6" s="38"/>
      <c r="H6" s="235"/>
      <c r="I6" s="39"/>
      <c r="J6" s="40" t="s">
        <v>86</v>
      </c>
      <c r="K6" s="39"/>
      <c r="L6" s="41" t="s">
        <v>98</v>
      </c>
      <c r="M6" s="39"/>
      <c r="N6" s="40" t="s">
        <v>85</v>
      </c>
      <c r="O6" s="39"/>
      <c r="P6" s="40" t="s">
        <v>87</v>
      </c>
      <c r="Q6" s="39"/>
      <c r="R6" s="40" t="s">
        <v>88</v>
      </c>
      <c r="S6" s="42"/>
      <c r="T6" s="43" t="s">
        <v>89</v>
      </c>
      <c r="U6" s="47"/>
      <c r="V6" s="47" t="s">
        <v>90</v>
      </c>
      <c r="W6" s="47"/>
      <c r="X6" s="47" t="s">
        <v>91</v>
      </c>
      <c r="Y6" s="47"/>
      <c r="Z6" s="47" t="s">
        <v>99</v>
      </c>
      <c r="AA6" s="47"/>
      <c r="AB6" s="47" t="s">
        <v>92</v>
      </c>
      <c r="AC6" s="47"/>
      <c r="AD6" s="47" t="s">
        <v>100</v>
      </c>
      <c r="AE6" s="47"/>
      <c r="AF6" s="47" t="s">
        <v>101</v>
      </c>
      <c r="AG6" s="44"/>
      <c r="AH6" s="44" t="s">
        <v>103</v>
      </c>
      <c r="AI6" s="44"/>
      <c r="AJ6" s="44" t="s">
        <v>102</v>
      </c>
      <c r="AK6" s="44"/>
      <c r="AL6" s="44" t="s">
        <v>104</v>
      </c>
      <c r="AM6" s="48"/>
      <c r="AN6" s="48"/>
    </row>
    <row r="7" spans="1:40" s="13" customFormat="1" ht="72.75" customHeight="1" x14ac:dyDescent="0.2">
      <c r="A7" s="233"/>
      <c r="B7" s="233"/>
      <c r="C7" s="236"/>
      <c r="D7" s="236"/>
      <c r="E7" s="236"/>
      <c r="F7" s="3"/>
      <c r="G7" s="3"/>
      <c r="H7" s="236"/>
      <c r="I7" s="19" t="s">
        <v>77</v>
      </c>
      <c r="J7" s="4" t="s">
        <v>19</v>
      </c>
      <c r="K7" s="19" t="s">
        <v>77</v>
      </c>
      <c r="L7" s="4" t="s">
        <v>19</v>
      </c>
      <c r="M7" s="19" t="s">
        <v>77</v>
      </c>
      <c r="N7" s="4" t="s">
        <v>19</v>
      </c>
      <c r="O7" s="19" t="s">
        <v>77</v>
      </c>
      <c r="P7" s="4" t="s">
        <v>19</v>
      </c>
      <c r="Q7" s="19" t="s">
        <v>77</v>
      </c>
      <c r="R7" s="4" t="s">
        <v>19</v>
      </c>
      <c r="S7" s="19" t="s">
        <v>77</v>
      </c>
      <c r="T7" s="4" t="s">
        <v>19</v>
      </c>
      <c r="U7" s="19" t="s">
        <v>77</v>
      </c>
      <c r="V7" s="4" t="s">
        <v>19</v>
      </c>
      <c r="W7" s="19" t="s">
        <v>77</v>
      </c>
      <c r="X7" s="4" t="s">
        <v>19</v>
      </c>
      <c r="Y7" s="19" t="s">
        <v>77</v>
      </c>
      <c r="Z7" s="4" t="s">
        <v>19</v>
      </c>
      <c r="AA7" s="19" t="s">
        <v>77</v>
      </c>
      <c r="AB7" s="4" t="s">
        <v>19</v>
      </c>
      <c r="AC7" s="19" t="s">
        <v>77</v>
      </c>
      <c r="AD7" s="4" t="s">
        <v>19</v>
      </c>
      <c r="AE7" s="19" t="s">
        <v>77</v>
      </c>
      <c r="AF7" s="4" t="s">
        <v>19</v>
      </c>
      <c r="AG7" s="19" t="s">
        <v>77</v>
      </c>
      <c r="AH7" s="4" t="s">
        <v>19</v>
      </c>
      <c r="AI7" s="19" t="s">
        <v>77</v>
      </c>
      <c r="AJ7" s="4" t="s">
        <v>19</v>
      </c>
      <c r="AK7" s="19" t="s">
        <v>77</v>
      </c>
      <c r="AL7" s="4" t="s">
        <v>19</v>
      </c>
      <c r="AM7" s="19" t="s">
        <v>77</v>
      </c>
      <c r="AN7" s="5" t="s">
        <v>19</v>
      </c>
    </row>
    <row r="8" spans="1:40" ht="15.75" x14ac:dyDescent="0.25">
      <c r="A8" s="222" t="s">
        <v>20</v>
      </c>
      <c r="B8" s="6" t="s">
        <v>21</v>
      </c>
      <c r="C8" s="7">
        <v>1.6060000000000001</v>
      </c>
      <c r="D8" s="8">
        <v>148006</v>
      </c>
      <c r="E8" s="9">
        <v>0.15</v>
      </c>
      <c r="F8" s="8">
        <f>D8-G8</f>
        <v>125805.1</v>
      </c>
      <c r="G8" s="8">
        <f>D8*E8</f>
        <v>22200.899999999998</v>
      </c>
      <c r="H8" s="8">
        <v>161459.74540000001</v>
      </c>
      <c r="I8" s="10">
        <v>7</v>
      </c>
      <c r="J8" s="10">
        <f t="shared" ref="J8:J43" si="0">I8*H8</f>
        <v>1130218.2178000002</v>
      </c>
      <c r="K8" s="10"/>
      <c r="L8" s="10">
        <f t="shared" ref="L8:L43" si="1">K8*H8</f>
        <v>0</v>
      </c>
      <c r="M8" s="10"/>
      <c r="N8" s="10"/>
      <c r="O8" s="10"/>
      <c r="P8" s="10"/>
      <c r="Q8" s="10">
        <v>3</v>
      </c>
      <c r="R8" s="10">
        <f t="shared" ref="R8:R43" si="2">Q8*H8</f>
        <v>484379.23620000004</v>
      </c>
      <c r="S8" s="10"/>
      <c r="T8" s="10"/>
      <c r="U8" s="10"/>
      <c r="V8" s="10"/>
      <c r="W8" s="10"/>
      <c r="X8" s="10"/>
      <c r="Y8" s="10"/>
      <c r="Z8" s="10"/>
      <c r="AA8" s="10"/>
      <c r="AB8" s="10"/>
      <c r="AC8" s="10">
        <v>39</v>
      </c>
      <c r="AD8" s="10">
        <f t="shared" ref="AD8:AD43" si="3">AC8*H8</f>
        <v>6296930.0706000002</v>
      </c>
      <c r="AE8" s="10">
        <v>5</v>
      </c>
      <c r="AF8" s="10">
        <f t="shared" ref="AF8:AF43" si="4">AE8*H8</f>
        <v>807298.72700000007</v>
      </c>
      <c r="AG8" s="10"/>
      <c r="AH8" s="10"/>
      <c r="AI8" s="10"/>
      <c r="AJ8" s="10"/>
      <c r="AK8" s="10"/>
      <c r="AL8" s="10"/>
      <c r="AM8" s="10">
        <f t="shared" ref="AM8:AM43" si="5">I8+K8+M8+O8+Q8+S8+U8+W8+Y8+AA8+AC8+AE8+AG8+AI8+AK8</f>
        <v>54</v>
      </c>
      <c r="AN8" s="10">
        <f t="shared" ref="AN8:AN43" si="6">J8+L8+N8+P8+R8+T8+V8+X8+Z8+AB8+AD8+AF8+AH8+AJ8+AL8</f>
        <v>8718826.251600001</v>
      </c>
    </row>
    <row r="9" spans="1:40" ht="15.75" x14ac:dyDescent="0.25">
      <c r="A9" s="224"/>
      <c r="B9" s="6" t="s">
        <v>22</v>
      </c>
      <c r="C9" s="7">
        <v>1.6060000000000001</v>
      </c>
      <c r="D9" s="8">
        <v>158064</v>
      </c>
      <c r="E9" s="9">
        <v>0.3</v>
      </c>
      <c r="F9" s="8">
        <f>D9-G9</f>
        <v>110644.8</v>
      </c>
      <c r="G9" s="8">
        <f>D9*E9</f>
        <v>47419.199999999997</v>
      </c>
      <c r="H9" s="8">
        <v>186800.03519999998</v>
      </c>
      <c r="I9" s="10">
        <v>1</v>
      </c>
      <c r="J9" s="10">
        <f t="shared" si="0"/>
        <v>186800.03519999998</v>
      </c>
      <c r="K9" s="10"/>
      <c r="L9" s="10">
        <f t="shared" si="1"/>
        <v>0</v>
      </c>
      <c r="M9" s="10"/>
      <c r="N9" s="10"/>
      <c r="O9" s="10"/>
      <c r="P9" s="10"/>
      <c r="Q9" s="10">
        <v>5</v>
      </c>
      <c r="R9" s="10">
        <f t="shared" si="2"/>
        <v>934000.17599999998</v>
      </c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>
        <f t="shared" si="3"/>
        <v>0</v>
      </c>
      <c r="AE9" s="10"/>
      <c r="AF9" s="10">
        <f t="shared" si="4"/>
        <v>0</v>
      </c>
      <c r="AG9" s="10"/>
      <c r="AH9" s="10"/>
      <c r="AI9" s="10"/>
      <c r="AJ9" s="10"/>
      <c r="AK9" s="10"/>
      <c r="AL9" s="10"/>
      <c r="AM9" s="10">
        <f t="shared" si="5"/>
        <v>6</v>
      </c>
      <c r="AN9" s="10">
        <f t="shared" si="6"/>
        <v>1120800.2112</v>
      </c>
    </row>
    <row r="10" spans="1:40" ht="15.75" x14ac:dyDescent="0.25">
      <c r="A10" s="231" t="s">
        <v>23</v>
      </c>
      <c r="B10" s="6" t="s">
        <v>24</v>
      </c>
      <c r="C10" s="7">
        <v>1.6060000000000001</v>
      </c>
      <c r="D10" s="8">
        <v>111741</v>
      </c>
      <c r="E10" s="9">
        <v>0.3</v>
      </c>
      <c r="F10" s="8">
        <f>D10-G10</f>
        <v>78218.700000000012</v>
      </c>
      <c r="G10" s="8">
        <f>D10*E10</f>
        <v>33522.299999999996</v>
      </c>
      <c r="H10" s="8">
        <v>132055.51380000002</v>
      </c>
      <c r="I10" s="10"/>
      <c r="J10" s="10">
        <f t="shared" si="0"/>
        <v>0</v>
      </c>
      <c r="K10" s="10"/>
      <c r="L10" s="10">
        <f t="shared" si="1"/>
        <v>0</v>
      </c>
      <c r="M10" s="10">
        <v>30</v>
      </c>
      <c r="N10" s="10">
        <f t="shared" ref="N10:N43" si="7">M10*H10</f>
        <v>3961665.4140000003</v>
      </c>
      <c r="O10" s="10"/>
      <c r="P10" s="10"/>
      <c r="Q10" s="10"/>
      <c r="R10" s="10">
        <f t="shared" si="2"/>
        <v>0</v>
      </c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>
        <f t="shared" si="3"/>
        <v>0</v>
      </c>
      <c r="AE10" s="10"/>
      <c r="AF10" s="10">
        <f t="shared" si="4"/>
        <v>0</v>
      </c>
      <c r="AG10" s="10"/>
      <c r="AH10" s="10"/>
      <c r="AI10" s="10"/>
      <c r="AJ10" s="10"/>
      <c r="AK10" s="10"/>
      <c r="AL10" s="10"/>
      <c r="AM10" s="10">
        <f t="shared" si="5"/>
        <v>30</v>
      </c>
      <c r="AN10" s="10">
        <f t="shared" si="6"/>
        <v>3961665.4140000003</v>
      </c>
    </row>
    <row r="11" spans="1:40" ht="15.75" x14ac:dyDescent="0.25">
      <c r="A11" s="224"/>
      <c r="B11" s="6" t="s">
        <v>25</v>
      </c>
      <c r="C11" s="7">
        <v>1.6060000000000001</v>
      </c>
      <c r="D11" s="8">
        <v>168299</v>
      </c>
      <c r="E11" s="9">
        <v>0.3</v>
      </c>
      <c r="F11" s="8">
        <f>D11-G11</f>
        <v>117809.3</v>
      </c>
      <c r="G11" s="8">
        <f>D11*E11</f>
        <v>50489.7</v>
      </c>
      <c r="H11" s="8">
        <v>198895.75819999998</v>
      </c>
      <c r="I11" s="10"/>
      <c r="J11" s="10">
        <f t="shared" si="0"/>
        <v>0</v>
      </c>
      <c r="K11" s="10"/>
      <c r="L11" s="10">
        <f t="shared" si="1"/>
        <v>0</v>
      </c>
      <c r="M11" s="10"/>
      <c r="N11" s="10">
        <f t="shared" si="7"/>
        <v>0</v>
      </c>
      <c r="O11" s="10"/>
      <c r="P11" s="10"/>
      <c r="Q11" s="10">
        <v>8</v>
      </c>
      <c r="R11" s="10">
        <f t="shared" si="2"/>
        <v>1591166.0655999999</v>
      </c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>
        <v>3</v>
      </c>
      <c r="AD11" s="10">
        <f t="shared" si="3"/>
        <v>596687.27459999989</v>
      </c>
      <c r="AE11" s="10"/>
      <c r="AF11" s="10">
        <f t="shared" si="4"/>
        <v>0</v>
      </c>
      <c r="AG11" s="10"/>
      <c r="AH11" s="10"/>
      <c r="AI11" s="10"/>
      <c r="AJ11" s="10"/>
      <c r="AK11" s="10"/>
      <c r="AL11" s="10"/>
      <c r="AM11" s="10">
        <f t="shared" si="5"/>
        <v>11</v>
      </c>
      <c r="AN11" s="10">
        <f t="shared" si="6"/>
        <v>2187853.3401999995</v>
      </c>
    </row>
    <row r="12" spans="1:40" ht="15.75" x14ac:dyDescent="0.25">
      <c r="A12" s="17" t="s">
        <v>26</v>
      </c>
      <c r="B12" s="6" t="s">
        <v>27</v>
      </c>
      <c r="C12" s="7">
        <v>1.6060000000000001</v>
      </c>
      <c r="D12" s="8">
        <v>118535</v>
      </c>
      <c r="E12" s="9">
        <v>0.15</v>
      </c>
      <c r="F12" s="8">
        <f t="shared" ref="F12:F43" si="8">D12-G12</f>
        <v>100754.75</v>
      </c>
      <c r="G12" s="8">
        <f t="shared" ref="G12:G43" si="9">D12*E12</f>
        <v>17780.25</v>
      </c>
      <c r="H12" s="8">
        <v>129309.8315</v>
      </c>
      <c r="I12" s="10">
        <v>1</v>
      </c>
      <c r="J12" s="10">
        <f t="shared" si="0"/>
        <v>129309.8315</v>
      </c>
      <c r="K12" s="10"/>
      <c r="L12" s="10">
        <f t="shared" si="1"/>
        <v>0</v>
      </c>
      <c r="M12" s="10"/>
      <c r="N12" s="10">
        <f t="shared" si="7"/>
        <v>0</v>
      </c>
      <c r="O12" s="10"/>
      <c r="P12" s="10"/>
      <c r="Q12" s="10">
        <v>80</v>
      </c>
      <c r="R12" s="10">
        <f t="shared" si="2"/>
        <v>10344786.52</v>
      </c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>
        <f t="shared" si="3"/>
        <v>0</v>
      </c>
      <c r="AE12" s="10"/>
      <c r="AF12" s="10">
        <f t="shared" si="4"/>
        <v>0</v>
      </c>
      <c r="AG12" s="10"/>
      <c r="AH12" s="10"/>
      <c r="AI12" s="10"/>
      <c r="AJ12" s="10"/>
      <c r="AK12" s="10"/>
      <c r="AL12" s="10"/>
      <c r="AM12" s="10">
        <f t="shared" si="5"/>
        <v>81</v>
      </c>
      <c r="AN12" s="10">
        <f t="shared" si="6"/>
        <v>10474096.351499999</v>
      </c>
    </row>
    <row r="13" spans="1:40" ht="15.75" x14ac:dyDescent="0.25">
      <c r="A13" s="18" t="s">
        <v>28</v>
      </c>
      <c r="B13" s="6" t="s">
        <v>29</v>
      </c>
      <c r="C13" s="7">
        <v>1.6060000000000001</v>
      </c>
      <c r="D13" s="8">
        <v>131418</v>
      </c>
      <c r="E13" s="9">
        <v>0.3</v>
      </c>
      <c r="F13" s="8">
        <f t="shared" si="8"/>
        <v>91992.6</v>
      </c>
      <c r="G13" s="8">
        <f t="shared" si="9"/>
        <v>39425.4</v>
      </c>
      <c r="H13" s="8">
        <v>155309.79240000001</v>
      </c>
      <c r="I13" s="10"/>
      <c r="J13" s="10">
        <f t="shared" si="0"/>
        <v>0</v>
      </c>
      <c r="K13" s="10"/>
      <c r="L13" s="10">
        <f t="shared" si="1"/>
        <v>0</v>
      </c>
      <c r="M13" s="10"/>
      <c r="N13" s="10">
        <f t="shared" si="7"/>
        <v>0</v>
      </c>
      <c r="O13" s="10"/>
      <c r="P13" s="10"/>
      <c r="Q13" s="10">
        <v>20</v>
      </c>
      <c r="R13" s="10">
        <f t="shared" si="2"/>
        <v>3106195.8480000002</v>
      </c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>
        <f t="shared" si="3"/>
        <v>0</v>
      </c>
      <c r="AE13" s="10"/>
      <c r="AF13" s="10">
        <f t="shared" si="4"/>
        <v>0</v>
      </c>
      <c r="AG13" s="10"/>
      <c r="AH13" s="10"/>
      <c r="AI13" s="10"/>
      <c r="AJ13" s="10"/>
      <c r="AK13" s="10"/>
      <c r="AL13" s="10"/>
      <c r="AM13" s="10">
        <f t="shared" si="5"/>
        <v>20</v>
      </c>
      <c r="AN13" s="10">
        <f t="shared" si="6"/>
        <v>3106195.8480000002</v>
      </c>
    </row>
    <row r="14" spans="1:40" ht="56.25" customHeight="1" x14ac:dyDescent="0.25">
      <c r="A14" s="18" t="s">
        <v>30</v>
      </c>
      <c r="B14" s="6" t="s">
        <v>31</v>
      </c>
      <c r="C14" s="7">
        <v>1.6060000000000001</v>
      </c>
      <c r="D14" s="8">
        <v>223384</v>
      </c>
      <c r="E14" s="9">
        <v>0.45</v>
      </c>
      <c r="F14" s="8">
        <f t="shared" si="8"/>
        <v>122861.2</v>
      </c>
      <c r="G14" s="8">
        <f t="shared" si="9"/>
        <v>100522.8</v>
      </c>
      <c r="H14" s="8">
        <v>284300.81680000003</v>
      </c>
      <c r="I14" s="10"/>
      <c r="J14" s="10">
        <f t="shared" si="0"/>
        <v>0</v>
      </c>
      <c r="K14" s="10"/>
      <c r="L14" s="10">
        <f t="shared" si="1"/>
        <v>0</v>
      </c>
      <c r="M14" s="10"/>
      <c r="N14" s="10">
        <f t="shared" si="7"/>
        <v>0</v>
      </c>
      <c r="O14" s="10"/>
      <c r="P14" s="10"/>
      <c r="Q14" s="10"/>
      <c r="R14" s="10">
        <f t="shared" si="2"/>
        <v>0</v>
      </c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>
        <f t="shared" si="3"/>
        <v>0</v>
      </c>
      <c r="AE14" s="10"/>
      <c r="AF14" s="10">
        <f t="shared" si="4"/>
        <v>0</v>
      </c>
      <c r="AG14" s="10"/>
      <c r="AH14" s="10"/>
      <c r="AI14" s="10"/>
      <c r="AJ14" s="10"/>
      <c r="AK14" s="10"/>
      <c r="AL14" s="10"/>
      <c r="AM14" s="10">
        <f t="shared" si="5"/>
        <v>0</v>
      </c>
      <c r="AN14" s="10">
        <f t="shared" si="6"/>
        <v>0</v>
      </c>
    </row>
    <row r="15" spans="1:40" ht="15.75" x14ac:dyDescent="0.25">
      <c r="A15" s="18" t="s">
        <v>32</v>
      </c>
      <c r="B15" s="6" t="s">
        <v>33</v>
      </c>
      <c r="C15" s="7">
        <v>1.6060000000000001</v>
      </c>
      <c r="D15" s="8">
        <v>88596</v>
      </c>
      <c r="E15" s="9">
        <v>0.3</v>
      </c>
      <c r="F15" s="8">
        <f t="shared" si="8"/>
        <v>62017.2</v>
      </c>
      <c r="G15" s="8">
        <f t="shared" si="9"/>
        <v>26578.799999999999</v>
      </c>
      <c r="H15" s="8">
        <v>104702.7528</v>
      </c>
      <c r="I15" s="10"/>
      <c r="J15" s="10">
        <f t="shared" si="0"/>
        <v>0</v>
      </c>
      <c r="K15" s="10"/>
      <c r="L15" s="10">
        <f t="shared" si="1"/>
        <v>0</v>
      </c>
      <c r="M15" s="10"/>
      <c r="N15" s="10">
        <f t="shared" si="7"/>
        <v>0</v>
      </c>
      <c r="O15" s="10"/>
      <c r="P15" s="10"/>
      <c r="Q15" s="10"/>
      <c r="R15" s="10">
        <f t="shared" si="2"/>
        <v>0</v>
      </c>
      <c r="S15" s="10"/>
      <c r="T15" s="10"/>
      <c r="U15" s="10"/>
      <c r="V15" s="10"/>
      <c r="W15" s="10"/>
      <c r="X15" s="10"/>
      <c r="Y15" s="10"/>
      <c r="Z15" s="10"/>
      <c r="AA15" s="151">
        <v>75</v>
      </c>
      <c r="AB15" s="10">
        <f>AA15*H15</f>
        <v>7852706.46</v>
      </c>
      <c r="AC15" s="10"/>
      <c r="AD15" s="10">
        <f t="shared" si="3"/>
        <v>0</v>
      </c>
      <c r="AE15" s="10"/>
      <c r="AF15" s="10">
        <f t="shared" si="4"/>
        <v>0</v>
      </c>
      <c r="AG15" s="10"/>
      <c r="AH15" s="10"/>
      <c r="AI15" s="10"/>
      <c r="AJ15" s="10"/>
      <c r="AK15" s="10"/>
      <c r="AL15" s="10"/>
      <c r="AM15" s="10">
        <f t="shared" si="5"/>
        <v>75</v>
      </c>
      <c r="AN15" s="10">
        <f t="shared" si="6"/>
        <v>7852706.46</v>
      </c>
    </row>
    <row r="16" spans="1:40" ht="15.75" x14ac:dyDescent="0.25">
      <c r="A16" s="232" t="s">
        <v>34</v>
      </c>
      <c r="B16" s="6" t="s">
        <v>35</v>
      </c>
      <c r="C16" s="7">
        <v>1.6060000000000001</v>
      </c>
      <c r="D16" s="8">
        <v>143254</v>
      </c>
      <c r="E16" s="9">
        <v>0.3</v>
      </c>
      <c r="F16" s="8">
        <f t="shared" si="8"/>
        <v>100277.8</v>
      </c>
      <c r="G16" s="8">
        <f t="shared" si="9"/>
        <v>42976.2</v>
      </c>
      <c r="H16" s="8">
        <v>169297.5772</v>
      </c>
      <c r="I16" s="10"/>
      <c r="J16" s="10">
        <f t="shared" si="0"/>
        <v>0</v>
      </c>
      <c r="K16" s="10">
        <v>102</v>
      </c>
      <c r="L16" s="10">
        <f t="shared" si="1"/>
        <v>17268352.874400001</v>
      </c>
      <c r="M16" s="10"/>
      <c r="N16" s="10">
        <f t="shared" si="7"/>
        <v>0</v>
      </c>
      <c r="O16" s="10"/>
      <c r="P16" s="10"/>
      <c r="Q16" s="10"/>
      <c r="R16" s="10">
        <f t="shared" si="2"/>
        <v>0</v>
      </c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>
        <f t="shared" si="3"/>
        <v>0</v>
      </c>
      <c r="AE16" s="10"/>
      <c r="AF16" s="10">
        <f t="shared" si="4"/>
        <v>0</v>
      </c>
      <c r="AG16" s="10"/>
      <c r="AH16" s="10"/>
      <c r="AI16" s="10"/>
      <c r="AJ16" s="10"/>
      <c r="AK16" s="10"/>
      <c r="AL16" s="10"/>
      <c r="AM16" s="10">
        <f t="shared" si="5"/>
        <v>102</v>
      </c>
      <c r="AN16" s="10">
        <f t="shared" si="6"/>
        <v>17268352.874400001</v>
      </c>
    </row>
    <row r="17" spans="1:40" ht="15.75" x14ac:dyDescent="0.25">
      <c r="A17" s="223"/>
      <c r="B17" s="6" t="s">
        <v>36</v>
      </c>
      <c r="C17" s="7">
        <v>1.6060000000000001</v>
      </c>
      <c r="D17" s="8">
        <v>141904</v>
      </c>
      <c r="E17" s="9">
        <v>0.15</v>
      </c>
      <c r="F17" s="8">
        <f t="shared" si="8"/>
        <v>120618.4</v>
      </c>
      <c r="G17" s="8">
        <f>D17*E17</f>
        <v>21285.599999999999</v>
      </c>
      <c r="H17" s="8">
        <v>154803.0736</v>
      </c>
      <c r="I17" s="10"/>
      <c r="J17" s="10">
        <f t="shared" si="0"/>
        <v>0</v>
      </c>
      <c r="K17" s="10">
        <v>13</v>
      </c>
      <c r="L17" s="10">
        <f t="shared" si="1"/>
        <v>2012439.9568</v>
      </c>
      <c r="M17" s="10"/>
      <c r="N17" s="10">
        <f t="shared" si="7"/>
        <v>0</v>
      </c>
      <c r="O17" s="10"/>
      <c r="P17" s="10"/>
      <c r="Q17" s="10"/>
      <c r="R17" s="10">
        <f t="shared" si="2"/>
        <v>0</v>
      </c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>
        <f t="shared" si="3"/>
        <v>0</v>
      </c>
      <c r="AE17" s="10"/>
      <c r="AF17" s="10">
        <f t="shared" si="4"/>
        <v>0</v>
      </c>
      <c r="AG17" s="10"/>
      <c r="AH17" s="10"/>
      <c r="AI17" s="10"/>
      <c r="AJ17" s="10"/>
      <c r="AK17" s="10"/>
      <c r="AL17" s="10"/>
      <c r="AM17" s="10">
        <f t="shared" si="5"/>
        <v>13</v>
      </c>
      <c r="AN17" s="10">
        <f t="shared" si="6"/>
        <v>2012439.9568</v>
      </c>
    </row>
    <row r="18" spans="1:40" ht="15.75" x14ac:dyDescent="0.25">
      <c r="A18" s="224"/>
      <c r="B18" s="6" t="s">
        <v>37</v>
      </c>
      <c r="C18" s="7">
        <v>1.6060000000000001</v>
      </c>
      <c r="D18" s="8">
        <v>204013</v>
      </c>
      <c r="E18" s="9">
        <v>0.15</v>
      </c>
      <c r="F18" s="8">
        <f t="shared" si="8"/>
        <v>173411.05</v>
      </c>
      <c r="G18" s="8">
        <f t="shared" ref="G18" si="10">D18*E18</f>
        <v>30601.949999999997</v>
      </c>
      <c r="H18" s="8">
        <v>222557.78169999999</v>
      </c>
      <c r="I18" s="10"/>
      <c r="J18" s="10">
        <f t="shared" si="0"/>
        <v>0</v>
      </c>
      <c r="K18" s="10">
        <v>9</v>
      </c>
      <c r="L18" s="10">
        <f t="shared" si="1"/>
        <v>2003020.0352999999</v>
      </c>
      <c r="M18" s="10"/>
      <c r="N18" s="10">
        <f t="shared" si="7"/>
        <v>0</v>
      </c>
      <c r="O18" s="10"/>
      <c r="P18" s="10"/>
      <c r="Q18" s="10"/>
      <c r="R18" s="10">
        <f t="shared" si="2"/>
        <v>0</v>
      </c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>
        <f t="shared" si="3"/>
        <v>0</v>
      </c>
      <c r="AE18" s="10"/>
      <c r="AF18" s="10">
        <f t="shared" si="4"/>
        <v>0</v>
      </c>
      <c r="AG18" s="10"/>
      <c r="AH18" s="10"/>
      <c r="AI18" s="10"/>
      <c r="AJ18" s="10"/>
      <c r="AK18" s="10"/>
      <c r="AL18" s="10"/>
      <c r="AM18" s="10">
        <f t="shared" si="5"/>
        <v>9</v>
      </c>
      <c r="AN18" s="10">
        <f t="shared" si="6"/>
        <v>2003020.0352999999</v>
      </c>
    </row>
    <row r="19" spans="1:40" ht="15.75" x14ac:dyDescent="0.25">
      <c r="A19" s="222" t="s">
        <v>38</v>
      </c>
      <c r="B19" s="6" t="s">
        <v>39</v>
      </c>
      <c r="C19" s="7">
        <v>1.6060000000000001</v>
      </c>
      <c r="D19" s="8">
        <v>221653</v>
      </c>
      <c r="E19" s="9">
        <v>0.15</v>
      </c>
      <c r="F19" s="8">
        <f t="shared" si="8"/>
        <v>188405.05</v>
      </c>
      <c r="G19" s="8">
        <f t="shared" si="9"/>
        <v>33247.949999999997</v>
      </c>
      <c r="H19" s="8">
        <v>241801.25769999999</v>
      </c>
      <c r="I19" s="10"/>
      <c r="J19" s="10">
        <f t="shared" si="0"/>
        <v>0</v>
      </c>
      <c r="K19" s="10"/>
      <c r="L19" s="10">
        <f t="shared" si="1"/>
        <v>0</v>
      </c>
      <c r="M19" s="10">
        <v>45</v>
      </c>
      <c r="N19" s="10">
        <f t="shared" si="7"/>
        <v>10881056.5965</v>
      </c>
      <c r="O19" s="10"/>
      <c r="P19" s="10"/>
      <c r="Q19" s="10"/>
      <c r="R19" s="10">
        <f t="shared" si="2"/>
        <v>0</v>
      </c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>
        <f t="shared" si="3"/>
        <v>0</v>
      </c>
      <c r="AE19" s="10"/>
      <c r="AF19" s="10">
        <f t="shared" si="4"/>
        <v>0</v>
      </c>
      <c r="AG19" s="10"/>
      <c r="AH19" s="10"/>
      <c r="AI19" s="10"/>
      <c r="AJ19" s="10"/>
      <c r="AK19" s="10"/>
      <c r="AL19" s="10"/>
      <c r="AM19" s="10">
        <f t="shared" si="5"/>
        <v>45</v>
      </c>
      <c r="AN19" s="10">
        <f t="shared" si="6"/>
        <v>10881056.5965</v>
      </c>
    </row>
    <row r="20" spans="1:40" ht="15.75" x14ac:dyDescent="0.25">
      <c r="A20" s="224"/>
      <c r="B20" s="6" t="s">
        <v>40</v>
      </c>
      <c r="C20" s="7">
        <v>1.6060000000000001</v>
      </c>
      <c r="D20" s="8">
        <v>324777</v>
      </c>
      <c r="E20" s="9">
        <v>0.15</v>
      </c>
      <c r="F20" s="8">
        <f t="shared" si="8"/>
        <v>276060.45</v>
      </c>
      <c r="G20" s="8">
        <f t="shared" si="9"/>
        <v>48716.549999999996</v>
      </c>
      <c r="H20" s="8">
        <v>354299.22930000001</v>
      </c>
      <c r="I20" s="10"/>
      <c r="J20" s="10">
        <f t="shared" si="0"/>
        <v>0</v>
      </c>
      <c r="K20" s="10"/>
      <c r="L20" s="10">
        <f t="shared" si="1"/>
        <v>0</v>
      </c>
      <c r="M20" s="10"/>
      <c r="N20" s="10">
        <f t="shared" si="7"/>
        <v>0</v>
      </c>
      <c r="O20" s="10"/>
      <c r="P20" s="10"/>
      <c r="Q20" s="10"/>
      <c r="R20" s="10">
        <f t="shared" si="2"/>
        <v>0</v>
      </c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>
        <f t="shared" si="3"/>
        <v>0</v>
      </c>
      <c r="AE20" s="10"/>
      <c r="AF20" s="10">
        <f t="shared" si="4"/>
        <v>0</v>
      </c>
      <c r="AG20" s="10"/>
      <c r="AH20" s="10"/>
      <c r="AI20" s="10"/>
      <c r="AJ20" s="10"/>
      <c r="AK20" s="10"/>
      <c r="AL20" s="10"/>
      <c r="AM20" s="10">
        <f t="shared" si="5"/>
        <v>0</v>
      </c>
      <c r="AN20" s="10">
        <f t="shared" si="6"/>
        <v>0</v>
      </c>
    </row>
    <row r="21" spans="1:40" ht="15.75" x14ac:dyDescent="0.25">
      <c r="A21" s="222" t="s">
        <v>41</v>
      </c>
      <c r="B21" s="6" t="s">
        <v>42</v>
      </c>
      <c r="C21" s="7">
        <v>1.6060000000000001</v>
      </c>
      <c r="D21" s="8">
        <v>112058</v>
      </c>
      <c r="E21" s="9">
        <v>0.3</v>
      </c>
      <c r="F21" s="8">
        <f>D21-G21</f>
        <v>78440.600000000006</v>
      </c>
      <c r="G21" s="8">
        <f>D21*E21</f>
        <v>33617.4</v>
      </c>
      <c r="H21" s="8">
        <v>132430.14440000002</v>
      </c>
      <c r="I21" s="10"/>
      <c r="J21" s="10">
        <f t="shared" si="0"/>
        <v>0</v>
      </c>
      <c r="K21" s="10"/>
      <c r="L21" s="10">
        <f t="shared" si="1"/>
        <v>0</v>
      </c>
      <c r="M21" s="10"/>
      <c r="N21" s="10">
        <f t="shared" si="7"/>
        <v>0</v>
      </c>
      <c r="O21" s="10">
        <v>100</v>
      </c>
      <c r="P21" s="10">
        <f>O21*H21</f>
        <v>13243014.440000001</v>
      </c>
      <c r="Q21" s="10">
        <v>50</v>
      </c>
      <c r="R21" s="10">
        <f t="shared" si="2"/>
        <v>6621507.2200000007</v>
      </c>
      <c r="S21" s="10"/>
      <c r="T21" s="10"/>
      <c r="U21" s="10">
        <v>2</v>
      </c>
      <c r="V21" s="10">
        <f t="shared" ref="V21:V30" si="11">U21*H21</f>
        <v>264860.28880000004</v>
      </c>
      <c r="W21" s="10"/>
      <c r="X21" s="10"/>
      <c r="Y21" s="10"/>
      <c r="Z21" s="10"/>
      <c r="AA21" s="10"/>
      <c r="AB21" s="10"/>
      <c r="AC21" s="10"/>
      <c r="AD21" s="10">
        <f t="shared" si="3"/>
        <v>0</v>
      </c>
      <c r="AE21" s="10"/>
      <c r="AF21" s="10">
        <f t="shared" si="4"/>
        <v>0</v>
      </c>
      <c r="AG21" s="10"/>
      <c r="AH21" s="10"/>
      <c r="AI21" s="10">
        <v>40</v>
      </c>
      <c r="AJ21" s="10">
        <f>AI21*H21</f>
        <v>5297205.7760000005</v>
      </c>
      <c r="AK21" s="10"/>
      <c r="AL21" s="10"/>
      <c r="AM21" s="10">
        <f t="shared" si="5"/>
        <v>192</v>
      </c>
      <c r="AN21" s="10">
        <f t="shared" si="6"/>
        <v>25426587.724800006</v>
      </c>
    </row>
    <row r="22" spans="1:40" ht="31.5" x14ac:dyDescent="0.25">
      <c r="A22" s="224"/>
      <c r="B22" s="6" t="s">
        <v>43</v>
      </c>
      <c r="C22" s="7">
        <v>1.6060000000000001</v>
      </c>
      <c r="D22" s="8">
        <v>117683</v>
      </c>
      <c r="E22" s="9">
        <v>0.3</v>
      </c>
      <c r="F22" s="8">
        <f>D22-G22</f>
        <v>82378.100000000006</v>
      </c>
      <c r="G22" s="8">
        <f>D22*E22</f>
        <v>35304.9</v>
      </c>
      <c r="H22" s="8">
        <v>139077.76940000002</v>
      </c>
      <c r="I22" s="10">
        <v>32</v>
      </c>
      <c r="J22" s="10">
        <f t="shared" si="0"/>
        <v>4450488.6208000006</v>
      </c>
      <c r="K22" s="10"/>
      <c r="L22" s="10">
        <f t="shared" si="1"/>
        <v>0</v>
      </c>
      <c r="M22" s="10"/>
      <c r="N22" s="10">
        <f t="shared" si="7"/>
        <v>0</v>
      </c>
      <c r="O22" s="10"/>
      <c r="P22" s="10"/>
      <c r="Q22" s="10">
        <v>100</v>
      </c>
      <c r="R22" s="10">
        <f t="shared" si="2"/>
        <v>13907776.940000001</v>
      </c>
      <c r="S22" s="10"/>
      <c r="T22" s="10"/>
      <c r="U22" s="10"/>
      <c r="V22" s="10">
        <f t="shared" si="11"/>
        <v>0</v>
      </c>
      <c r="W22" s="10"/>
      <c r="X22" s="10"/>
      <c r="Y22" s="10"/>
      <c r="Z22" s="10"/>
      <c r="AA22" s="10"/>
      <c r="AB22" s="10"/>
      <c r="AC22" s="10"/>
      <c r="AD22" s="10">
        <f t="shared" si="3"/>
        <v>0</v>
      </c>
      <c r="AE22" s="10"/>
      <c r="AF22" s="10">
        <f t="shared" si="4"/>
        <v>0</v>
      </c>
      <c r="AG22" s="10"/>
      <c r="AH22" s="10"/>
      <c r="AI22" s="10">
        <v>60</v>
      </c>
      <c r="AJ22" s="10">
        <f>AI22*H22</f>
        <v>8344666.1640000008</v>
      </c>
      <c r="AK22" s="10"/>
      <c r="AL22" s="10"/>
      <c r="AM22" s="10">
        <f t="shared" si="5"/>
        <v>192</v>
      </c>
      <c r="AN22" s="10">
        <f t="shared" si="6"/>
        <v>26702931.724800002</v>
      </c>
    </row>
    <row r="23" spans="1:40" ht="15.75" x14ac:dyDescent="0.25">
      <c r="A23" s="222" t="s">
        <v>44</v>
      </c>
      <c r="B23" s="6" t="s">
        <v>45</v>
      </c>
      <c r="C23" s="7">
        <v>1.6060000000000001</v>
      </c>
      <c r="D23" s="8">
        <v>100288</v>
      </c>
      <c r="E23" s="9">
        <v>0.3</v>
      </c>
      <c r="F23" s="8">
        <f t="shared" si="8"/>
        <v>70201.600000000006</v>
      </c>
      <c r="G23" s="8">
        <f t="shared" si="9"/>
        <v>30086.399999999998</v>
      </c>
      <c r="H23" s="8">
        <v>118520.3584</v>
      </c>
      <c r="I23" s="10"/>
      <c r="J23" s="10">
        <f t="shared" si="0"/>
        <v>0</v>
      </c>
      <c r="K23" s="10"/>
      <c r="L23" s="10">
        <f t="shared" si="1"/>
        <v>0</v>
      </c>
      <c r="M23" s="10"/>
      <c r="N23" s="10">
        <f t="shared" si="7"/>
        <v>0</v>
      </c>
      <c r="O23" s="10"/>
      <c r="P23" s="10"/>
      <c r="Q23" s="10">
        <v>10</v>
      </c>
      <c r="R23" s="10">
        <f t="shared" si="2"/>
        <v>1185203.584</v>
      </c>
      <c r="S23" s="10"/>
      <c r="T23" s="10"/>
      <c r="U23" s="10">
        <v>75</v>
      </c>
      <c r="V23" s="10">
        <f t="shared" si="11"/>
        <v>8889026.879999999</v>
      </c>
      <c r="W23" s="10"/>
      <c r="X23" s="10"/>
      <c r="Y23" s="10"/>
      <c r="Z23" s="10">
        <f>Y23*H23</f>
        <v>0</v>
      </c>
      <c r="AA23" s="10"/>
      <c r="AB23" s="10"/>
      <c r="AC23" s="10"/>
      <c r="AD23" s="10">
        <f t="shared" si="3"/>
        <v>0</v>
      </c>
      <c r="AE23" s="10"/>
      <c r="AF23" s="10">
        <f t="shared" si="4"/>
        <v>0</v>
      </c>
      <c r="AG23" s="10"/>
      <c r="AH23" s="10"/>
      <c r="AI23" s="10"/>
      <c r="AJ23" s="10"/>
      <c r="AK23" s="10"/>
      <c r="AL23" s="10"/>
      <c r="AM23" s="10">
        <f t="shared" si="5"/>
        <v>85</v>
      </c>
      <c r="AN23" s="10">
        <f t="shared" si="6"/>
        <v>10074230.464</v>
      </c>
    </row>
    <row r="24" spans="1:40" ht="15.75" x14ac:dyDescent="0.25">
      <c r="A24" s="224"/>
      <c r="B24" s="6" t="s">
        <v>46</v>
      </c>
      <c r="C24" s="7">
        <v>1.6060000000000001</v>
      </c>
      <c r="D24" s="8">
        <v>60064</v>
      </c>
      <c r="E24" s="9">
        <v>0.3</v>
      </c>
      <c r="F24" s="8">
        <f t="shared" si="8"/>
        <v>42044.800000000003</v>
      </c>
      <c r="G24" s="8">
        <f t="shared" si="9"/>
        <v>18019.2</v>
      </c>
      <c r="H24" s="8">
        <v>70983.635200000004</v>
      </c>
      <c r="I24" s="10"/>
      <c r="J24" s="10">
        <f t="shared" si="0"/>
        <v>0</v>
      </c>
      <c r="K24" s="10"/>
      <c r="L24" s="10">
        <f t="shared" si="1"/>
        <v>0</v>
      </c>
      <c r="M24" s="10"/>
      <c r="N24" s="10">
        <f t="shared" si="7"/>
        <v>0</v>
      </c>
      <c r="O24" s="10"/>
      <c r="P24" s="10"/>
      <c r="Q24" s="10">
        <v>40</v>
      </c>
      <c r="R24" s="10">
        <f t="shared" si="2"/>
        <v>2839345.4080000003</v>
      </c>
      <c r="S24" s="10"/>
      <c r="T24" s="10"/>
      <c r="U24" s="10">
        <f>73</f>
        <v>73</v>
      </c>
      <c r="V24" s="10">
        <f t="shared" si="11"/>
        <v>5181805.3695999999</v>
      </c>
      <c r="W24" s="10"/>
      <c r="X24" s="10"/>
      <c r="Y24" s="10">
        <v>5</v>
      </c>
      <c r="Z24" s="10">
        <f>Y24*H24</f>
        <v>354918.17600000004</v>
      </c>
      <c r="AA24" s="10"/>
      <c r="AB24" s="10"/>
      <c r="AC24" s="10"/>
      <c r="AD24" s="10">
        <f t="shared" si="3"/>
        <v>0</v>
      </c>
      <c r="AE24" s="10"/>
      <c r="AF24" s="10">
        <f t="shared" si="4"/>
        <v>0</v>
      </c>
      <c r="AG24" s="10"/>
      <c r="AH24" s="10"/>
      <c r="AI24" s="10"/>
      <c r="AJ24" s="10"/>
      <c r="AK24" s="10"/>
      <c r="AL24" s="10"/>
      <c r="AM24" s="10">
        <f t="shared" si="5"/>
        <v>118</v>
      </c>
      <c r="AN24" s="10">
        <f t="shared" si="6"/>
        <v>8376068.9535999997</v>
      </c>
    </row>
    <row r="25" spans="1:40" ht="15.75" x14ac:dyDescent="0.25">
      <c r="A25" s="18" t="s">
        <v>47</v>
      </c>
      <c r="B25" s="6" t="s">
        <v>48</v>
      </c>
      <c r="C25" s="7">
        <v>1.6060000000000001</v>
      </c>
      <c r="D25" s="8">
        <v>62641</v>
      </c>
      <c r="E25" s="9">
        <v>0.3</v>
      </c>
      <c r="F25" s="8">
        <f t="shared" si="8"/>
        <v>43848.7</v>
      </c>
      <c r="G25" s="8">
        <f t="shared" si="9"/>
        <v>18792.3</v>
      </c>
      <c r="H25" s="8">
        <v>74029.133799999996</v>
      </c>
      <c r="I25" s="10"/>
      <c r="J25" s="10">
        <f t="shared" si="0"/>
        <v>0</v>
      </c>
      <c r="K25" s="10"/>
      <c r="L25" s="10">
        <f t="shared" si="1"/>
        <v>0</v>
      </c>
      <c r="M25" s="10"/>
      <c r="N25" s="10">
        <f t="shared" si="7"/>
        <v>0</v>
      </c>
      <c r="O25" s="10"/>
      <c r="P25" s="10"/>
      <c r="Q25" s="10"/>
      <c r="R25" s="10">
        <f t="shared" si="2"/>
        <v>0</v>
      </c>
      <c r="S25" s="10"/>
      <c r="T25" s="10"/>
      <c r="U25" s="10"/>
      <c r="V25" s="10">
        <f t="shared" si="11"/>
        <v>0</v>
      </c>
      <c r="W25" s="10">
        <v>808</v>
      </c>
      <c r="X25" s="10">
        <f>W25*H25</f>
        <v>59815540.110399999</v>
      </c>
      <c r="Y25" s="10"/>
      <c r="Z25" s="10"/>
      <c r="AA25" s="10"/>
      <c r="AB25" s="10"/>
      <c r="AC25" s="10">
        <v>7</v>
      </c>
      <c r="AD25" s="10">
        <f t="shared" si="3"/>
        <v>518203.93659999996</v>
      </c>
      <c r="AE25" s="10"/>
      <c r="AF25" s="10">
        <f t="shared" si="4"/>
        <v>0</v>
      </c>
      <c r="AG25" s="10"/>
      <c r="AH25" s="10"/>
      <c r="AI25" s="10"/>
      <c r="AJ25" s="10"/>
      <c r="AK25" s="10"/>
      <c r="AL25" s="10"/>
      <c r="AM25" s="10">
        <f t="shared" si="5"/>
        <v>815</v>
      </c>
      <c r="AN25" s="10">
        <f t="shared" si="6"/>
        <v>60333744.046999998</v>
      </c>
    </row>
    <row r="26" spans="1:40" ht="15.75" x14ac:dyDescent="0.25">
      <c r="A26" s="222" t="s">
        <v>49</v>
      </c>
      <c r="B26" s="6" t="s">
        <v>50</v>
      </c>
      <c r="C26" s="7">
        <v>1.6060000000000001</v>
      </c>
      <c r="D26" s="8">
        <v>72157</v>
      </c>
      <c r="E26" s="9">
        <v>0.3</v>
      </c>
      <c r="F26" s="8">
        <f t="shared" si="8"/>
        <v>50509.9</v>
      </c>
      <c r="G26" s="8">
        <f t="shared" si="9"/>
        <v>21647.1</v>
      </c>
      <c r="H26" s="8">
        <v>85275.142599999992</v>
      </c>
      <c r="I26" s="10">
        <v>1</v>
      </c>
      <c r="J26" s="10">
        <f t="shared" si="0"/>
        <v>85275.142599999992</v>
      </c>
      <c r="K26" s="10"/>
      <c r="L26" s="10">
        <f t="shared" si="1"/>
        <v>0</v>
      </c>
      <c r="M26" s="10"/>
      <c r="N26" s="10">
        <f t="shared" si="7"/>
        <v>0</v>
      </c>
      <c r="O26" s="10"/>
      <c r="P26" s="10"/>
      <c r="Q26" s="10"/>
      <c r="R26" s="10">
        <f t="shared" si="2"/>
        <v>0</v>
      </c>
      <c r="S26" s="10"/>
      <c r="T26" s="10"/>
      <c r="U26" s="10"/>
      <c r="V26" s="10">
        <f t="shared" si="11"/>
        <v>0</v>
      </c>
      <c r="W26" s="10"/>
      <c r="X26" s="10"/>
      <c r="Y26" s="10"/>
      <c r="Z26" s="10"/>
      <c r="AA26" s="10"/>
      <c r="AB26" s="10"/>
      <c r="AC26" s="10"/>
      <c r="AD26" s="10">
        <f t="shared" si="3"/>
        <v>0</v>
      </c>
      <c r="AE26" s="10"/>
      <c r="AF26" s="10">
        <f t="shared" si="4"/>
        <v>0</v>
      </c>
      <c r="AG26" s="10"/>
      <c r="AH26" s="10"/>
      <c r="AI26" s="10"/>
      <c r="AJ26" s="10"/>
      <c r="AK26" s="10"/>
      <c r="AL26" s="10"/>
      <c r="AM26" s="10">
        <f t="shared" si="5"/>
        <v>1</v>
      </c>
      <c r="AN26" s="10">
        <f t="shared" si="6"/>
        <v>85275.142599999992</v>
      </c>
    </row>
    <row r="27" spans="1:40" ht="15.75" x14ac:dyDescent="0.25">
      <c r="A27" s="224" t="s">
        <v>50</v>
      </c>
      <c r="B27" s="6" t="s">
        <v>51</v>
      </c>
      <c r="C27" s="7">
        <v>1.6060000000000001</v>
      </c>
      <c r="D27" s="8">
        <v>152977</v>
      </c>
      <c r="E27" s="9">
        <v>0.15</v>
      </c>
      <c r="F27" s="8">
        <f t="shared" si="8"/>
        <v>130030.45</v>
      </c>
      <c r="G27" s="8">
        <f t="shared" si="9"/>
        <v>22946.55</v>
      </c>
      <c r="H27" s="8">
        <v>166882.60930000001</v>
      </c>
      <c r="I27" s="10">
        <v>11</v>
      </c>
      <c r="J27" s="10">
        <f t="shared" si="0"/>
        <v>1835708.7023</v>
      </c>
      <c r="K27" s="10"/>
      <c r="L27" s="10">
        <f t="shared" si="1"/>
        <v>0</v>
      </c>
      <c r="M27" s="10"/>
      <c r="N27" s="10">
        <f t="shared" si="7"/>
        <v>0</v>
      </c>
      <c r="O27" s="10"/>
      <c r="P27" s="10"/>
      <c r="Q27" s="10"/>
      <c r="R27" s="10">
        <f t="shared" si="2"/>
        <v>0</v>
      </c>
      <c r="S27" s="10"/>
      <c r="T27" s="10"/>
      <c r="U27" s="10"/>
      <c r="V27" s="10">
        <f t="shared" si="11"/>
        <v>0</v>
      </c>
      <c r="W27" s="10"/>
      <c r="X27" s="10"/>
      <c r="Y27" s="10"/>
      <c r="Z27" s="10"/>
      <c r="AA27" s="10"/>
      <c r="AB27" s="10"/>
      <c r="AC27" s="10"/>
      <c r="AD27" s="10">
        <f t="shared" si="3"/>
        <v>0</v>
      </c>
      <c r="AE27" s="10"/>
      <c r="AF27" s="10">
        <f t="shared" si="4"/>
        <v>0</v>
      </c>
      <c r="AG27" s="10"/>
      <c r="AH27" s="10"/>
      <c r="AI27" s="10"/>
      <c r="AJ27" s="10"/>
      <c r="AK27" s="10"/>
      <c r="AL27" s="10"/>
      <c r="AM27" s="10">
        <f t="shared" si="5"/>
        <v>11</v>
      </c>
      <c r="AN27" s="10">
        <f t="shared" si="6"/>
        <v>1835708.7023</v>
      </c>
    </row>
    <row r="28" spans="1:40" ht="15.75" x14ac:dyDescent="0.25">
      <c r="A28" s="18" t="s">
        <v>52</v>
      </c>
      <c r="B28" s="6" t="s">
        <v>53</v>
      </c>
      <c r="C28" s="7">
        <v>1.6060000000000001</v>
      </c>
      <c r="D28" s="8">
        <v>115333</v>
      </c>
      <c r="E28" s="9">
        <v>0.3</v>
      </c>
      <c r="F28" s="8">
        <f t="shared" si="8"/>
        <v>80733.100000000006</v>
      </c>
      <c r="G28" s="8">
        <f t="shared" si="9"/>
        <v>34599.9</v>
      </c>
      <c r="H28" s="8">
        <v>136300.53940000001</v>
      </c>
      <c r="I28" s="10"/>
      <c r="J28" s="10">
        <f t="shared" si="0"/>
        <v>0</v>
      </c>
      <c r="K28" s="10"/>
      <c r="L28" s="10">
        <f t="shared" si="1"/>
        <v>0</v>
      </c>
      <c r="M28" s="10"/>
      <c r="N28" s="10">
        <f t="shared" si="7"/>
        <v>0</v>
      </c>
      <c r="O28" s="10"/>
      <c r="P28" s="10"/>
      <c r="Q28" s="10">
        <v>150</v>
      </c>
      <c r="R28" s="10">
        <f t="shared" si="2"/>
        <v>20445080.91</v>
      </c>
      <c r="S28" s="10"/>
      <c r="T28" s="10"/>
      <c r="U28" s="10"/>
      <c r="V28" s="10">
        <f t="shared" si="11"/>
        <v>0</v>
      </c>
      <c r="W28" s="10"/>
      <c r="X28" s="10"/>
      <c r="Y28" s="10"/>
      <c r="Z28" s="10"/>
      <c r="AA28" s="10"/>
      <c r="AB28" s="10"/>
      <c r="AC28" s="10"/>
      <c r="AD28" s="10">
        <f t="shared" si="3"/>
        <v>0</v>
      </c>
      <c r="AE28" s="10"/>
      <c r="AF28" s="10">
        <f t="shared" si="4"/>
        <v>0</v>
      </c>
      <c r="AG28" s="10"/>
      <c r="AH28" s="10"/>
      <c r="AI28" s="10"/>
      <c r="AJ28" s="10"/>
      <c r="AK28" s="10"/>
      <c r="AL28" s="10"/>
      <c r="AM28" s="10">
        <f t="shared" si="5"/>
        <v>150</v>
      </c>
      <c r="AN28" s="10">
        <f t="shared" si="6"/>
        <v>20445080.91</v>
      </c>
    </row>
    <row r="29" spans="1:40" ht="31.5" x14ac:dyDescent="0.25">
      <c r="A29" s="222" t="s">
        <v>54</v>
      </c>
      <c r="B29" s="6" t="s">
        <v>55</v>
      </c>
      <c r="C29" s="7">
        <v>1.6060000000000001</v>
      </c>
      <c r="D29" s="8">
        <v>192036</v>
      </c>
      <c r="E29" s="9">
        <v>0.15</v>
      </c>
      <c r="F29" s="8">
        <f t="shared" si="8"/>
        <v>163230.6</v>
      </c>
      <c r="G29" s="8">
        <f t="shared" si="9"/>
        <v>28805.399999999998</v>
      </c>
      <c r="H29" s="8">
        <v>209492.0724</v>
      </c>
      <c r="I29" s="10"/>
      <c r="J29" s="10">
        <f t="shared" si="0"/>
        <v>0</v>
      </c>
      <c r="K29" s="10">
        <v>635</v>
      </c>
      <c r="L29" s="10">
        <f t="shared" si="1"/>
        <v>133027465.97400001</v>
      </c>
      <c r="M29" s="10"/>
      <c r="N29" s="10">
        <f t="shared" si="7"/>
        <v>0</v>
      </c>
      <c r="O29" s="10"/>
      <c r="P29" s="10"/>
      <c r="Q29" s="10">
        <v>30</v>
      </c>
      <c r="R29" s="10">
        <f t="shared" si="2"/>
        <v>6284762.1720000003</v>
      </c>
      <c r="S29" s="10">
        <v>1</v>
      </c>
      <c r="T29" s="10">
        <f t="shared" ref="T29:T36" si="12">S29*H29</f>
        <v>209492.0724</v>
      </c>
      <c r="U29" s="10"/>
      <c r="V29" s="10">
        <f t="shared" si="11"/>
        <v>0</v>
      </c>
      <c r="W29" s="10"/>
      <c r="X29" s="10"/>
      <c r="Y29" s="10"/>
      <c r="Z29" s="10"/>
      <c r="AA29" s="10"/>
      <c r="AB29" s="10"/>
      <c r="AC29" s="10"/>
      <c r="AD29" s="10">
        <f t="shared" si="3"/>
        <v>0</v>
      </c>
      <c r="AE29" s="10">
        <v>38</v>
      </c>
      <c r="AF29" s="10">
        <f t="shared" si="4"/>
        <v>7960698.7511999998</v>
      </c>
      <c r="AG29" s="10"/>
      <c r="AH29" s="10"/>
      <c r="AI29" s="10"/>
      <c r="AJ29" s="10"/>
      <c r="AK29" s="10"/>
      <c r="AL29" s="10"/>
      <c r="AM29" s="10">
        <f t="shared" si="5"/>
        <v>704</v>
      </c>
      <c r="AN29" s="10">
        <f t="shared" si="6"/>
        <v>147482418.96959999</v>
      </c>
    </row>
    <row r="30" spans="1:40" ht="31.5" x14ac:dyDescent="0.25">
      <c r="A30" s="223"/>
      <c r="B30" s="6" t="s">
        <v>56</v>
      </c>
      <c r="C30" s="7">
        <v>1.6060000000000001</v>
      </c>
      <c r="D30" s="8">
        <v>171224</v>
      </c>
      <c r="E30" s="9">
        <v>0.15</v>
      </c>
      <c r="F30" s="8">
        <f t="shared" si="8"/>
        <v>145540.4</v>
      </c>
      <c r="G30" s="8">
        <f t="shared" si="9"/>
        <v>25683.599999999999</v>
      </c>
      <c r="H30" s="8">
        <v>186788.2616</v>
      </c>
      <c r="I30" s="10"/>
      <c r="J30" s="10">
        <f t="shared" si="0"/>
        <v>0</v>
      </c>
      <c r="K30" s="10">
        <v>330</v>
      </c>
      <c r="L30" s="10">
        <f t="shared" si="1"/>
        <v>61640126.328000002</v>
      </c>
      <c r="M30" s="10"/>
      <c r="N30" s="10">
        <f t="shared" si="7"/>
        <v>0</v>
      </c>
      <c r="O30" s="10"/>
      <c r="P30" s="10"/>
      <c r="Q30" s="10">
        <v>50</v>
      </c>
      <c r="R30" s="10">
        <f t="shared" si="2"/>
        <v>9339413.0800000001</v>
      </c>
      <c r="S30" s="10">
        <v>5</v>
      </c>
      <c r="T30" s="10">
        <f t="shared" si="12"/>
        <v>933941.30799999996</v>
      </c>
      <c r="U30" s="10"/>
      <c r="V30" s="10">
        <f t="shared" si="11"/>
        <v>0</v>
      </c>
      <c r="W30" s="10"/>
      <c r="X30" s="10"/>
      <c r="Y30" s="10"/>
      <c r="Z30" s="10"/>
      <c r="AA30" s="10"/>
      <c r="AB30" s="10"/>
      <c r="AC30" s="10"/>
      <c r="AD30" s="10">
        <f t="shared" si="3"/>
        <v>0</v>
      </c>
      <c r="AE30" s="10">
        <v>194</v>
      </c>
      <c r="AF30" s="10">
        <f t="shared" si="4"/>
        <v>36236922.750399999</v>
      </c>
      <c r="AG30" s="10"/>
      <c r="AH30" s="10"/>
      <c r="AI30" s="10"/>
      <c r="AJ30" s="10"/>
      <c r="AK30" s="10"/>
      <c r="AL30" s="10"/>
      <c r="AM30" s="10">
        <f t="shared" si="5"/>
        <v>579</v>
      </c>
      <c r="AN30" s="10">
        <f t="shared" si="6"/>
        <v>108150403.4664</v>
      </c>
    </row>
    <row r="31" spans="1:40" ht="63" x14ac:dyDescent="0.25">
      <c r="A31" s="223"/>
      <c r="B31" s="6" t="s">
        <v>57</v>
      </c>
      <c r="C31" s="7">
        <v>1.6060000000000001</v>
      </c>
      <c r="D31" s="8">
        <v>124392</v>
      </c>
      <c r="E31" s="9">
        <v>0.3</v>
      </c>
      <c r="F31" s="8">
        <f t="shared" si="8"/>
        <v>87074.4</v>
      </c>
      <c r="G31" s="8">
        <f t="shared" si="9"/>
        <v>37317.599999999999</v>
      </c>
      <c r="H31" s="8">
        <v>147006.4656</v>
      </c>
      <c r="I31" s="10"/>
      <c r="J31" s="10">
        <f t="shared" si="0"/>
        <v>0</v>
      </c>
      <c r="K31" s="10"/>
      <c r="L31" s="10">
        <f t="shared" si="1"/>
        <v>0</v>
      </c>
      <c r="M31" s="10"/>
      <c r="N31" s="10">
        <f t="shared" si="7"/>
        <v>0</v>
      </c>
      <c r="O31" s="10"/>
      <c r="P31" s="10"/>
      <c r="Q31" s="10">
        <v>100</v>
      </c>
      <c r="R31" s="10">
        <f t="shared" si="2"/>
        <v>14700646.559999999</v>
      </c>
      <c r="S31" s="10">
        <v>65</v>
      </c>
      <c r="T31" s="10">
        <f t="shared" si="12"/>
        <v>9555420.2640000004</v>
      </c>
      <c r="U31" s="10"/>
      <c r="V31" s="10"/>
      <c r="W31" s="10"/>
      <c r="X31" s="10"/>
      <c r="Y31" s="10"/>
      <c r="Z31" s="10"/>
      <c r="AA31" s="10"/>
      <c r="AB31" s="10"/>
      <c r="AC31" s="10"/>
      <c r="AD31" s="10">
        <f t="shared" si="3"/>
        <v>0</v>
      </c>
      <c r="AE31" s="10">
        <v>7</v>
      </c>
      <c r="AF31" s="10">
        <f t="shared" si="4"/>
        <v>1029045.2592</v>
      </c>
      <c r="AG31" s="10"/>
      <c r="AH31" s="10"/>
      <c r="AI31" s="10"/>
      <c r="AJ31" s="10"/>
      <c r="AK31" s="10"/>
      <c r="AL31" s="10"/>
      <c r="AM31" s="10">
        <f t="shared" si="5"/>
        <v>172</v>
      </c>
      <c r="AN31" s="10">
        <f t="shared" si="6"/>
        <v>25285112.0832</v>
      </c>
    </row>
    <row r="32" spans="1:40" ht="63" x14ac:dyDescent="0.25">
      <c r="A32" s="223"/>
      <c r="B32" s="6" t="s">
        <v>58</v>
      </c>
      <c r="C32" s="7">
        <v>1.6060000000000001</v>
      </c>
      <c r="D32" s="8">
        <v>232966</v>
      </c>
      <c r="E32" s="9">
        <v>0.15</v>
      </c>
      <c r="F32" s="8">
        <f t="shared" si="8"/>
        <v>198021.1</v>
      </c>
      <c r="G32" s="8">
        <f t="shared" si="9"/>
        <v>34944.9</v>
      </c>
      <c r="H32" s="8">
        <v>254142.60940000002</v>
      </c>
      <c r="I32" s="10"/>
      <c r="J32" s="10">
        <f t="shared" si="0"/>
        <v>0</v>
      </c>
      <c r="K32" s="10"/>
      <c r="L32" s="10">
        <f t="shared" si="1"/>
        <v>0</v>
      </c>
      <c r="M32" s="10"/>
      <c r="N32" s="10">
        <f t="shared" si="7"/>
        <v>0</v>
      </c>
      <c r="O32" s="10"/>
      <c r="P32" s="10"/>
      <c r="Q32" s="10"/>
      <c r="R32" s="10">
        <f t="shared" si="2"/>
        <v>0</v>
      </c>
      <c r="S32" s="10">
        <v>1</v>
      </c>
      <c r="T32" s="10">
        <f t="shared" si="12"/>
        <v>254142.60940000002</v>
      </c>
      <c r="U32" s="10"/>
      <c r="V32" s="10"/>
      <c r="W32" s="10"/>
      <c r="X32" s="10"/>
      <c r="Y32" s="10"/>
      <c r="Z32" s="10"/>
      <c r="AA32" s="10"/>
      <c r="AB32" s="10"/>
      <c r="AC32" s="10"/>
      <c r="AD32" s="10">
        <f t="shared" si="3"/>
        <v>0</v>
      </c>
      <c r="AE32" s="10"/>
      <c r="AF32" s="10">
        <f t="shared" si="4"/>
        <v>0</v>
      </c>
      <c r="AG32" s="10"/>
      <c r="AH32" s="10"/>
      <c r="AI32" s="10"/>
      <c r="AJ32" s="10"/>
      <c r="AK32" s="10"/>
      <c r="AL32" s="10"/>
      <c r="AM32" s="10">
        <f t="shared" si="5"/>
        <v>1</v>
      </c>
      <c r="AN32" s="10">
        <f t="shared" si="6"/>
        <v>254142.60940000002</v>
      </c>
    </row>
    <row r="33" spans="1:40" ht="63" x14ac:dyDescent="0.25">
      <c r="A33" s="224"/>
      <c r="B33" s="6" t="s">
        <v>59</v>
      </c>
      <c r="C33" s="7">
        <v>1.6060000000000001</v>
      </c>
      <c r="D33" s="8">
        <v>205345</v>
      </c>
      <c r="E33" s="9">
        <v>0.15</v>
      </c>
      <c r="F33" s="8">
        <f t="shared" si="8"/>
        <v>174543.25</v>
      </c>
      <c r="G33" s="8">
        <f t="shared" si="9"/>
        <v>30801.75</v>
      </c>
      <c r="H33" s="8">
        <v>242676.72100000002</v>
      </c>
      <c r="I33" s="10"/>
      <c r="J33" s="10">
        <f t="shared" si="0"/>
        <v>0</v>
      </c>
      <c r="K33" s="10"/>
      <c r="L33" s="10">
        <f t="shared" si="1"/>
        <v>0</v>
      </c>
      <c r="M33" s="10"/>
      <c r="N33" s="10">
        <f t="shared" si="7"/>
        <v>0</v>
      </c>
      <c r="O33" s="10"/>
      <c r="P33" s="10"/>
      <c r="Q33" s="10">
        <v>200</v>
      </c>
      <c r="R33" s="10">
        <f t="shared" si="2"/>
        <v>48535344.200000003</v>
      </c>
      <c r="S33" s="10">
        <v>216</v>
      </c>
      <c r="T33" s="10">
        <f t="shared" si="12"/>
        <v>52418171.736000001</v>
      </c>
      <c r="U33" s="10"/>
      <c r="V33" s="10"/>
      <c r="W33" s="10"/>
      <c r="X33" s="10"/>
      <c r="Y33" s="10"/>
      <c r="Z33" s="10"/>
      <c r="AA33" s="10"/>
      <c r="AB33" s="10"/>
      <c r="AC33" s="10"/>
      <c r="AD33" s="10">
        <f t="shared" si="3"/>
        <v>0</v>
      </c>
      <c r="AE33" s="10">
        <v>2</v>
      </c>
      <c r="AF33" s="10">
        <f t="shared" si="4"/>
        <v>485353.44200000004</v>
      </c>
      <c r="AG33" s="10"/>
      <c r="AH33" s="10"/>
      <c r="AI33" s="10"/>
      <c r="AJ33" s="10"/>
      <c r="AK33" s="10"/>
      <c r="AL33" s="10"/>
      <c r="AM33" s="10">
        <f t="shared" si="5"/>
        <v>418</v>
      </c>
      <c r="AN33" s="10">
        <f t="shared" si="6"/>
        <v>101438869.37800001</v>
      </c>
    </row>
    <row r="34" spans="1:40" ht="15.75" x14ac:dyDescent="0.25">
      <c r="A34" s="222" t="s">
        <v>60</v>
      </c>
      <c r="B34" s="6" t="s">
        <v>61</v>
      </c>
      <c r="C34" s="7">
        <v>1.6060000000000001</v>
      </c>
      <c r="D34" s="8">
        <v>128190</v>
      </c>
      <c r="E34" s="9">
        <v>0.15</v>
      </c>
      <c r="F34" s="8">
        <f t="shared" si="8"/>
        <v>108961.5</v>
      </c>
      <c r="G34" s="8">
        <f t="shared" si="9"/>
        <v>19228.5</v>
      </c>
      <c r="H34" s="8">
        <v>139842.47099999999</v>
      </c>
      <c r="I34" s="10"/>
      <c r="J34" s="10">
        <f t="shared" si="0"/>
        <v>0</v>
      </c>
      <c r="K34" s="10"/>
      <c r="L34" s="10">
        <f t="shared" si="1"/>
        <v>0</v>
      </c>
      <c r="M34" s="10"/>
      <c r="N34" s="10">
        <f t="shared" si="7"/>
        <v>0</v>
      </c>
      <c r="O34" s="10"/>
      <c r="P34" s="10"/>
      <c r="Q34" s="10">
        <v>8</v>
      </c>
      <c r="R34" s="10">
        <f t="shared" si="2"/>
        <v>1118739.7679999999</v>
      </c>
      <c r="S34" s="10"/>
      <c r="T34" s="10">
        <f t="shared" si="12"/>
        <v>0</v>
      </c>
      <c r="U34" s="10"/>
      <c r="V34" s="10"/>
      <c r="W34" s="10"/>
      <c r="X34" s="10"/>
      <c r="Y34" s="10"/>
      <c r="Z34" s="10"/>
      <c r="AA34" s="10"/>
      <c r="AB34" s="10"/>
      <c r="AC34" s="10"/>
      <c r="AD34" s="10">
        <f t="shared" si="3"/>
        <v>0</v>
      </c>
      <c r="AE34" s="10"/>
      <c r="AF34" s="10">
        <f t="shared" si="4"/>
        <v>0</v>
      </c>
      <c r="AG34" s="10"/>
      <c r="AH34" s="10"/>
      <c r="AI34" s="10"/>
      <c r="AJ34" s="10"/>
      <c r="AK34" s="10">
        <v>5</v>
      </c>
      <c r="AL34" s="10">
        <f>SUM(AK34*H34)</f>
        <v>699212.35499999998</v>
      </c>
      <c r="AM34" s="10">
        <f t="shared" si="5"/>
        <v>13</v>
      </c>
      <c r="AN34" s="10">
        <f t="shared" si="6"/>
        <v>1817952.1229999999</v>
      </c>
    </row>
    <row r="35" spans="1:40" ht="15.75" x14ac:dyDescent="0.25">
      <c r="A35" s="224"/>
      <c r="B35" s="6" t="s">
        <v>62</v>
      </c>
      <c r="C35" s="7">
        <v>1.6060000000000001</v>
      </c>
      <c r="D35" s="8">
        <v>224336</v>
      </c>
      <c r="E35" s="9">
        <v>0.15</v>
      </c>
      <c r="F35" s="8">
        <f t="shared" si="8"/>
        <v>190685.6</v>
      </c>
      <c r="G35" s="8">
        <f t="shared" si="9"/>
        <v>33650.400000000001</v>
      </c>
      <c r="H35" s="8">
        <v>244728.14240000001</v>
      </c>
      <c r="I35" s="10"/>
      <c r="J35" s="10">
        <f t="shared" si="0"/>
        <v>0</v>
      </c>
      <c r="K35" s="10"/>
      <c r="L35" s="10">
        <f t="shared" si="1"/>
        <v>0</v>
      </c>
      <c r="M35" s="10"/>
      <c r="N35" s="10">
        <f t="shared" si="7"/>
        <v>0</v>
      </c>
      <c r="O35" s="10"/>
      <c r="P35" s="10"/>
      <c r="Q35" s="10">
        <v>2</v>
      </c>
      <c r="R35" s="10">
        <f t="shared" si="2"/>
        <v>489456.28480000002</v>
      </c>
      <c r="S35" s="10"/>
      <c r="T35" s="10">
        <f t="shared" si="12"/>
        <v>0</v>
      </c>
      <c r="U35" s="10"/>
      <c r="V35" s="10"/>
      <c r="W35" s="10"/>
      <c r="X35" s="10"/>
      <c r="Y35" s="10"/>
      <c r="Z35" s="10"/>
      <c r="AA35" s="10"/>
      <c r="AB35" s="10"/>
      <c r="AC35" s="10"/>
      <c r="AD35" s="10">
        <f t="shared" si="3"/>
        <v>0</v>
      </c>
      <c r="AE35" s="10"/>
      <c r="AF35" s="10">
        <f t="shared" si="4"/>
        <v>0</v>
      </c>
      <c r="AG35" s="10"/>
      <c r="AH35" s="10"/>
      <c r="AI35" s="10"/>
      <c r="AJ35" s="10"/>
      <c r="AK35" s="10"/>
      <c r="AL35" s="10">
        <f>SUM(AK35*H35)</f>
        <v>0</v>
      </c>
      <c r="AM35" s="10">
        <f t="shared" si="5"/>
        <v>2</v>
      </c>
      <c r="AN35" s="10">
        <f t="shared" si="6"/>
        <v>489456.28480000002</v>
      </c>
    </row>
    <row r="36" spans="1:40" ht="15.75" x14ac:dyDescent="0.25">
      <c r="A36" s="222" t="s">
        <v>63</v>
      </c>
      <c r="B36" s="6" t="s">
        <v>64</v>
      </c>
      <c r="C36" s="7">
        <v>1.6060000000000001</v>
      </c>
      <c r="D36" s="8">
        <v>123357</v>
      </c>
      <c r="E36" s="9">
        <v>0.15</v>
      </c>
      <c r="F36" s="8">
        <f t="shared" si="8"/>
        <v>104853.45</v>
      </c>
      <c r="G36" s="8">
        <f t="shared" si="9"/>
        <v>18503.55</v>
      </c>
      <c r="H36" s="8">
        <v>134570.1513</v>
      </c>
      <c r="I36" s="10">
        <v>25</v>
      </c>
      <c r="J36" s="10">
        <f t="shared" si="0"/>
        <v>3364253.7824999997</v>
      </c>
      <c r="K36" s="10">
        <v>458</v>
      </c>
      <c r="L36" s="10">
        <f t="shared" si="1"/>
        <v>61633129.295400001</v>
      </c>
      <c r="M36" s="10"/>
      <c r="N36" s="10">
        <f t="shared" si="7"/>
        <v>0</v>
      </c>
      <c r="O36" s="10"/>
      <c r="P36" s="10"/>
      <c r="Q36" s="10">
        <v>130</v>
      </c>
      <c r="R36" s="10">
        <f t="shared" si="2"/>
        <v>17494119.669</v>
      </c>
      <c r="S36" s="10"/>
      <c r="T36" s="10">
        <f t="shared" si="12"/>
        <v>0</v>
      </c>
      <c r="U36" s="10"/>
      <c r="V36" s="10"/>
      <c r="W36" s="10"/>
      <c r="X36" s="10"/>
      <c r="Y36" s="10"/>
      <c r="Z36" s="10"/>
      <c r="AA36" s="10"/>
      <c r="AB36" s="10"/>
      <c r="AC36" s="10"/>
      <c r="AD36" s="10">
        <f t="shared" si="3"/>
        <v>0</v>
      </c>
      <c r="AE36" s="10">
        <v>130</v>
      </c>
      <c r="AF36" s="10">
        <f t="shared" si="4"/>
        <v>17494119.669</v>
      </c>
      <c r="AG36" s="10"/>
      <c r="AH36" s="10"/>
      <c r="AI36" s="10"/>
      <c r="AJ36" s="10"/>
      <c r="AK36" s="10"/>
      <c r="AL36" s="10">
        <f>SUM(AK36*H36)</f>
        <v>0</v>
      </c>
      <c r="AM36" s="10">
        <f t="shared" si="5"/>
        <v>743</v>
      </c>
      <c r="AN36" s="10">
        <f t="shared" si="6"/>
        <v>99985622.415899992</v>
      </c>
    </row>
    <row r="37" spans="1:40" ht="15.75" x14ac:dyDescent="0.25">
      <c r="A37" s="223"/>
      <c r="B37" s="6" t="s">
        <v>65</v>
      </c>
      <c r="C37" s="7">
        <v>1.6060000000000001</v>
      </c>
      <c r="D37" s="8">
        <v>184490</v>
      </c>
      <c r="E37" s="9">
        <v>0.15</v>
      </c>
      <c r="F37" s="8">
        <f t="shared" si="8"/>
        <v>156816.5</v>
      </c>
      <c r="G37" s="8">
        <f t="shared" si="9"/>
        <v>27673.5</v>
      </c>
      <c r="H37" s="8">
        <v>201260.141</v>
      </c>
      <c r="I37" s="10"/>
      <c r="J37" s="10">
        <f t="shared" si="0"/>
        <v>0</v>
      </c>
      <c r="K37" s="10">
        <f>17+116</f>
        <v>133</v>
      </c>
      <c r="L37" s="10">
        <f t="shared" si="1"/>
        <v>26767598.752999999</v>
      </c>
      <c r="M37" s="10"/>
      <c r="N37" s="10">
        <f t="shared" si="7"/>
        <v>0</v>
      </c>
      <c r="O37" s="10"/>
      <c r="P37" s="10"/>
      <c r="Q37" s="10"/>
      <c r="R37" s="10">
        <f t="shared" si="2"/>
        <v>0</v>
      </c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>
        <f t="shared" si="3"/>
        <v>0</v>
      </c>
      <c r="AE37" s="10"/>
      <c r="AF37" s="10">
        <f t="shared" si="4"/>
        <v>0</v>
      </c>
      <c r="AG37" s="10"/>
      <c r="AH37" s="10"/>
      <c r="AI37" s="10"/>
      <c r="AJ37" s="10"/>
      <c r="AK37" s="10"/>
      <c r="AL37" s="10">
        <f>SUM(AK37*H37)</f>
        <v>0</v>
      </c>
      <c r="AM37" s="10">
        <f t="shared" si="5"/>
        <v>133</v>
      </c>
      <c r="AN37" s="10">
        <f t="shared" si="6"/>
        <v>26767598.752999999</v>
      </c>
    </row>
    <row r="38" spans="1:40" ht="47.25" x14ac:dyDescent="0.25">
      <c r="A38" s="223"/>
      <c r="B38" s="6" t="s">
        <v>66</v>
      </c>
      <c r="C38" s="7">
        <v>1.6060000000000001</v>
      </c>
      <c r="D38" s="8">
        <v>128657</v>
      </c>
      <c r="E38" s="9">
        <v>0.3</v>
      </c>
      <c r="F38" s="8">
        <f t="shared" si="8"/>
        <v>90059.9</v>
      </c>
      <c r="G38" s="8">
        <f t="shared" si="9"/>
        <v>38597.1</v>
      </c>
      <c r="H38" s="8">
        <v>152046.8426</v>
      </c>
      <c r="I38" s="10"/>
      <c r="J38" s="10">
        <f t="shared" si="0"/>
        <v>0</v>
      </c>
      <c r="K38" s="10">
        <v>92</v>
      </c>
      <c r="L38" s="10">
        <f t="shared" si="1"/>
        <v>13988309.519200001</v>
      </c>
      <c r="M38" s="10"/>
      <c r="N38" s="10">
        <f t="shared" si="7"/>
        <v>0</v>
      </c>
      <c r="O38" s="10"/>
      <c r="P38" s="10"/>
      <c r="Q38" s="10">
        <v>100</v>
      </c>
      <c r="R38" s="10">
        <f t="shared" si="2"/>
        <v>15204684.26</v>
      </c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>
        <f t="shared" si="3"/>
        <v>0</v>
      </c>
      <c r="AE38" s="10">
        <v>48</v>
      </c>
      <c r="AF38" s="10">
        <f t="shared" si="4"/>
        <v>7298248.4448000006</v>
      </c>
      <c r="AG38" s="10">
        <v>25</v>
      </c>
      <c r="AH38" s="10">
        <f>AG38*H38</f>
        <v>3801171.0649999999</v>
      </c>
      <c r="AI38" s="10"/>
      <c r="AJ38" s="10"/>
      <c r="AK38" s="10">
        <v>5</v>
      </c>
      <c r="AL38" s="10">
        <f>SUM(AK38*H38)</f>
        <v>760234.21299999999</v>
      </c>
      <c r="AM38" s="10">
        <f t="shared" si="5"/>
        <v>270</v>
      </c>
      <c r="AN38" s="10">
        <f t="shared" si="6"/>
        <v>41052647.502000004</v>
      </c>
    </row>
    <row r="39" spans="1:40" ht="15.75" x14ac:dyDescent="0.25">
      <c r="A39" s="224"/>
      <c r="B39" s="6" t="s">
        <v>67</v>
      </c>
      <c r="C39" s="7">
        <v>1.6060000000000001</v>
      </c>
      <c r="D39" s="8">
        <v>308107</v>
      </c>
      <c r="E39" s="9">
        <v>0.15</v>
      </c>
      <c r="F39" s="8">
        <f t="shared" si="8"/>
        <v>261890.95</v>
      </c>
      <c r="G39" s="8">
        <f t="shared" si="9"/>
        <v>46216.049999999996</v>
      </c>
      <c r="H39" s="8">
        <v>336113.92629999999</v>
      </c>
      <c r="I39" s="10">
        <v>3</v>
      </c>
      <c r="J39" s="10">
        <f t="shared" si="0"/>
        <v>1008341.7789</v>
      </c>
      <c r="K39" s="10"/>
      <c r="L39" s="10">
        <f t="shared" si="1"/>
        <v>0</v>
      </c>
      <c r="M39" s="10"/>
      <c r="N39" s="10">
        <f t="shared" si="7"/>
        <v>0</v>
      </c>
      <c r="O39" s="10"/>
      <c r="P39" s="10"/>
      <c r="Q39" s="10">
        <v>2</v>
      </c>
      <c r="R39" s="10">
        <f t="shared" si="2"/>
        <v>672227.85259999998</v>
      </c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>
        <f t="shared" si="3"/>
        <v>0</v>
      </c>
      <c r="AE39" s="10"/>
      <c r="AF39" s="10">
        <f t="shared" si="4"/>
        <v>0</v>
      </c>
      <c r="AG39" s="10"/>
      <c r="AH39" s="10"/>
      <c r="AI39" s="10"/>
      <c r="AJ39" s="10"/>
      <c r="AK39" s="10"/>
      <c r="AL39" s="10"/>
      <c r="AM39" s="10">
        <f t="shared" si="5"/>
        <v>5</v>
      </c>
      <c r="AN39" s="10">
        <f t="shared" si="6"/>
        <v>1680569.6315000001</v>
      </c>
    </row>
    <row r="40" spans="1:40" ht="15.75" x14ac:dyDescent="0.25">
      <c r="A40" s="222" t="s">
        <v>68</v>
      </c>
      <c r="B40" s="6" t="s">
        <v>69</v>
      </c>
      <c r="C40" s="7">
        <v>1.6060000000000001</v>
      </c>
      <c r="D40" s="8">
        <v>83359</v>
      </c>
      <c r="E40" s="9">
        <v>0.3</v>
      </c>
      <c r="F40" s="8">
        <f t="shared" si="8"/>
        <v>58351.3</v>
      </c>
      <c r="G40" s="8">
        <f t="shared" si="9"/>
        <v>25007.7</v>
      </c>
      <c r="H40" s="8">
        <v>98513.666200000007</v>
      </c>
      <c r="I40" s="10">
        <v>35</v>
      </c>
      <c r="J40" s="10">
        <f t="shared" si="0"/>
        <v>3447978.3170000003</v>
      </c>
      <c r="K40" s="10"/>
      <c r="L40" s="10">
        <f t="shared" si="1"/>
        <v>0</v>
      </c>
      <c r="M40" s="10"/>
      <c r="N40" s="10">
        <f t="shared" si="7"/>
        <v>0</v>
      </c>
      <c r="O40" s="10"/>
      <c r="P40" s="10"/>
      <c r="Q40" s="10">
        <v>35</v>
      </c>
      <c r="R40" s="10">
        <f t="shared" si="2"/>
        <v>3447978.3170000003</v>
      </c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>
        <v>28</v>
      </c>
      <c r="AD40" s="10">
        <f t="shared" si="3"/>
        <v>2758382.6536000003</v>
      </c>
      <c r="AE40" s="10">
        <v>46</v>
      </c>
      <c r="AF40" s="10">
        <f t="shared" si="4"/>
        <v>4531628.6452000001</v>
      </c>
      <c r="AG40" s="10"/>
      <c r="AH40" s="10"/>
      <c r="AI40" s="10"/>
      <c r="AJ40" s="10"/>
      <c r="AK40" s="10"/>
      <c r="AL40" s="10"/>
      <c r="AM40" s="10">
        <f t="shared" si="5"/>
        <v>144</v>
      </c>
      <c r="AN40" s="10">
        <f t="shared" si="6"/>
        <v>14185967.932800002</v>
      </c>
    </row>
    <row r="41" spans="1:40" ht="15.75" x14ac:dyDescent="0.25">
      <c r="A41" s="224"/>
      <c r="B41" s="6" t="s">
        <v>70</v>
      </c>
      <c r="C41" s="7">
        <v>1.6060000000000001</v>
      </c>
      <c r="D41" s="8">
        <v>122182</v>
      </c>
      <c r="E41" s="9">
        <v>0.3</v>
      </c>
      <c r="F41" s="8">
        <f t="shared" si="8"/>
        <v>85527.4</v>
      </c>
      <c r="G41" s="8">
        <f t="shared" si="9"/>
        <v>36654.6</v>
      </c>
      <c r="H41" s="8">
        <v>144394.6876</v>
      </c>
      <c r="I41" s="10"/>
      <c r="J41" s="10">
        <f t="shared" si="0"/>
        <v>0</v>
      </c>
      <c r="K41" s="10"/>
      <c r="L41" s="10">
        <f t="shared" si="1"/>
        <v>0</v>
      </c>
      <c r="M41" s="10"/>
      <c r="N41" s="10">
        <f t="shared" si="7"/>
        <v>0</v>
      </c>
      <c r="O41" s="10"/>
      <c r="P41" s="10"/>
      <c r="Q41" s="10"/>
      <c r="R41" s="10">
        <f t="shared" si="2"/>
        <v>0</v>
      </c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>
        <v>3</v>
      </c>
      <c r="AD41" s="10">
        <f t="shared" si="3"/>
        <v>433184.06280000001</v>
      </c>
      <c r="AE41" s="10">
        <v>8</v>
      </c>
      <c r="AF41" s="10">
        <f t="shared" si="4"/>
        <v>1155157.5008</v>
      </c>
      <c r="AG41" s="10"/>
      <c r="AH41" s="10"/>
      <c r="AI41" s="10"/>
      <c r="AJ41" s="10"/>
      <c r="AK41" s="10"/>
      <c r="AL41" s="10"/>
      <c r="AM41" s="10">
        <f t="shared" si="5"/>
        <v>11</v>
      </c>
      <c r="AN41" s="10">
        <f t="shared" si="6"/>
        <v>1588341.5636</v>
      </c>
    </row>
    <row r="42" spans="1:40" ht="15.75" x14ac:dyDescent="0.25">
      <c r="A42" s="18" t="s">
        <v>71</v>
      </c>
      <c r="B42" s="6" t="s">
        <v>72</v>
      </c>
      <c r="C42" s="7">
        <v>1.6060000000000001</v>
      </c>
      <c r="D42" s="8">
        <v>108171</v>
      </c>
      <c r="E42" s="9">
        <v>0.3</v>
      </c>
      <c r="F42" s="8">
        <f t="shared" si="8"/>
        <v>75719.7</v>
      </c>
      <c r="G42" s="8">
        <f t="shared" si="9"/>
        <v>32451.3</v>
      </c>
      <c r="H42" s="8">
        <v>127836.4878</v>
      </c>
      <c r="I42" s="10"/>
      <c r="J42" s="10">
        <f t="shared" si="0"/>
        <v>0</v>
      </c>
      <c r="K42" s="10"/>
      <c r="L42" s="10">
        <f t="shared" si="1"/>
        <v>0</v>
      </c>
      <c r="M42" s="10"/>
      <c r="N42" s="10">
        <f t="shared" si="7"/>
        <v>0</v>
      </c>
      <c r="O42" s="10"/>
      <c r="P42" s="10"/>
      <c r="Q42" s="10">
        <v>4</v>
      </c>
      <c r="R42" s="10">
        <f t="shared" si="2"/>
        <v>511345.95120000001</v>
      </c>
      <c r="S42" s="10"/>
      <c r="T42" s="10"/>
      <c r="U42" s="10"/>
      <c r="V42" s="10"/>
      <c r="W42" s="10"/>
      <c r="X42" s="10"/>
      <c r="Y42" s="10">
        <v>15</v>
      </c>
      <c r="Z42" s="10">
        <f>Y42*H42</f>
        <v>1917547.317</v>
      </c>
      <c r="AA42" s="10"/>
      <c r="AB42" s="10"/>
      <c r="AC42" s="10"/>
      <c r="AD42" s="10">
        <f t="shared" si="3"/>
        <v>0</v>
      </c>
      <c r="AE42" s="10"/>
      <c r="AF42" s="10">
        <f t="shared" si="4"/>
        <v>0</v>
      </c>
      <c r="AG42" s="10"/>
      <c r="AH42" s="10"/>
      <c r="AI42" s="10"/>
      <c r="AJ42" s="10"/>
      <c r="AK42" s="10"/>
      <c r="AL42" s="10"/>
      <c r="AM42" s="10">
        <f t="shared" si="5"/>
        <v>19</v>
      </c>
      <c r="AN42" s="10">
        <f t="shared" si="6"/>
        <v>2428893.2681999998</v>
      </c>
    </row>
    <row r="43" spans="1:40" ht="15.75" x14ac:dyDescent="0.25">
      <c r="A43" s="18" t="s">
        <v>73</v>
      </c>
      <c r="B43" s="6" t="s">
        <v>74</v>
      </c>
      <c r="C43" s="7">
        <v>1.6060000000000001</v>
      </c>
      <c r="D43" s="8">
        <v>166495</v>
      </c>
      <c r="E43" s="9">
        <v>0.15</v>
      </c>
      <c r="F43" s="8">
        <f t="shared" si="8"/>
        <v>141520.75</v>
      </c>
      <c r="G43" s="8">
        <f t="shared" si="9"/>
        <v>24974.25</v>
      </c>
      <c r="H43" s="8">
        <v>181629.39549999998</v>
      </c>
      <c r="I43" s="10"/>
      <c r="J43" s="10">
        <f t="shared" si="0"/>
        <v>0</v>
      </c>
      <c r="K43" s="10"/>
      <c r="L43" s="10">
        <f t="shared" si="1"/>
        <v>0</v>
      </c>
      <c r="M43" s="10"/>
      <c r="N43" s="10">
        <f t="shared" si="7"/>
        <v>0</v>
      </c>
      <c r="O43" s="10"/>
      <c r="P43" s="10"/>
      <c r="Q43" s="10">
        <v>8</v>
      </c>
      <c r="R43" s="10">
        <f t="shared" si="2"/>
        <v>1453035.1639999999</v>
      </c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>
        <f t="shared" si="3"/>
        <v>0</v>
      </c>
      <c r="AE43" s="10"/>
      <c r="AF43" s="10">
        <f t="shared" si="4"/>
        <v>0</v>
      </c>
      <c r="AG43" s="10"/>
      <c r="AH43" s="10"/>
      <c r="AI43" s="10"/>
      <c r="AJ43" s="10"/>
      <c r="AK43" s="10"/>
      <c r="AL43" s="10"/>
      <c r="AM43" s="10">
        <f t="shared" si="5"/>
        <v>8</v>
      </c>
      <c r="AN43" s="10">
        <f t="shared" si="6"/>
        <v>1453035.1639999999</v>
      </c>
    </row>
    <row r="44" spans="1:40" s="14" customFormat="1" ht="15.75" x14ac:dyDescent="0.25">
      <c r="A44" s="29" t="s">
        <v>319</v>
      </c>
      <c r="B44" s="71" t="s">
        <v>75</v>
      </c>
      <c r="C44" s="71"/>
      <c r="D44" s="71"/>
      <c r="E44" s="71"/>
      <c r="F44" s="71"/>
      <c r="G44" s="71"/>
      <c r="H44" s="71"/>
      <c r="I44" s="70">
        <f t="shared" ref="I44:V44" si="13">SUM(I8:I43)</f>
        <v>116</v>
      </c>
      <c r="J44" s="70">
        <f t="shared" si="13"/>
        <v>15638374.4286</v>
      </c>
      <c r="K44" s="70">
        <f t="shared" si="13"/>
        <v>1772</v>
      </c>
      <c r="L44" s="70">
        <f t="shared" si="13"/>
        <v>318340442.73610008</v>
      </c>
      <c r="M44" s="144">
        <v>75</v>
      </c>
      <c r="N44" s="70">
        <f t="shared" si="13"/>
        <v>14842722.010500001</v>
      </c>
      <c r="O44" s="70">
        <f t="shared" si="13"/>
        <v>100</v>
      </c>
      <c r="P44" s="70">
        <f t="shared" si="13"/>
        <v>13243014.440000001</v>
      </c>
      <c r="Q44" s="70">
        <f t="shared" si="13"/>
        <v>1135</v>
      </c>
      <c r="R44" s="70">
        <f t="shared" si="13"/>
        <v>180711195.18640003</v>
      </c>
      <c r="S44" s="70">
        <f t="shared" si="13"/>
        <v>288</v>
      </c>
      <c r="T44" s="70">
        <f t="shared" si="13"/>
        <v>63371167.989800006</v>
      </c>
      <c r="U44" s="70">
        <f t="shared" si="13"/>
        <v>150</v>
      </c>
      <c r="V44" s="70">
        <f t="shared" si="13"/>
        <v>14335692.538399998</v>
      </c>
      <c r="W44" s="70">
        <f t="shared" ref="W44:AB44" si="14">SUM(W8:W43)</f>
        <v>808</v>
      </c>
      <c r="X44" s="70">
        <f t="shared" si="14"/>
        <v>59815540.110399999</v>
      </c>
      <c r="Y44" s="70">
        <f t="shared" si="14"/>
        <v>20</v>
      </c>
      <c r="Z44" s="70">
        <f t="shared" si="14"/>
        <v>2272465.4930000002</v>
      </c>
      <c r="AA44" s="70">
        <f t="shared" si="14"/>
        <v>75</v>
      </c>
      <c r="AB44" s="70">
        <f t="shared" si="14"/>
        <v>7852706.46</v>
      </c>
      <c r="AC44" s="70">
        <f t="shared" ref="AC44:AN44" si="15">SUM(AC8:AC43)</f>
        <v>80</v>
      </c>
      <c r="AD44" s="70">
        <f t="shared" si="15"/>
        <v>10603387.998199999</v>
      </c>
      <c r="AE44" s="70">
        <f t="shared" si="15"/>
        <v>478</v>
      </c>
      <c r="AF44" s="70">
        <f t="shared" si="15"/>
        <v>76998473.189599991</v>
      </c>
      <c r="AG44" s="70">
        <f t="shared" si="15"/>
        <v>25</v>
      </c>
      <c r="AH44" s="70">
        <f t="shared" si="15"/>
        <v>3801171.0649999999</v>
      </c>
      <c r="AI44" s="70">
        <f t="shared" si="15"/>
        <v>100</v>
      </c>
      <c r="AJ44" s="70">
        <f t="shared" si="15"/>
        <v>13641871.940000001</v>
      </c>
      <c r="AK44" s="70">
        <f t="shared" si="15"/>
        <v>10</v>
      </c>
      <c r="AL44" s="70">
        <f t="shared" si="15"/>
        <v>1459446.568</v>
      </c>
      <c r="AM44" s="70">
        <f>SUM(AM8:AM43)</f>
        <v>5232</v>
      </c>
      <c r="AN44" s="70">
        <f t="shared" si="15"/>
        <v>796927672.15400004</v>
      </c>
    </row>
    <row r="45" spans="1:40" s="14" customFormat="1" ht="15.75" x14ac:dyDescent="0.25">
      <c r="A45" s="29" t="s">
        <v>284</v>
      </c>
      <c r="B45" s="148" t="s">
        <v>75</v>
      </c>
      <c r="C45" s="148"/>
      <c r="D45" s="148"/>
      <c r="E45" s="148"/>
      <c r="F45" s="148"/>
      <c r="G45" s="148"/>
      <c r="H45" s="148"/>
      <c r="I45" s="149">
        <v>116</v>
      </c>
      <c r="J45" s="149">
        <v>15638374.4286</v>
      </c>
      <c r="K45" s="149">
        <v>1772</v>
      </c>
      <c r="L45" s="149">
        <v>318340442.73610008</v>
      </c>
      <c r="M45" s="150">
        <v>75</v>
      </c>
      <c r="N45" s="149">
        <v>14842722.010500001</v>
      </c>
      <c r="O45" s="149">
        <v>100</v>
      </c>
      <c r="P45" s="149">
        <v>13243014.440000001</v>
      </c>
      <c r="Q45" s="149">
        <v>1135</v>
      </c>
      <c r="R45" s="149">
        <v>180711195.18640003</v>
      </c>
      <c r="S45" s="149">
        <v>288</v>
      </c>
      <c r="T45" s="149">
        <v>63371167.989800006</v>
      </c>
      <c r="U45" s="149">
        <v>150</v>
      </c>
      <c r="V45" s="149">
        <v>14335692.538399998</v>
      </c>
      <c r="W45" s="149">
        <v>808</v>
      </c>
      <c r="X45" s="149">
        <v>59815540.110399999</v>
      </c>
      <c r="Y45" s="149">
        <v>20</v>
      </c>
      <c r="Z45" s="149">
        <v>2272465.4930000002</v>
      </c>
      <c r="AA45" s="149">
        <v>70</v>
      </c>
      <c r="AB45" s="149">
        <v>7329192.6960000005</v>
      </c>
      <c r="AC45" s="149">
        <v>80</v>
      </c>
      <c r="AD45" s="149">
        <v>10603387.998199999</v>
      </c>
      <c r="AE45" s="149">
        <v>478</v>
      </c>
      <c r="AF45" s="149">
        <v>76998473.189599991</v>
      </c>
      <c r="AG45" s="149">
        <v>25</v>
      </c>
      <c r="AH45" s="149">
        <v>3801171.0649999999</v>
      </c>
      <c r="AI45" s="149">
        <v>100</v>
      </c>
      <c r="AJ45" s="149">
        <v>13641871.940000001</v>
      </c>
      <c r="AK45" s="149">
        <v>10</v>
      </c>
      <c r="AL45" s="149">
        <v>1459446.568</v>
      </c>
      <c r="AM45" s="149">
        <v>5227</v>
      </c>
      <c r="AN45" s="149">
        <v>796404158.3900001</v>
      </c>
    </row>
    <row r="46" spans="1:40" ht="19.5" customHeight="1" x14ac:dyDescent="0.25">
      <c r="A46" s="29" t="s">
        <v>132</v>
      </c>
      <c r="B46" s="71" t="s">
        <v>75</v>
      </c>
      <c r="C46" s="29"/>
      <c r="D46" s="29"/>
      <c r="E46" s="29"/>
      <c r="F46" s="29"/>
      <c r="G46" s="29"/>
      <c r="H46" s="29"/>
      <c r="I46" s="145">
        <v>116</v>
      </c>
      <c r="J46" s="145">
        <v>15638374.4286</v>
      </c>
      <c r="K46" s="145">
        <v>1772</v>
      </c>
      <c r="L46" s="145">
        <v>318340442.73610008</v>
      </c>
      <c r="M46" s="145">
        <v>140</v>
      </c>
      <c r="N46" s="145">
        <v>26759986.140000004</v>
      </c>
      <c r="O46" s="145">
        <v>100</v>
      </c>
      <c r="P46" s="145">
        <v>13243014.440000001</v>
      </c>
      <c r="Q46" s="145">
        <v>1135</v>
      </c>
      <c r="R46" s="145">
        <v>180711195.18640003</v>
      </c>
      <c r="S46" s="145">
        <v>288</v>
      </c>
      <c r="T46" s="145">
        <v>63371167.989800006</v>
      </c>
      <c r="U46" s="145">
        <v>150</v>
      </c>
      <c r="V46" s="145">
        <v>14335692.538399998</v>
      </c>
      <c r="W46" s="145">
        <v>808</v>
      </c>
      <c r="X46" s="145">
        <v>59815540.110399999</v>
      </c>
      <c r="Y46" s="145">
        <v>20</v>
      </c>
      <c r="Z46" s="145">
        <v>2272465.4930000002</v>
      </c>
      <c r="AA46" s="145">
        <v>70</v>
      </c>
      <c r="AB46" s="145">
        <v>7329192.6960000005</v>
      </c>
      <c r="AC46" s="145">
        <v>80</v>
      </c>
      <c r="AD46" s="145">
        <v>10603387.998199999</v>
      </c>
      <c r="AE46" s="145">
        <v>478</v>
      </c>
      <c r="AF46" s="145">
        <v>76998473.189599991</v>
      </c>
      <c r="AG46" s="145">
        <v>25</v>
      </c>
      <c r="AH46" s="145">
        <v>3801171.0649999999</v>
      </c>
      <c r="AI46" s="145">
        <v>100</v>
      </c>
      <c r="AJ46" s="145">
        <v>13641871.940000001</v>
      </c>
      <c r="AK46" s="145">
        <v>10</v>
      </c>
      <c r="AL46" s="145">
        <v>1459446.568</v>
      </c>
      <c r="AM46" s="145">
        <v>5292</v>
      </c>
      <c r="AN46" s="145">
        <v>808321422.51950002</v>
      </c>
    </row>
    <row r="47" spans="1:40" ht="23.25" customHeight="1" x14ac:dyDescent="0.25">
      <c r="A47" s="29" t="s">
        <v>83</v>
      </c>
      <c r="B47" s="29"/>
      <c r="C47" s="29"/>
      <c r="D47" s="29"/>
      <c r="E47" s="29"/>
      <c r="F47" s="29"/>
      <c r="G47" s="29"/>
      <c r="H47" s="29"/>
      <c r="I47" s="146">
        <f>SUM(I44-I45)</f>
        <v>0</v>
      </c>
      <c r="J47" s="146">
        <f t="shared" ref="J47:AN47" si="16">SUM(J44-J45)</f>
        <v>0</v>
      </c>
      <c r="K47" s="146">
        <f t="shared" si="16"/>
        <v>0</v>
      </c>
      <c r="L47" s="146">
        <f t="shared" si="16"/>
        <v>0</v>
      </c>
      <c r="M47" s="146">
        <f t="shared" si="16"/>
        <v>0</v>
      </c>
      <c r="N47" s="146">
        <f t="shared" si="16"/>
        <v>0</v>
      </c>
      <c r="O47" s="146">
        <f t="shared" si="16"/>
        <v>0</v>
      </c>
      <c r="P47" s="146">
        <f t="shared" si="16"/>
        <v>0</v>
      </c>
      <c r="Q47" s="146">
        <f t="shared" si="16"/>
        <v>0</v>
      </c>
      <c r="R47" s="146">
        <f t="shared" si="16"/>
        <v>0</v>
      </c>
      <c r="S47" s="146">
        <f t="shared" si="16"/>
        <v>0</v>
      </c>
      <c r="T47" s="146">
        <f t="shared" si="16"/>
        <v>0</v>
      </c>
      <c r="U47" s="146">
        <f t="shared" si="16"/>
        <v>0</v>
      </c>
      <c r="V47" s="146">
        <f t="shared" si="16"/>
        <v>0</v>
      </c>
      <c r="W47" s="146">
        <f t="shared" si="16"/>
        <v>0</v>
      </c>
      <c r="X47" s="146">
        <f t="shared" si="16"/>
        <v>0</v>
      </c>
      <c r="Y47" s="146">
        <f t="shared" si="16"/>
        <v>0</v>
      </c>
      <c r="Z47" s="146">
        <f t="shared" si="16"/>
        <v>0</v>
      </c>
      <c r="AA47" s="146">
        <f t="shared" si="16"/>
        <v>5</v>
      </c>
      <c r="AB47" s="146">
        <f t="shared" si="16"/>
        <v>523513.7639999995</v>
      </c>
      <c r="AC47" s="146">
        <f t="shared" si="16"/>
        <v>0</v>
      </c>
      <c r="AD47" s="146">
        <f t="shared" si="16"/>
        <v>0</v>
      </c>
      <c r="AE47" s="146">
        <f t="shared" si="16"/>
        <v>0</v>
      </c>
      <c r="AF47" s="146">
        <f t="shared" si="16"/>
        <v>0</v>
      </c>
      <c r="AG47" s="146">
        <f t="shared" si="16"/>
        <v>0</v>
      </c>
      <c r="AH47" s="146">
        <f t="shared" si="16"/>
        <v>0</v>
      </c>
      <c r="AI47" s="146">
        <f t="shared" si="16"/>
        <v>0</v>
      </c>
      <c r="AJ47" s="146">
        <f t="shared" si="16"/>
        <v>0</v>
      </c>
      <c r="AK47" s="146">
        <f t="shared" si="16"/>
        <v>0</v>
      </c>
      <c r="AL47" s="146">
        <f t="shared" si="16"/>
        <v>0</v>
      </c>
      <c r="AM47" s="146">
        <f t="shared" si="16"/>
        <v>5</v>
      </c>
      <c r="AN47" s="146">
        <f t="shared" si="16"/>
        <v>523513.76399993896</v>
      </c>
    </row>
    <row r="48" spans="1:40" x14ac:dyDescent="0.25">
      <c r="AM48" s="16"/>
    </row>
    <row r="49" spans="39:40" x14ac:dyDescent="0.25">
      <c r="AM49" s="11">
        <v>5232</v>
      </c>
      <c r="AN49" s="11">
        <v>796927672.15400004</v>
      </c>
    </row>
  </sheetData>
  <autoFilter ref="A6:AN44"/>
  <mergeCells count="36">
    <mergeCell ref="A40:A41"/>
    <mergeCell ref="A21:A22"/>
    <mergeCell ref="A23:A24"/>
    <mergeCell ref="A26:A27"/>
    <mergeCell ref="A29:A33"/>
    <mergeCell ref="A34:A35"/>
    <mergeCell ref="I5:J5"/>
    <mergeCell ref="K5:L5"/>
    <mergeCell ref="M5:N5"/>
    <mergeCell ref="O5:P5"/>
    <mergeCell ref="A19:A20"/>
    <mergeCell ref="A8:A9"/>
    <mergeCell ref="A10:A11"/>
    <mergeCell ref="A16:A18"/>
    <mergeCell ref="A5:A7"/>
    <mergeCell ref="B5:B7"/>
    <mergeCell ref="C5:C7"/>
    <mergeCell ref="D5:D7"/>
    <mergeCell ref="E5:E7"/>
    <mergeCell ref="H5:H7"/>
    <mergeCell ref="A4:S4"/>
    <mergeCell ref="AM5:AN5"/>
    <mergeCell ref="P2:R2"/>
    <mergeCell ref="P1:R1"/>
    <mergeCell ref="A36:A39"/>
    <mergeCell ref="AK5:AL5"/>
    <mergeCell ref="AG5:AH5"/>
    <mergeCell ref="AI5:AJ5"/>
    <mergeCell ref="Y5:Z5"/>
    <mergeCell ref="AA5:AB5"/>
    <mergeCell ref="AC5:AD5"/>
    <mergeCell ref="AE5:AF5"/>
    <mergeCell ref="Q5:R5"/>
    <mergeCell ref="S5:T5"/>
    <mergeCell ref="U5:V5"/>
    <mergeCell ref="W5:X5"/>
  </mergeCells>
  <pageMargins left="0" right="0" top="0.35433070866141736" bottom="0.19685039370078741" header="0.11811023622047245" footer="0.11811023622047245"/>
  <pageSetup paperSize="9" scale="75" orientation="landscape" r:id="rId1"/>
  <headerFooter differentFirst="1">
    <oddHeader>&amp;C&amp;P</oddHeader>
  </headerFooter>
  <colBreaks count="1" manualBreakCount="1">
    <brk id="18" max="4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Y114"/>
  <sheetViews>
    <sheetView zoomScaleNormal="100" workbookViewId="0">
      <pane xSplit="4" ySplit="6" topLeftCell="E98" activePane="bottomRight" state="frozen"/>
      <selection pane="topRight" activeCell="C1" sqref="C1"/>
      <selection pane="bottomLeft" activeCell="A5" sqref="A5"/>
      <selection pane="bottomRight" activeCell="N108" sqref="N108"/>
    </sheetView>
  </sheetViews>
  <sheetFormatPr defaultRowHeight="12" x14ac:dyDescent="0.2"/>
  <cols>
    <col min="1" max="1" width="3.42578125" style="72" customWidth="1"/>
    <col min="2" max="2" width="11" style="72" customWidth="1"/>
    <col min="3" max="3" width="29.42578125" style="72" customWidth="1"/>
    <col min="4" max="4" width="4" style="72" customWidth="1"/>
    <col min="5" max="5" width="41" style="72" customWidth="1"/>
    <col min="6" max="6" width="9.5703125" style="72" customWidth="1"/>
    <col min="7" max="7" width="11.28515625" style="72" customWidth="1"/>
    <col min="8" max="8" width="9.28515625" style="72" customWidth="1"/>
    <col min="9" max="9" width="10.140625" style="72" customWidth="1"/>
    <col min="10" max="10" width="6" style="72" customWidth="1"/>
    <col min="11" max="11" width="13" style="72" customWidth="1"/>
    <col min="12" max="12" width="6.7109375" style="72" customWidth="1"/>
    <col min="13" max="13" width="13" style="72" customWidth="1"/>
    <col min="14" max="14" width="7.85546875" style="72" customWidth="1"/>
    <col min="15" max="15" width="13" style="72" customWidth="1"/>
    <col min="16" max="16" width="9.140625" style="72" customWidth="1"/>
    <col min="17" max="17" width="13" style="72" customWidth="1"/>
    <col min="18" max="18" width="6.42578125" style="72" customWidth="1"/>
    <col min="19" max="19" width="13" style="72" customWidth="1"/>
    <col min="20" max="20" width="9.5703125" style="72" customWidth="1"/>
    <col min="21" max="21" width="13" style="72" customWidth="1"/>
    <col min="22" max="22" width="6.42578125" style="72" customWidth="1"/>
    <col min="23" max="23" width="11.7109375" style="72" customWidth="1"/>
    <col min="24" max="24" width="9" style="72" customWidth="1"/>
    <col min="25" max="25" width="11.7109375" style="72" customWidth="1"/>
    <col min="26" max="26" width="9.85546875" style="72" customWidth="1"/>
    <col min="27" max="27" width="12.42578125" style="72" customWidth="1"/>
    <col min="28" max="28" width="10.140625" style="72" customWidth="1"/>
    <col min="29" max="29" width="12.42578125" style="72" customWidth="1"/>
    <col min="30" max="30" width="10.28515625" style="72" customWidth="1"/>
    <col min="31" max="31" width="13.140625" style="72" customWidth="1"/>
    <col min="32" max="32" width="9.28515625" style="72" customWidth="1"/>
    <col min="33" max="33" width="13.140625" style="72" customWidth="1"/>
    <col min="34" max="34" width="9.28515625" style="72" customWidth="1"/>
    <col min="35" max="35" width="10.140625" style="72" customWidth="1"/>
    <col min="36" max="36" width="9.5703125" style="72" customWidth="1"/>
    <col min="37" max="37" width="10.7109375" style="72" bestFit="1" customWidth="1"/>
    <col min="38" max="41" width="9.42578125" style="72" customWidth="1"/>
    <col min="42" max="42" width="7.28515625" style="72" customWidth="1"/>
    <col min="43" max="43" width="11" style="72" customWidth="1"/>
    <col min="44" max="44" width="8.7109375" style="72" customWidth="1"/>
    <col min="45" max="45" width="10.28515625" style="72" customWidth="1"/>
    <col min="46" max="46" width="6.5703125" style="72" customWidth="1"/>
    <col min="47" max="47" width="12.85546875" style="72" customWidth="1"/>
    <col min="48" max="48" width="6.140625" style="72" customWidth="1"/>
    <col min="49" max="49" width="11.140625" style="72" customWidth="1"/>
    <col min="50" max="50" width="6.7109375" style="72" customWidth="1"/>
    <col min="51" max="51" width="15.28515625" style="72" customWidth="1"/>
    <col min="52" max="16384" width="9.140625" style="72"/>
  </cols>
  <sheetData>
    <row r="1" spans="1:51" x14ac:dyDescent="0.2">
      <c r="D1" s="77">
        <v>1</v>
      </c>
      <c r="E1" s="77">
        <v>2</v>
      </c>
      <c r="F1" s="77">
        <v>3</v>
      </c>
      <c r="G1" s="77">
        <v>4</v>
      </c>
      <c r="H1" s="77">
        <v>5</v>
      </c>
      <c r="I1" s="77">
        <v>6</v>
      </c>
      <c r="J1" s="77">
        <v>7</v>
      </c>
      <c r="K1" s="77">
        <v>8</v>
      </c>
      <c r="L1" s="77">
        <v>9</v>
      </c>
      <c r="M1" s="77">
        <v>10</v>
      </c>
      <c r="N1" s="77">
        <v>11</v>
      </c>
      <c r="O1" s="77">
        <v>12</v>
      </c>
      <c r="P1" s="77">
        <v>13</v>
      </c>
      <c r="Q1" s="77">
        <v>14</v>
      </c>
      <c r="R1" s="77">
        <v>15</v>
      </c>
      <c r="S1" s="77">
        <v>16</v>
      </c>
      <c r="T1" s="77">
        <v>17</v>
      </c>
      <c r="U1" s="77">
        <v>18</v>
      </c>
      <c r="V1" s="77">
        <v>19</v>
      </c>
      <c r="W1" s="77">
        <v>20</v>
      </c>
      <c r="X1" s="77">
        <v>21</v>
      </c>
      <c r="Y1" s="77">
        <v>22</v>
      </c>
      <c r="Z1" s="77">
        <v>23</v>
      </c>
      <c r="AA1" s="77">
        <v>24</v>
      </c>
      <c r="AB1" s="77">
        <v>25</v>
      </c>
      <c r="AC1" s="77">
        <v>26</v>
      </c>
      <c r="AD1" s="77">
        <v>27</v>
      </c>
      <c r="AE1" s="77">
        <v>28</v>
      </c>
      <c r="AF1" s="77">
        <v>29</v>
      </c>
      <c r="AG1" s="77">
        <v>30</v>
      </c>
      <c r="AH1" s="77">
        <v>31</v>
      </c>
      <c r="AI1" s="77">
        <v>32</v>
      </c>
      <c r="AJ1" s="77">
        <v>33</v>
      </c>
      <c r="AK1" s="77">
        <v>34</v>
      </c>
      <c r="AL1" s="77">
        <v>35</v>
      </c>
      <c r="AM1" s="77">
        <v>36</v>
      </c>
      <c r="AN1" s="77">
        <v>37</v>
      </c>
      <c r="AO1" s="77">
        <v>38</v>
      </c>
      <c r="AP1" s="77">
        <v>39</v>
      </c>
      <c r="AQ1" s="77">
        <v>40</v>
      </c>
      <c r="AR1" s="77">
        <v>41</v>
      </c>
      <c r="AS1" s="77">
        <v>42</v>
      </c>
      <c r="AT1" s="77">
        <v>43</v>
      </c>
      <c r="AU1" s="77">
        <v>44</v>
      </c>
      <c r="AV1" s="77">
        <v>45</v>
      </c>
      <c r="AW1" s="77">
        <v>46</v>
      </c>
      <c r="AX1" s="77">
        <v>47</v>
      </c>
      <c r="AY1" s="77">
        <v>48</v>
      </c>
    </row>
    <row r="2" spans="1:51" x14ac:dyDescent="0.2"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</row>
    <row r="3" spans="1:51" s="198" customFormat="1" ht="44.25" customHeight="1" x14ac:dyDescent="0.2">
      <c r="A3" s="237" t="s">
        <v>95</v>
      </c>
      <c r="B3" s="237" t="s">
        <v>97</v>
      </c>
      <c r="C3" s="237" t="s">
        <v>96</v>
      </c>
      <c r="D3" s="237" t="s">
        <v>94</v>
      </c>
      <c r="E3" s="237" t="s">
        <v>93</v>
      </c>
      <c r="F3" s="237" t="s">
        <v>105</v>
      </c>
      <c r="G3" s="237"/>
      <c r="H3" s="237" t="s">
        <v>106</v>
      </c>
      <c r="I3" s="237" t="e">
        <v>#N/A</v>
      </c>
      <c r="J3" s="237" t="s">
        <v>107</v>
      </c>
      <c r="K3" s="237"/>
      <c r="L3" s="237"/>
      <c r="M3" s="237"/>
      <c r="N3" s="237" t="s">
        <v>133</v>
      </c>
      <c r="O3" s="237" t="e">
        <v>#N/A</v>
      </c>
      <c r="P3" s="237" t="s">
        <v>108</v>
      </c>
      <c r="Q3" s="237"/>
      <c r="R3" s="237" t="s">
        <v>109</v>
      </c>
      <c r="S3" s="237"/>
      <c r="T3" s="237"/>
      <c r="U3" s="237"/>
      <c r="V3" s="237" t="s">
        <v>110</v>
      </c>
      <c r="W3" s="237"/>
      <c r="X3" s="237"/>
      <c r="Y3" s="237"/>
      <c r="Z3" s="237" t="s">
        <v>111</v>
      </c>
      <c r="AA3" s="237"/>
      <c r="AB3" s="237"/>
      <c r="AC3" s="237"/>
      <c r="AD3" s="237" t="s">
        <v>112</v>
      </c>
      <c r="AE3" s="237"/>
      <c r="AF3" s="237"/>
      <c r="AG3" s="237"/>
      <c r="AH3" s="237" t="s">
        <v>113</v>
      </c>
      <c r="AI3" s="237"/>
      <c r="AJ3" s="237" t="s">
        <v>114</v>
      </c>
      <c r="AK3" s="237"/>
      <c r="AL3" s="237"/>
      <c r="AM3" s="237"/>
      <c r="AN3" s="237" t="s">
        <v>337</v>
      </c>
      <c r="AO3" s="237"/>
      <c r="AP3" s="237" t="s">
        <v>115</v>
      </c>
      <c r="AQ3" s="237"/>
      <c r="AR3" s="237"/>
      <c r="AS3" s="237"/>
      <c r="AT3" s="238" t="s">
        <v>279</v>
      </c>
      <c r="AU3" s="239"/>
      <c r="AV3" s="239"/>
      <c r="AW3" s="239"/>
      <c r="AX3" s="167"/>
      <c r="AY3" s="168"/>
    </row>
    <row r="4" spans="1:51" s="198" customFormat="1" ht="12" customHeight="1" x14ac:dyDescent="0.2">
      <c r="A4" s="237"/>
      <c r="B4" s="237"/>
      <c r="C4" s="237"/>
      <c r="D4" s="237"/>
      <c r="E4" s="237"/>
      <c r="F4" s="237" t="s">
        <v>86</v>
      </c>
      <c r="G4" s="237"/>
      <c r="H4" s="237" t="s">
        <v>85</v>
      </c>
      <c r="I4" s="237"/>
      <c r="J4" s="237" t="s">
        <v>98</v>
      </c>
      <c r="K4" s="237"/>
      <c r="L4" s="237"/>
      <c r="M4" s="237"/>
      <c r="N4" s="237" t="s">
        <v>87</v>
      </c>
      <c r="O4" s="237"/>
      <c r="P4" s="237" t="s">
        <v>92</v>
      </c>
      <c r="Q4" s="237"/>
      <c r="R4" s="237" t="s">
        <v>88</v>
      </c>
      <c r="S4" s="237"/>
      <c r="T4" s="237"/>
      <c r="U4" s="237"/>
      <c r="V4" s="237" t="s">
        <v>89</v>
      </c>
      <c r="W4" s="237"/>
      <c r="X4" s="237"/>
      <c r="Y4" s="237"/>
      <c r="Z4" s="237" t="s">
        <v>90</v>
      </c>
      <c r="AA4" s="237"/>
      <c r="AB4" s="237"/>
      <c r="AC4" s="237"/>
      <c r="AD4" s="237" t="s">
        <v>91</v>
      </c>
      <c r="AE4" s="237"/>
      <c r="AF4" s="237"/>
      <c r="AG4" s="237"/>
      <c r="AH4" s="237" t="s">
        <v>99</v>
      </c>
      <c r="AI4" s="237"/>
      <c r="AJ4" s="237" t="s">
        <v>100</v>
      </c>
      <c r="AK4" s="237"/>
      <c r="AL4" s="237"/>
      <c r="AM4" s="237"/>
      <c r="AN4" s="237" t="s">
        <v>102</v>
      </c>
      <c r="AO4" s="237"/>
      <c r="AP4" s="237" t="s">
        <v>101</v>
      </c>
      <c r="AQ4" s="237"/>
      <c r="AR4" s="237"/>
      <c r="AS4" s="237"/>
      <c r="AT4" s="169"/>
      <c r="AU4" s="170"/>
      <c r="AV4" s="170"/>
      <c r="AW4" s="170"/>
      <c r="AX4" s="170"/>
      <c r="AY4" s="171"/>
    </row>
    <row r="5" spans="1:51" s="198" customFormat="1" ht="11.25" x14ac:dyDescent="0.2">
      <c r="A5" s="237"/>
      <c r="B5" s="237"/>
      <c r="C5" s="237"/>
      <c r="D5" s="237"/>
      <c r="E5" s="237"/>
      <c r="F5" s="237" t="s">
        <v>116</v>
      </c>
      <c r="G5" s="237"/>
      <c r="H5" s="237" t="s">
        <v>116</v>
      </c>
      <c r="I5" s="237"/>
      <c r="J5" s="237" t="s">
        <v>116</v>
      </c>
      <c r="K5" s="237"/>
      <c r="L5" s="237" t="s">
        <v>119</v>
      </c>
      <c r="M5" s="237"/>
      <c r="N5" s="237" t="s">
        <v>116</v>
      </c>
      <c r="O5" s="237"/>
      <c r="P5" s="237" t="s">
        <v>116</v>
      </c>
      <c r="Q5" s="237"/>
      <c r="R5" s="237" t="s">
        <v>116</v>
      </c>
      <c r="S5" s="237"/>
      <c r="T5" s="237" t="s">
        <v>119</v>
      </c>
      <c r="U5" s="237"/>
      <c r="V5" s="237" t="s">
        <v>116</v>
      </c>
      <c r="W5" s="237"/>
      <c r="X5" s="237" t="s">
        <v>119</v>
      </c>
      <c r="Y5" s="237"/>
      <c r="Z5" s="237" t="s">
        <v>116</v>
      </c>
      <c r="AA5" s="237"/>
      <c r="AB5" s="237" t="s">
        <v>119</v>
      </c>
      <c r="AC5" s="237"/>
      <c r="AD5" s="237" t="s">
        <v>116</v>
      </c>
      <c r="AE5" s="237"/>
      <c r="AF5" s="237" t="s">
        <v>119</v>
      </c>
      <c r="AG5" s="237"/>
      <c r="AH5" s="237" t="s">
        <v>116</v>
      </c>
      <c r="AI5" s="237"/>
      <c r="AJ5" s="237" t="s">
        <v>116</v>
      </c>
      <c r="AK5" s="237"/>
      <c r="AL5" s="237" t="s">
        <v>119</v>
      </c>
      <c r="AM5" s="237"/>
      <c r="AN5" s="237" t="s">
        <v>116</v>
      </c>
      <c r="AO5" s="237"/>
      <c r="AP5" s="237" t="s">
        <v>116</v>
      </c>
      <c r="AQ5" s="237"/>
      <c r="AR5" s="237" t="s">
        <v>119</v>
      </c>
      <c r="AS5" s="237"/>
      <c r="AT5" s="237" t="s">
        <v>116</v>
      </c>
      <c r="AU5" s="237"/>
      <c r="AV5" s="237" t="s">
        <v>119</v>
      </c>
      <c r="AW5" s="237"/>
      <c r="AX5" s="237" t="s">
        <v>279</v>
      </c>
      <c r="AY5" s="237"/>
    </row>
    <row r="6" spans="1:51" s="198" customFormat="1" ht="22.5" x14ac:dyDescent="0.2">
      <c r="A6" s="237"/>
      <c r="B6" s="237"/>
      <c r="C6" s="237"/>
      <c r="D6" s="237"/>
      <c r="E6" s="237"/>
      <c r="F6" s="197" t="s">
        <v>117</v>
      </c>
      <c r="G6" s="197" t="s">
        <v>118</v>
      </c>
      <c r="H6" s="197" t="s">
        <v>117</v>
      </c>
      <c r="I6" s="197" t="s">
        <v>118</v>
      </c>
      <c r="J6" s="197" t="s">
        <v>117</v>
      </c>
      <c r="K6" s="197" t="s">
        <v>118</v>
      </c>
      <c r="L6" s="197" t="s">
        <v>117</v>
      </c>
      <c r="M6" s="197" t="s">
        <v>118</v>
      </c>
      <c r="N6" s="197" t="s">
        <v>117</v>
      </c>
      <c r="O6" s="197" t="s">
        <v>118</v>
      </c>
      <c r="P6" s="197" t="s">
        <v>117</v>
      </c>
      <c r="Q6" s="197" t="s">
        <v>118</v>
      </c>
      <c r="R6" s="197" t="s">
        <v>117</v>
      </c>
      <c r="S6" s="197" t="s">
        <v>118</v>
      </c>
      <c r="T6" s="197" t="s">
        <v>117</v>
      </c>
      <c r="U6" s="197" t="s">
        <v>118</v>
      </c>
      <c r="V6" s="197" t="s">
        <v>117</v>
      </c>
      <c r="W6" s="197" t="s">
        <v>118</v>
      </c>
      <c r="X6" s="197" t="s">
        <v>117</v>
      </c>
      <c r="Y6" s="197" t="s">
        <v>118</v>
      </c>
      <c r="Z6" s="197" t="s">
        <v>117</v>
      </c>
      <c r="AA6" s="197" t="s">
        <v>118</v>
      </c>
      <c r="AB6" s="197" t="s">
        <v>117</v>
      </c>
      <c r="AC6" s="197" t="s">
        <v>118</v>
      </c>
      <c r="AD6" s="197" t="s">
        <v>117</v>
      </c>
      <c r="AE6" s="197" t="s">
        <v>118</v>
      </c>
      <c r="AF6" s="197" t="s">
        <v>117</v>
      </c>
      <c r="AG6" s="197" t="s">
        <v>118</v>
      </c>
      <c r="AH6" s="197" t="s">
        <v>117</v>
      </c>
      <c r="AI6" s="197" t="s">
        <v>118</v>
      </c>
      <c r="AJ6" s="197" t="s">
        <v>117</v>
      </c>
      <c r="AK6" s="197" t="s">
        <v>118</v>
      </c>
      <c r="AL6" s="197" t="s">
        <v>117</v>
      </c>
      <c r="AM6" s="197" t="s">
        <v>118</v>
      </c>
      <c r="AN6" s="197" t="s">
        <v>117</v>
      </c>
      <c r="AO6" s="197" t="s">
        <v>118</v>
      </c>
      <c r="AP6" s="197" t="s">
        <v>117</v>
      </c>
      <c r="AQ6" s="197" t="s">
        <v>118</v>
      </c>
      <c r="AR6" s="197" t="s">
        <v>117</v>
      </c>
      <c r="AS6" s="197" t="s">
        <v>118</v>
      </c>
      <c r="AT6" s="197" t="s">
        <v>117</v>
      </c>
      <c r="AU6" s="197" t="s">
        <v>118</v>
      </c>
      <c r="AV6" s="197" t="s">
        <v>117</v>
      </c>
      <c r="AW6" s="197" t="s">
        <v>118</v>
      </c>
      <c r="AX6" s="197" t="s">
        <v>117</v>
      </c>
      <c r="AY6" s="197" t="s">
        <v>118</v>
      </c>
    </row>
    <row r="7" spans="1:51" ht="53.25" customHeight="1" x14ac:dyDescent="0.2">
      <c r="A7" s="200">
        <v>1</v>
      </c>
      <c r="B7" s="200" t="s">
        <v>134</v>
      </c>
      <c r="C7" s="201" t="s">
        <v>135</v>
      </c>
      <c r="D7" s="202">
        <v>2</v>
      </c>
      <c r="E7" s="201" t="s">
        <v>136</v>
      </c>
      <c r="F7" s="203"/>
      <c r="G7" s="204"/>
      <c r="H7" s="203"/>
      <c r="I7" s="204"/>
      <c r="J7" s="203"/>
      <c r="K7" s="204"/>
      <c r="L7" s="203"/>
      <c r="M7" s="204"/>
      <c r="N7" s="203"/>
      <c r="O7" s="204"/>
      <c r="P7" s="203"/>
      <c r="Q7" s="204"/>
      <c r="R7" s="203"/>
      <c r="S7" s="204"/>
      <c r="T7" s="203"/>
      <c r="U7" s="204"/>
      <c r="V7" s="203"/>
      <c r="W7" s="204"/>
      <c r="X7" s="203"/>
      <c r="Y7" s="204"/>
      <c r="Z7" s="203"/>
      <c r="AA7" s="204"/>
      <c r="AB7" s="203"/>
      <c r="AC7" s="204"/>
      <c r="AD7" s="203"/>
      <c r="AE7" s="204"/>
      <c r="AF7" s="203"/>
      <c r="AG7" s="204"/>
      <c r="AH7" s="203"/>
      <c r="AI7" s="204"/>
      <c r="AJ7" s="203">
        <v>1</v>
      </c>
      <c r="AK7" s="204">
        <v>161459.75</v>
      </c>
      <c r="AL7" s="203"/>
      <c r="AM7" s="204"/>
      <c r="AN7" s="203"/>
      <c r="AO7" s="204"/>
      <c r="AP7" s="203"/>
      <c r="AQ7" s="204"/>
      <c r="AR7" s="203"/>
      <c r="AS7" s="204"/>
      <c r="AT7" s="205">
        <f>F7+H7+J7+N7+P7+R7+V7+Z7+AD7+AH7+AJ7+AN7+AP7</f>
        <v>1</v>
      </c>
      <c r="AU7" s="206">
        <f>G7+I7+K7+O7+Q7+S7+W7+AA7+AE7+AI7+AK7+AO7+AQ7</f>
        <v>161459.75</v>
      </c>
      <c r="AV7" s="205">
        <f>AR7+AL7+AF7+AB7+X7+T7+L7</f>
        <v>0</v>
      </c>
      <c r="AW7" s="206">
        <f>AS7+AM7+AG7+AC7+Y7+U7+M7</f>
        <v>0</v>
      </c>
      <c r="AX7" s="205">
        <v>1</v>
      </c>
      <c r="AY7" s="206">
        <v>161459.75</v>
      </c>
    </row>
    <row r="8" spans="1:51" ht="42" customHeight="1" x14ac:dyDescent="0.2">
      <c r="A8" s="200">
        <v>1</v>
      </c>
      <c r="B8" s="200" t="s">
        <v>137</v>
      </c>
      <c r="C8" s="201" t="s">
        <v>138</v>
      </c>
      <c r="D8" s="202">
        <v>13</v>
      </c>
      <c r="E8" s="201" t="s">
        <v>139</v>
      </c>
      <c r="F8" s="203"/>
      <c r="G8" s="204"/>
      <c r="H8" s="203"/>
      <c r="I8" s="204"/>
      <c r="J8" s="203"/>
      <c r="K8" s="204"/>
      <c r="L8" s="203"/>
      <c r="M8" s="204"/>
      <c r="N8" s="203"/>
      <c r="O8" s="204"/>
      <c r="P8" s="203"/>
      <c r="Q8" s="204"/>
      <c r="R8" s="203"/>
      <c r="S8" s="204"/>
      <c r="T8" s="203"/>
      <c r="U8" s="204"/>
      <c r="V8" s="203"/>
      <c r="W8" s="204"/>
      <c r="X8" s="203"/>
      <c r="Y8" s="204"/>
      <c r="Z8" s="203"/>
      <c r="AA8" s="204"/>
      <c r="AB8" s="203"/>
      <c r="AC8" s="204"/>
      <c r="AD8" s="203"/>
      <c r="AE8" s="204"/>
      <c r="AF8" s="203"/>
      <c r="AG8" s="204"/>
      <c r="AH8" s="203"/>
      <c r="AI8" s="204"/>
      <c r="AJ8" s="203">
        <v>3</v>
      </c>
      <c r="AK8" s="204">
        <v>484379.25</v>
      </c>
      <c r="AL8" s="203"/>
      <c r="AM8" s="204"/>
      <c r="AN8" s="203"/>
      <c r="AO8" s="204"/>
      <c r="AP8" s="203"/>
      <c r="AQ8" s="204"/>
      <c r="AR8" s="203"/>
      <c r="AS8" s="204"/>
      <c r="AT8" s="205">
        <f t="shared" ref="AT8:AU71" si="0">F8+H8+J8+N8+P8+R8+V8+Z8+AD8+AH8+AJ8+AN8+AP8</f>
        <v>3</v>
      </c>
      <c r="AU8" s="206">
        <f t="shared" si="0"/>
        <v>484379.25</v>
      </c>
      <c r="AV8" s="205">
        <f t="shared" ref="AV8:AW71" si="1">AR8+AL8+AF8+AB8+X8+T8+L8</f>
        <v>0</v>
      </c>
      <c r="AW8" s="206">
        <f t="shared" si="1"/>
        <v>0</v>
      </c>
      <c r="AX8" s="205">
        <v>3</v>
      </c>
      <c r="AY8" s="206">
        <v>484379.25</v>
      </c>
    </row>
    <row r="9" spans="1:51" ht="107.25" customHeight="1" x14ac:dyDescent="0.2">
      <c r="A9" s="200">
        <v>5</v>
      </c>
      <c r="B9" s="200" t="s">
        <v>140</v>
      </c>
      <c r="C9" s="201" t="s">
        <v>141</v>
      </c>
      <c r="D9" s="202">
        <v>38</v>
      </c>
      <c r="E9" s="201" t="s">
        <v>142</v>
      </c>
      <c r="F9" s="203"/>
      <c r="G9" s="204"/>
      <c r="H9" s="203"/>
      <c r="I9" s="204"/>
      <c r="J9" s="203"/>
      <c r="K9" s="204"/>
      <c r="L9" s="203"/>
      <c r="M9" s="204"/>
      <c r="N9" s="203"/>
      <c r="O9" s="204"/>
      <c r="P9" s="203"/>
      <c r="Q9" s="204"/>
      <c r="R9" s="203">
        <v>33</v>
      </c>
      <c r="S9" s="204">
        <v>4267224.3900000006</v>
      </c>
      <c r="T9" s="203"/>
      <c r="U9" s="204"/>
      <c r="V9" s="203"/>
      <c r="W9" s="204"/>
      <c r="X9" s="203"/>
      <c r="Y9" s="204"/>
      <c r="Z9" s="203"/>
      <c r="AA9" s="204"/>
      <c r="AB9" s="203"/>
      <c r="AC9" s="204"/>
      <c r="AD9" s="203"/>
      <c r="AE9" s="204"/>
      <c r="AF9" s="203"/>
      <c r="AG9" s="204"/>
      <c r="AH9" s="203"/>
      <c r="AI9" s="204"/>
      <c r="AJ9" s="203"/>
      <c r="AK9" s="204"/>
      <c r="AL9" s="203"/>
      <c r="AM9" s="204"/>
      <c r="AN9" s="203"/>
      <c r="AO9" s="204"/>
      <c r="AP9" s="203"/>
      <c r="AQ9" s="204"/>
      <c r="AR9" s="203"/>
      <c r="AS9" s="204"/>
      <c r="AT9" s="205">
        <f t="shared" si="0"/>
        <v>33</v>
      </c>
      <c r="AU9" s="206">
        <f t="shared" si="0"/>
        <v>4267224.3900000006</v>
      </c>
      <c r="AV9" s="205">
        <f t="shared" si="1"/>
        <v>0</v>
      </c>
      <c r="AW9" s="206">
        <f t="shared" si="1"/>
        <v>0</v>
      </c>
      <c r="AX9" s="205">
        <v>33</v>
      </c>
      <c r="AY9" s="206">
        <v>4267224.3900000006</v>
      </c>
    </row>
    <row r="10" spans="1:51" ht="56.25" customHeight="1" x14ac:dyDescent="0.2">
      <c r="A10" s="200">
        <v>6</v>
      </c>
      <c r="B10" s="200" t="s">
        <v>288</v>
      </c>
      <c r="C10" s="201" t="s">
        <v>289</v>
      </c>
      <c r="D10" s="202">
        <v>40</v>
      </c>
      <c r="E10" s="201" t="s">
        <v>290</v>
      </c>
      <c r="F10" s="203"/>
      <c r="G10" s="204"/>
      <c r="H10" s="203"/>
      <c r="I10" s="204"/>
      <c r="J10" s="203"/>
      <c r="K10" s="204"/>
      <c r="L10" s="203"/>
      <c r="M10" s="204"/>
      <c r="N10" s="203"/>
      <c r="O10" s="204"/>
      <c r="P10" s="203"/>
      <c r="Q10" s="204"/>
      <c r="R10" s="203">
        <v>3</v>
      </c>
      <c r="S10" s="204">
        <v>465929.37</v>
      </c>
      <c r="T10" s="203"/>
      <c r="U10" s="204"/>
      <c r="V10" s="203"/>
      <c r="W10" s="204"/>
      <c r="X10" s="203"/>
      <c r="Y10" s="204"/>
      <c r="Z10" s="203"/>
      <c r="AA10" s="204"/>
      <c r="AB10" s="203"/>
      <c r="AC10" s="204"/>
      <c r="AD10" s="203"/>
      <c r="AE10" s="204"/>
      <c r="AF10" s="203"/>
      <c r="AG10" s="204"/>
      <c r="AH10" s="203"/>
      <c r="AI10" s="204"/>
      <c r="AJ10" s="203"/>
      <c r="AK10" s="204"/>
      <c r="AL10" s="203"/>
      <c r="AM10" s="204"/>
      <c r="AN10" s="203"/>
      <c r="AO10" s="204"/>
      <c r="AP10" s="203"/>
      <c r="AQ10" s="204"/>
      <c r="AR10" s="203"/>
      <c r="AS10" s="204"/>
      <c r="AT10" s="205">
        <f t="shared" si="0"/>
        <v>3</v>
      </c>
      <c r="AU10" s="206">
        <f t="shared" si="0"/>
        <v>465929.37</v>
      </c>
      <c r="AV10" s="205">
        <f t="shared" si="1"/>
        <v>0</v>
      </c>
      <c r="AW10" s="206">
        <f t="shared" si="1"/>
        <v>0</v>
      </c>
      <c r="AX10" s="205">
        <v>3</v>
      </c>
      <c r="AY10" s="206">
        <v>465929.37</v>
      </c>
    </row>
    <row r="11" spans="1:51" ht="56.25" customHeight="1" x14ac:dyDescent="0.2">
      <c r="A11" s="200">
        <v>6</v>
      </c>
      <c r="B11" s="200" t="s">
        <v>288</v>
      </c>
      <c r="C11" s="201" t="s">
        <v>289</v>
      </c>
      <c r="D11" s="202">
        <v>41</v>
      </c>
      <c r="E11" s="201" t="s">
        <v>291</v>
      </c>
      <c r="F11" s="203"/>
      <c r="G11" s="204"/>
      <c r="H11" s="203"/>
      <c r="I11" s="204"/>
      <c r="J11" s="203"/>
      <c r="K11" s="204"/>
      <c r="L11" s="203"/>
      <c r="M11" s="204"/>
      <c r="N11" s="203"/>
      <c r="O11" s="204"/>
      <c r="P11" s="203"/>
      <c r="Q11" s="204"/>
      <c r="R11" s="203">
        <v>3</v>
      </c>
      <c r="S11" s="204">
        <v>465929.37</v>
      </c>
      <c r="T11" s="203"/>
      <c r="U11" s="204"/>
      <c r="V11" s="203"/>
      <c r="W11" s="204"/>
      <c r="X11" s="203"/>
      <c r="Y11" s="204"/>
      <c r="Z11" s="203"/>
      <c r="AA11" s="204"/>
      <c r="AB11" s="203"/>
      <c r="AC11" s="204"/>
      <c r="AD11" s="203"/>
      <c r="AE11" s="204"/>
      <c r="AF11" s="203"/>
      <c r="AG11" s="204"/>
      <c r="AH11" s="203"/>
      <c r="AI11" s="204"/>
      <c r="AJ11" s="203"/>
      <c r="AK11" s="204"/>
      <c r="AL11" s="203"/>
      <c r="AM11" s="204"/>
      <c r="AN11" s="203"/>
      <c r="AO11" s="204"/>
      <c r="AP11" s="203"/>
      <c r="AQ11" s="204"/>
      <c r="AR11" s="203"/>
      <c r="AS11" s="204"/>
      <c r="AT11" s="205">
        <f t="shared" si="0"/>
        <v>3</v>
      </c>
      <c r="AU11" s="206">
        <f t="shared" si="0"/>
        <v>465929.37</v>
      </c>
      <c r="AV11" s="205">
        <f t="shared" si="1"/>
        <v>0</v>
      </c>
      <c r="AW11" s="206">
        <f t="shared" si="1"/>
        <v>0</v>
      </c>
      <c r="AX11" s="205">
        <v>3</v>
      </c>
      <c r="AY11" s="206">
        <v>465929.37</v>
      </c>
    </row>
    <row r="12" spans="1:51" ht="56.25" customHeight="1" x14ac:dyDescent="0.2">
      <c r="A12" s="200">
        <v>6</v>
      </c>
      <c r="B12" s="200" t="s">
        <v>288</v>
      </c>
      <c r="C12" s="201" t="s">
        <v>289</v>
      </c>
      <c r="D12" s="202">
        <v>46</v>
      </c>
      <c r="E12" s="201" t="s">
        <v>292</v>
      </c>
      <c r="F12" s="203"/>
      <c r="G12" s="204"/>
      <c r="H12" s="203"/>
      <c r="I12" s="204"/>
      <c r="J12" s="203"/>
      <c r="K12" s="204"/>
      <c r="L12" s="203"/>
      <c r="M12" s="204"/>
      <c r="N12" s="203"/>
      <c r="O12" s="204"/>
      <c r="P12" s="203"/>
      <c r="Q12" s="204"/>
      <c r="R12" s="203">
        <v>1</v>
      </c>
      <c r="S12" s="204">
        <v>155309.79</v>
      </c>
      <c r="T12" s="203"/>
      <c r="U12" s="204"/>
      <c r="V12" s="203"/>
      <c r="W12" s="204"/>
      <c r="X12" s="203"/>
      <c r="Y12" s="204"/>
      <c r="Z12" s="203"/>
      <c r="AA12" s="204"/>
      <c r="AB12" s="203"/>
      <c r="AC12" s="204"/>
      <c r="AD12" s="203"/>
      <c r="AE12" s="204"/>
      <c r="AF12" s="203"/>
      <c r="AG12" s="204"/>
      <c r="AH12" s="203"/>
      <c r="AI12" s="204"/>
      <c r="AJ12" s="203"/>
      <c r="AK12" s="204"/>
      <c r="AL12" s="203"/>
      <c r="AM12" s="204"/>
      <c r="AN12" s="203"/>
      <c r="AO12" s="204"/>
      <c r="AP12" s="203"/>
      <c r="AQ12" s="204"/>
      <c r="AR12" s="203"/>
      <c r="AS12" s="204"/>
      <c r="AT12" s="205">
        <f t="shared" si="0"/>
        <v>1</v>
      </c>
      <c r="AU12" s="206">
        <f t="shared" si="0"/>
        <v>155309.79</v>
      </c>
      <c r="AV12" s="205">
        <f t="shared" si="1"/>
        <v>0</v>
      </c>
      <c r="AW12" s="206">
        <f t="shared" si="1"/>
        <v>0</v>
      </c>
      <c r="AX12" s="205">
        <v>1</v>
      </c>
      <c r="AY12" s="206">
        <v>155309.79</v>
      </c>
    </row>
    <row r="13" spans="1:51" ht="113.25" customHeight="1" x14ac:dyDescent="0.2">
      <c r="A13" s="200">
        <v>9</v>
      </c>
      <c r="B13" s="200" t="s">
        <v>143</v>
      </c>
      <c r="C13" s="201" t="s">
        <v>144</v>
      </c>
      <c r="D13" s="202">
        <v>50</v>
      </c>
      <c r="E13" s="201" t="s">
        <v>145</v>
      </c>
      <c r="F13" s="203"/>
      <c r="G13" s="204"/>
      <c r="H13" s="203"/>
      <c r="I13" s="204"/>
      <c r="J13" s="203"/>
      <c r="K13" s="204"/>
      <c r="L13" s="203"/>
      <c r="M13" s="204"/>
      <c r="N13" s="203"/>
      <c r="O13" s="204"/>
      <c r="P13" s="203">
        <v>31</v>
      </c>
      <c r="Q13" s="204">
        <v>3245785.25</v>
      </c>
      <c r="R13" s="203"/>
      <c r="S13" s="204"/>
      <c r="T13" s="203"/>
      <c r="U13" s="204"/>
      <c r="V13" s="203"/>
      <c r="W13" s="204"/>
      <c r="X13" s="203"/>
      <c r="Y13" s="204"/>
      <c r="Z13" s="203"/>
      <c r="AA13" s="204"/>
      <c r="AB13" s="203"/>
      <c r="AC13" s="204"/>
      <c r="AD13" s="203"/>
      <c r="AE13" s="204"/>
      <c r="AF13" s="203"/>
      <c r="AG13" s="204"/>
      <c r="AH13" s="203"/>
      <c r="AI13" s="204"/>
      <c r="AJ13" s="203"/>
      <c r="AK13" s="204"/>
      <c r="AL13" s="203"/>
      <c r="AM13" s="204"/>
      <c r="AN13" s="203"/>
      <c r="AO13" s="204"/>
      <c r="AP13" s="203"/>
      <c r="AQ13" s="204"/>
      <c r="AR13" s="203"/>
      <c r="AS13" s="204"/>
      <c r="AT13" s="205">
        <f t="shared" si="0"/>
        <v>31</v>
      </c>
      <c r="AU13" s="206">
        <f t="shared" si="0"/>
        <v>3245785.25</v>
      </c>
      <c r="AV13" s="205">
        <f t="shared" si="1"/>
        <v>0</v>
      </c>
      <c r="AW13" s="206">
        <f t="shared" si="1"/>
        <v>0</v>
      </c>
      <c r="AX13" s="205">
        <v>31</v>
      </c>
      <c r="AY13" s="206">
        <v>3245785.25</v>
      </c>
    </row>
    <row r="14" spans="1:51" ht="111.75" customHeight="1" x14ac:dyDescent="0.2">
      <c r="A14" s="200">
        <v>9</v>
      </c>
      <c r="B14" s="200" t="s">
        <v>143</v>
      </c>
      <c r="C14" s="201" t="s">
        <v>144</v>
      </c>
      <c r="D14" s="202">
        <v>52</v>
      </c>
      <c r="E14" s="201" t="s">
        <v>146</v>
      </c>
      <c r="F14" s="203"/>
      <c r="G14" s="204"/>
      <c r="H14" s="203"/>
      <c r="I14" s="204"/>
      <c r="J14" s="203"/>
      <c r="K14" s="204"/>
      <c r="L14" s="203"/>
      <c r="M14" s="204"/>
      <c r="N14" s="203"/>
      <c r="O14" s="204"/>
      <c r="P14" s="203">
        <v>1</v>
      </c>
      <c r="Q14" s="204">
        <v>104702.75</v>
      </c>
      <c r="R14" s="203"/>
      <c r="S14" s="204"/>
      <c r="T14" s="203"/>
      <c r="U14" s="204"/>
      <c r="V14" s="203"/>
      <c r="W14" s="204"/>
      <c r="X14" s="203"/>
      <c r="Y14" s="204"/>
      <c r="Z14" s="203"/>
      <c r="AA14" s="204"/>
      <c r="AB14" s="203"/>
      <c r="AC14" s="204"/>
      <c r="AD14" s="203"/>
      <c r="AE14" s="204"/>
      <c r="AF14" s="203"/>
      <c r="AG14" s="204"/>
      <c r="AH14" s="203"/>
      <c r="AI14" s="204"/>
      <c r="AJ14" s="203"/>
      <c r="AK14" s="204"/>
      <c r="AL14" s="203"/>
      <c r="AM14" s="204"/>
      <c r="AN14" s="203"/>
      <c r="AO14" s="204"/>
      <c r="AP14" s="203"/>
      <c r="AQ14" s="204"/>
      <c r="AR14" s="203"/>
      <c r="AS14" s="204"/>
      <c r="AT14" s="205">
        <f t="shared" si="0"/>
        <v>1</v>
      </c>
      <c r="AU14" s="206">
        <f t="shared" si="0"/>
        <v>104702.75</v>
      </c>
      <c r="AV14" s="205">
        <f t="shared" si="1"/>
        <v>0</v>
      </c>
      <c r="AW14" s="206">
        <f t="shared" si="1"/>
        <v>0</v>
      </c>
      <c r="AX14" s="205">
        <v>1</v>
      </c>
      <c r="AY14" s="206">
        <v>104702.75</v>
      </c>
    </row>
    <row r="15" spans="1:51" ht="111.75" customHeight="1" x14ac:dyDescent="0.2">
      <c r="A15" s="207">
        <v>9</v>
      </c>
      <c r="B15" s="207" t="s">
        <v>143</v>
      </c>
      <c r="C15" s="208" t="s">
        <v>144</v>
      </c>
      <c r="D15" s="207">
        <v>55</v>
      </c>
      <c r="E15" s="208" t="s">
        <v>338</v>
      </c>
      <c r="F15" s="203"/>
      <c r="G15" s="204"/>
      <c r="H15" s="203"/>
      <c r="I15" s="204"/>
      <c r="J15" s="203"/>
      <c r="K15" s="204"/>
      <c r="L15" s="203"/>
      <c r="M15" s="204"/>
      <c r="N15" s="203"/>
      <c r="O15" s="204"/>
      <c r="P15" s="203">
        <v>3</v>
      </c>
      <c r="Q15" s="204">
        <v>314108.25</v>
      </c>
      <c r="R15" s="203"/>
      <c r="S15" s="204"/>
      <c r="T15" s="203"/>
      <c r="U15" s="204"/>
      <c r="V15" s="203"/>
      <c r="W15" s="204"/>
      <c r="X15" s="203"/>
      <c r="Y15" s="204"/>
      <c r="Z15" s="203"/>
      <c r="AA15" s="204"/>
      <c r="AB15" s="203"/>
      <c r="AC15" s="204"/>
      <c r="AD15" s="203"/>
      <c r="AE15" s="204"/>
      <c r="AF15" s="203"/>
      <c r="AG15" s="204"/>
      <c r="AH15" s="203"/>
      <c r="AI15" s="204"/>
      <c r="AJ15" s="203"/>
      <c r="AK15" s="204"/>
      <c r="AL15" s="203"/>
      <c r="AM15" s="204"/>
      <c r="AN15" s="203"/>
      <c r="AO15" s="204"/>
      <c r="AP15" s="203"/>
      <c r="AQ15" s="204"/>
      <c r="AR15" s="203"/>
      <c r="AS15" s="204"/>
      <c r="AT15" s="205">
        <f t="shared" si="0"/>
        <v>3</v>
      </c>
      <c r="AU15" s="206">
        <f t="shared" si="0"/>
        <v>314108.25</v>
      </c>
      <c r="AV15" s="205">
        <f t="shared" si="1"/>
        <v>0</v>
      </c>
      <c r="AW15" s="206">
        <f t="shared" si="1"/>
        <v>0</v>
      </c>
      <c r="AX15" s="205">
        <v>3</v>
      </c>
      <c r="AY15" s="206">
        <v>314108.25</v>
      </c>
    </row>
    <row r="16" spans="1:51" ht="111.75" customHeight="1" x14ac:dyDescent="0.2">
      <c r="A16" s="200">
        <v>9</v>
      </c>
      <c r="B16" s="200" t="s">
        <v>329</v>
      </c>
      <c r="C16" s="201" t="s">
        <v>330</v>
      </c>
      <c r="D16" s="202">
        <v>56</v>
      </c>
      <c r="E16" s="201" t="s">
        <v>331</v>
      </c>
      <c r="F16" s="203"/>
      <c r="G16" s="204"/>
      <c r="H16" s="203"/>
      <c r="I16" s="204"/>
      <c r="J16" s="203"/>
      <c r="K16" s="204"/>
      <c r="L16" s="203"/>
      <c r="M16" s="204"/>
      <c r="N16" s="203"/>
      <c r="O16" s="204"/>
      <c r="P16" s="203">
        <v>2</v>
      </c>
      <c r="Q16" s="204">
        <v>209405.5</v>
      </c>
      <c r="R16" s="203"/>
      <c r="S16" s="204"/>
      <c r="T16" s="203"/>
      <c r="U16" s="204"/>
      <c r="V16" s="203"/>
      <c r="W16" s="204"/>
      <c r="X16" s="203"/>
      <c r="Y16" s="204"/>
      <c r="Z16" s="203"/>
      <c r="AA16" s="204"/>
      <c r="AB16" s="203"/>
      <c r="AC16" s="204"/>
      <c r="AD16" s="203"/>
      <c r="AE16" s="204"/>
      <c r="AF16" s="203"/>
      <c r="AG16" s="204"/>
      <c r="AH16" s="203"/>
      <c r="AI16" s="204"/>
      <c r="AJ16" s="203"/>
      <c r="AK16" s="204"/>
      <c r="AL16" s="203"/>
      <c r="AM16" s="204"/>
      <c r="AN16" s="203"/>
      <c r="AO16" s="204"/>
      <c r="AP16" s="203"/>
      <c r="AQ16" s="204"/>
      <c r="AR16" s="203"/>
      <c r="AS16" s="204"/>
      <c r="AT16" s="205">
        <f t="shared" si="0"/>
        <v>2</v>
      </c>
      <c r="AU16" s="206">
        <f t="shared" si="0"/>
        <v>209405.5</v>
      </c>
      <c r="AV16" s="205">
        <f t="shared" si="1"/>
        <v>0</v>
      </c>
      <c r="AW16" s="206">
        <f t="shared" si="1"/>
        <v>0</v>
      </c>
      <c r="AX16" s="205">
        <v>2</v>
      </c>
      <c r="AY16" s="206">
        <v>209405.5</v>
      </c>
    </row>
    <row r="17" spans="1:51" ht="87.75" customHeight="1" x14ac:dyDescent="0.2">
      <c r="A17" s="200">
        <v>10</v>
      </c>
      <c r="B17" s="200" t="s">
        <v>147</v>
      </c>
      <c r="C17" s="201" t="s">
        <v>148</v>
      </c>
      <c r="D17" s="202">
        <v>58</v>
      </c>
      <c r="E17" s="201" t="s">
        <v>149</v>
      </c>
      <c r="F17" s="203"/>
      <c r="G17" s="204"/>
      <c r="H17" s="203"/>
      <c r="I17" s="204"/>
      <c r="J17" s="203">
        <v>8</v>
      </c>
      <c r="K17" s="204">
        <v>1354380.64</v>
      </c>
      <c r="L17" s="203">
        <v>2</v>
      </c>
      <c r="M17" s="204">
        <v>338595.16</v>
      </c>
      <c r="N17" s="203"/>
      <c r="O17" s="204"/>
      <c r="P17" s="203"/>
      <c r="Q17" s="204"/>
      <c r="R17" s="203"/>
      <c r="S17" s="204"/>
      <c r="T17" s="203"/>
      <c r="U17" s="204"/>
      <c r="V17" s="203"/>
      <c r="W17" s="204"/>
      <c r="X17" s="203"/>
      <c r="Y17" s="204"/>
      <c r="Z17" s="203"/>
      <c r="AA17" s="204"/>
      <c r="AB17" s="203"/>
      <c r="AC17" s="204"/>
      <c r="AD17" s="203"/>
      <c r="AE17" s="204"/>
      <c r="AF17" s="203"/>
      <c r="AG17" s="204"/>
      <c r="AH17" s="203"/>
      <c r="AI17" s="204"/>
      <c r="AJ17" s="203"/>
      <c r="AK17" s="204"/>
      <c r="AL17" s="203"/>
      <c r="AM17" s="204"/>
      <c r="AN17" s="203"/>
      <c r="AO17" s="204"/>
      <c r="AP17" s="203"/>
      <c r="AQ17" s="204"/>
      <c r="AR17" s="203"/>
      <c r="AS17" s="204"/>
      <c r="AT17" s="205">
        <f t="shared" si="0"/>
        <v>8</v>
      </c>
      <c r="AU17" s="206">
        <f t="shared" si="0"/>
        <v>1354380.64</v>
      </c>
      <c r="AV17" s="205">
        <f t="shared" si="1"/>
        <v>2</v>
      </c>
      <c r="AW17" s="206">
        <f t="shared" si="1"/>
        <v>338595.16</v>
      </c>
      <c r="AX17" s="205">
        <v>10</v>
      </c>
      <c r="AY17" s="206">
        <v>1692975.7999999998</v>
      </c>
    </row>
    <row r="18" spans="1:51" ht="87.75" customHeight="1" x14ac:dyDescent="0.2">
      <c r="A18" s="207">
        <v>10</v>
      </c>
      <c r="B18" s="207" t="s">
        <v>147</v>
      </c>
      <c r="C18" s="208" t="s">
        <v>148</v>
      </c>
      <c r="D18" s="207">
        <v>67</v>
      </c>
      <c r="E18" s="208" t="s">
        <v>339</v>
      </c>
      <c r="F18" s="203"/>
      <c r="G18" s="204"/>
      <c r="H18" s="203"/>
      <c r="I18" s="204"/>
      <c r="J18" s="203">
        <v>2</v>
      </c>
      <c r="K18" s="204">
        <v>338595.16</v>
      </c>
      <c r="L18" s="203"/>
      <c r="M18" s="204"/>
      <c r="N18" s="203"/>
      <c r="O18" s="204"/>
      <c r="P18" s="203"/>
      <c r="Q18" s="204"/>
      <c r="R18" s="203"/>
      <c r="S18" s="204"/>
      <c r="T18" s="203"/>
      <c r="U18" s="204"/>
      <c r="V18" s="203"/>
      <c r="W18" s="204"/>
      <c r="X18" s="203"/>
      <c r="Y18" s="204"/>
      <c r="Z18" s="203"/>
      <c r="AA18" s="204"/>
      <c r="AB18" s="203"/>
      <c r="AC18" s="204"/>
      <c r="AD18" s="203"/>
      <c r="AE18" s="204"/>
      <c r="AF18" s="203"/>
      <c r="AG18" s="204"/>
      <c r="AH18" s="203"/>
      <c r="AI18" s="204"/>
      <c r="AJ18" s="203"/>
      <c r="AK18" s="204"/>
      <c r="AL18" s="203"/>
      <c r="AM18" s="204"/>
      <c r="AN18" s="203"/>
      <c r="AO18" s="204"/>
      <c r="AP18" s="203"/>
      <c r="AQ18" s="204"/>
      <c r="AR18" s="203"/>
      <c r="AS18" s="204"/>
      <c r="AT18" s="205">
        <f t="shared" si="0"/>
        <v>2</v>
      </c>
      <c r="AU18" s="206">
        <f t="shared" si="0"/>
        <v>338595.16</v>
      </c>
      <c r="AV18" s="205">
        <f t="shared" si="1"/>
        <v>0</v>
      </c>
      <c r="AW18" s="206">
        <f t="shared" si="1"/>
        <v>0</v>
      </c>
      <c r="AX18" s="205">
        <v>2</v>
      </c>
      <c r="AY18" s="206">
        <v>338595.16</v>
      </c>
    </row>
    <row r="19" spans="1:51" ht="63.75" customHeight="1" x14ac:dyDescent="0.2">
      <c r="A19" s="200">
        <v>10</v>
      </c>
      <c r="B19" s="200" t="s">
        <v>150</v>
      </c>
      <c r="C19" s="201" t="s">
        <v>151</v>
      </c>
      <c r="D19" s="202">
        <v>71</v>
      </c>
      <c r="E19" s="201" t="s">
        <v>149</v>
      </c>
      <c r="F19" s="203"/>
      <c r="G19" s="204"/>
      <c r="H19" s="203"/>
      <c r="I19" s="204"/>
      <c r="J19" s="203">
        <v>4</v>
      </c>
      <c r="K19" s="204">
        <v>677190.32</v>
      </c>
      <c r="L19" s="203">
        <v>2</v>
      </c>
      <c r="M19" s="204">
        <v>338595.16</v>
      </c>
      <c r="N19" s="203"/>
      <c r="O19" s="204"/>
      <c r="P19" s="203"/>
      <c r="Q19" s="204"/>
      <c r="R19" s="203"/>
      <c r="S19" s="204"/>
      <c r="T19" s="203"/>
      <c r="U19" s="204"/>
      <c r="V19" s="203"/>
      <c r="W19" s="204"/>
      <c r="X19" s="203"/>
      <c r="Y19" s="204"/>
      <c r="Z19" s="203"/>
      <c r="AA19" s="204"/>
      <c r="AB19" s="203"/>
      <c r="AC19" s="204"/>
      <c r="AD19" s="203"/>
      <c r="AE19" s="204"/>
      <c r="AF19" s="203"/>
      <c r="AG19" s="204"/>
      <c r="AH19" s="203"/>
      <c r="AI19" s="204"/>
      <c r="AJ19" s="203"/>
      <c r="AK19" s="204"/>
      <c r="AL19" s="203"/>
      <c r="AM19" s="204"/>
      <c r="AN19" s="203"/>
      <c r="AO19" s="204"/>
      <c r="AP19" s="203"/>
      <c r="AQ19" s="204"/>
      <c r="AR19" s="203"/>
      <c r="AS19" s="204"/>
      <c r="AT19" s="205">
        <f t="shared" si="0"/>
        <v>4</v>
      </c>
      <c r="AU19" s="206">
        <f t="shared" si="0"/>
        <v>677190.32</v>
      </c>
      <c r="AV19" s="205">
        <f t="shared" si="1"/>
        <v>2</v>
      </c>
      <c r="AW19" s="206">
        <f t="shared" si="1"/>
        <v>338595.16</v>
      </c>
      <c r="AX19" s="205">
        <v>6</v>
      </c>
      <c r="AY19" s="206">
        <v>1015785.48</v>
      </c>
    </row>
    <row r="20" spans="1:51" ht="63.75" customHeight="1" x14ac:dyDescent="0.2">
      <c r="A20" s="200">
        <v>10</v>
      </c>
      <c r="B20" s="200" t="s">
        <v>293</v>
      </c>
      <c r="C20" s="201" t="s">
        <v>294</v>
      </c>
      <c r="D20" s="202">
        <v>73</v>
      </c>
      <c r="E20" s="201" t="s">
        <v>149</v>
      </c>
      <c r="F20" s="203"/>
      <c r="G20" s="204"/>
      <c r="H20" s="203"/>
      <c r="I20" s="204"/>
      <c r="J20" s="203">
        <v>1</v>
      </c>
      <c r="K20" s="204">
        <v>169297.58</v>
      </c>
      <c r="L20" s="203">
        <v>1</v>
      </c>
      <c r="M20" s="204">
        <v>169297.58</v>
      </c>
      <c r="N20" s="203"/>
      <c r="O20" s="204"/>
      <c r="P20" s="203"/>
      <c r="Q20" s="204"/>
      <c r="R20" s="203"/>
      <c r="S20" s="204"/>
      <c r="T20" s="203"/>
      <c r="U20" s="204"/>
      <c r="V20" s="203"/>
      <c r="W20" s="204"/>
      <c r="X20" s="203"/>
      <c r="Y20" s="204"/>
      <c r="Z20" s="203"/>
      <c r="AA20" s="204"/>
      <c r="AB20" s="203"/>
      <c r="AC20" s="204"/>
      <c r="AD20" s="203"/>
      <c r="AE20" s="204"/>
      <c r="AF20" s="203"/>
      <c r="AG20" s="204"/>
      <c r="AH20" s="203"/>
      <c r="AI20" s="204"/>
      <c r="AJ20" s="203"/>
      <c r="AK20" s="204"/>
      <c r="AL20" s="203"/>
      <c r="AM20" s="204"/>
      <c r="AN20" s="203"/>
      <c r="AO20" s="204"/>
      <c r="AP20" s="203"/>
      <c r="AQ20" s="204"/>
      <c r="AR20" s="203"/>
      <c r="AS20" s="204"/>
      <c r="AT20" s="205">
        <f t="shared" si="0"/>
        <v>1</v>
      </c>
      <c r="AU20" s="206">
        <f t="shared" si="0"/>
        <v>169297.58</v>
      </c>
      <c r="AV20" s="205">
        <f t="shared" si="1"/>
        <v>1</v>
      </c>
      <c r="AW20" s="206">
        <f t="shared" si="1"/>
        <v>169297.58</v>
      </c>
      <c r="AX20" s="205">
        <v>2</v>
      </c>
      <c r="AY20" s="206">
        <v>338595.16</v>
      </c>
    </row>
    <row r="21" spans="1:51" ht="41.25" customHeight="1" x14ac:dyDescent="0.2">
      <c r="A21" s="200">
        <v>10</v>
      </c>
      <c r="B21" s="200" t="s">
        <v>152</v>
      </c>
      <c r="C21" s="201" t="s">
        <v>153</v>
      </c>
      <c r="D21" s="202">
        <v>85</v>
      </c>
      <c r="E21" s="201" t="s">
        <v>154</v>
      </c>
      <c r="F21" s="203"/>
      <c r="G21" s="204"/>
      <c r="H21" s="203"/>
      <c r="I21" s="204"/>
      <c r="J21" s="203">
        <v>9</v>
      </c>
      <c r="K21" s="204">
        <v>1523678.2199999997</v>
      </c>
      <c r="L21" s="203"/>
      <c r="M21" s="204"/>
      <c r="N21" s="203"/>
      <c r="O21" s="204"/>
      <c r="P21" s="203"/>
      <c r="Q21" s="204"/>
      <c r="R21" s="203"/>
      <c r="S21" s="204"/>
      <c r="T21" s="203"/>
      <c r="U21" s="204"/>
      <c r="V21" s="203"/>
      <c r="W21" s="204"/>
      <c r="X21" s="203"/>
      <c r="Y21" s="204"/>
      <c r="Z21" s="203"/>
      <c r="AA21" s="204"/>
      <c r="AB21" s="203"/>
      <c r="AC21" s="204"/>
      <c r="AD21" s="203"/>
      <c r="AE21" s="204"/>
      <c r="AF21" s="203"/>
      <c r="AG21" s="204"/>
      <c r="AH21" s="203"/>
      <c r="AI21" s="204"/>
      <c r="AJ21" s="203"/>
      <c r="AK21" s="204"/>
      <c r="AL21" s="203"/>
      <c r="AM21" s="204"/>
      <c r="AN21" s="203"/>
      <c r="AO21" s="204"/>
      <c r="AP21" s="203"/>
      <c r="AQ21" s="204"/>
      <c r="AR21" s="203"/>
      <c r="AS21" s="204"/>
      <c r="AT21" s="205">
        <f t="shared" si="0"/>
        <v>9</v>
      </c>
      <c r="AU21" s="206">
        <f t="shared" si="0"/>
        <v>1523678.2199999997</v>
      </c>
      <c r="AV21" s="205">
        <f t="shared" si="1"/>
        <v>0</v>
      </c>
      <c r="AW21" s="206">
        <f t="shared" si="1"/>
        <v>0</v>
      </c>
      <c r="AX21" s="205">
        <v>9</v>
      </c>
      <c r="AY21" s="206">
        <v>1523678.2199999997</v>
      </c>
    </row>
    <row r="22" spans="1:51" ht="41.25" customHeight="1" x14ac:dyDescent="0.2">
      <c r="A22" s="200">
        <v>10</v>
      </c>
      <c r="B22" s="200" t="s">
        <v>155</v>
      </c>
      <c r="C22" s="201" t="s">
        <v>156</v>
      </c>
      <c r="D22" s="202">
        <v>88</v>
      </c>
      <c r="E22" s="201" t="s">
        <v>157</v>
      </c>
      <c r="F22" s="203"/>
      <c r="G22" s="204"/>
      <c r="H22" s="203"/>
      <c r="I22" s="204"/>
      <c r="J22" s="203">
        <v>5</v>
      </c>
      <c r="K22" s="204">
        <v>846487.89999999991</v>
      </c>
      <c r="L22" s="203"/>
      <c r="M22" s="204"/>
      <c r="N22" s="203"/>
      <c r="O22" s="204"/>
      <c r="P22" s="203"/>
      <c r="Q22" s="204"/>
      <c r="R22" s="203"/>
      <c r="S22" s="204"/>
      <c r="T22" s="203"/>
      <c r="U22" s="204"/>
      <c r="V22" s="203"/>
      <c r="W22" s="204"/>
      <c r="X22" s="203"/>
      <c r="Y22" s="204"/>
      <c r="Z22" s="203"/>
      <c r="AA22" s="204"/>
      <c r="AB22" s="203"/>
      <c r="AC22" s="204"/>
      <c r="AD22" s="203"/>
      <c r="AE22" s="204"/>
      <c r="AF22" s="203"/>
      <c r="AG22" s="204"/>
      <c r="AH22" s="203"/>
      <c r="AI22" s="204"/>
      <c r="AJ22" s="203"/>
      <c r="AK22" s="204"/>
      <c r="AL22" s="203"/>
      <c r="AM22" s="204"/>
      <c r="AN22" s="203"/>
      <c r="AO22" s="204"/>
      <c r="AP22" s="203"/>
      <c r="AQ22" s="204"/>
      <c r="AR22" s="203"/>
      <c r="AS22" s="204"/>
      <c r="AT22" s="205">
        <f t="shared" si="0"/>
        <v>5</v>
      </c>
      <c r="AU22" s="206">
        <f t="shared" si="0"/>
        <v>846487.89999999991</v>
      </c>
      <c r="AV22" s="205">
        <f t="shared" si="1"/>
        <v>0</v>
      </c>
      <c r="AW22" s="206">
        <f t="shared" si="1"/>
        <v>0</v>
      </c>
      <c r="AX22" s="205">
        <v>5</v>
      </c>
      <c r="AY22" s="206">
        <v>846487.89999999991</v>
      </c>
    </row>
    <row r="23" spans="1:51" ht="66" customHeight="1" x14ac:dyDescent="0.2">
      <c r="A23" s="200">
        <v>10</v>
      </c>
      <c r="B23" s="200" t="s">
        <v>158</v>
      </c>
      <c r="C23" s="201" t="s">
        <v>159</v>
      </c>
      <c r="D23" s="202">
        <v>89</v>
      </c>
      <c r="E23" s="201" t="s">
        <v>160</v>
      </c>
      <c r="F23" s="203"/>
      <c r="G23" s="204"/>
      <c r="H23" s="203"/>
      <c r="I23" s="204"/>
      <c r="J23" s="203">
        <v>15</v>
      </c>
      <c r="K23" s="204">
        <v>2539463.6999999997</v>
      </c>
      <c r="L23" s="203">
        <v>1</v>
      </c>
      <c r="M23" s="204">
        <v>169297.58</v>
      </c>
      <c r="N23" s="203"/>
      <c r="O23" s="204"/>
      <c r="P23" s="203"/>
      <c r="Q23" s="204"/>
      <c r="R23" s="203"/>
      <c r="S23" s="204"/>
      <c r="T23" s="203"/>
      <c r="U23" s="204"/>
      <c r="V23" s="203"/>
      <c r="W23" s="204"/>
      <c r="X23" s="203"/>
      <c r="Y23" s="204"/>
      <c r="Z23" s="203"/>
      <c r="AA23" s="204"/>
      <c r="AB23" s="203"/>
      <c r="AC23" s="204"/>
      <c r="AD23" s="203"/>
      <c r="AE23" s="204"/>
      <c r="AF23" s="203"/>
      <c r="AG23" s="204"/>
      <c r="AH23" s="203"/>
      <c r="AI23" s="204"/>
      <c r="AJ23" s="203"/>
      <c r="AK23" s="204"/>
      <c r="AL23" s="203"/>
      <c r="AM23" s="204"/>
      <c r="AN23" s="203"/>
      <c r="AO23" s="204"/>
      <c r="AP23" s="203"/>
      <c r="AQ23" s="204"/>
      <c r="AR23" s="203"/>
      <c r="AS23" s="204"/>
      <c r="AT23" s="205">
        <f t="shared" si="0"/>
        <v>15</v>
      </c>
      <c r="AU23" s="206">
        <f t="shared" si="0"/>
        <v>2539463.6999999997</v>
      </c>
      <c r="AV23" s="205">
        <f t="shared" si="1"/>
        <v>1</v>
      </c>
      <c r="AW23" s="206">
        <f t="shared" si="1"/>
        <v>169297.58</v>
      </c>
      <c r="AX23" s="205">
        <v>16</v>
      </c>
      <c r="AY23" s="206">
        <v>2708761.28</v>
      </c>
    </row>
    <row r="24" spans="1:51" ht="125.25" customHeight="1" x14ac:dyDescent="0.2">
      <c r="A24" s="200">
        <v>14</v>
      </c>
      <c r="B24" s="200" t="s">
        <v>161</v>
      </c>
      <c r="C24" s="201" t="s">
        <v>162</v>
      </c>
      <c r="D24" s="202">
        <v>91</v>
      </c>
      <c r="E24" s="201" t="s">
        <v>163</v>
      </c>
      <c r="F24" s="203"/>
      <c r="G24" s="204"/>
      <c r="H24" s="203">
        <v>15</v>
      </c>
      <c r="I24" s="204">
        <v>3627018.9000000004</v>
      </c>
      <c r="J24" s="203"/>
      <c r="K24" s="204"/>
      <c r="L24" s="203"/>
      <c r="M24" s="204"/>
      <c r="N24" s="203"/>
      <c r="O24" s="204"/>
      <c r="P24" s="203"/>
      <c r="Q24" s="204"/>
      <c r="R24" s="203"/>
      <c r="S24" s="204"/>
      <c r="T24" s="203"/>
      <c r="U24" s="204"/>
      <c r="V24" s="203"/>
      <c r="W24" s="204"/>
      <c r="X24" s="203"/>
      <c r="Y24" s="204"/>
      <c r="Z24" s="203"/>
      <c r="AA24" s="204"/>
      <c r="AB24" s="203"/>
      <c r="AC24" s="204"/>
      <c r="AD24" s="203"/>
      <c r="AE24" s="204"/>
      <c r="AF24" s="203"/>
      <c r="AG24" s="204"/>
      <c r="AH24" s="203"/>
      <c r="AI24" s="204"/>
      <c r="AJ24" s="203"/>
      <c r="AK24" s="204"/>
      <c r="AL24" s="203"/>
      <c r="AM24" s="204"/>
      <c r="AN24" s="203"/>
      <c r="AO24" s="204"/>
      <c r="AP24" s="203"/>
      <c r="AQ24" s="204"/>
      <c r="AR24" s="203"/>
      <c r="AS24" s="204"/>
      <c r="AT24" s="205">
        <f t="shared" si="0"/>
        <v>15</v>
      </c>
      <c r="AU24" s="206">
        <f t="shared" si="0"/>
        <v>3627018.9000000004</v>
      </c>
      <c r="AV24" s="205">
        <f t="shared" si="1"/>
        <v>0</v>
      </c>
      <c r="AW24" s="206">
        <f t="shared" si="1"/>
        <v>0</v>
      </c>
      <c r="AX24" s="205">
        <v>15</v>
      </c>
      <c r="AY24" s="206">
        <v>3627018.9000000004</v>
      </c>
    </row>
    <row r="25" spans="1:51" ht="125.25" customHeight="1" x14ac:dyDescent="0.2">
      <c r="A25" s="200">
        <v>16</v>
      </c>
      <c r="B25" s="200" t="s">
        <v>164</v>
      </c>
      <c r="C25" s="201" t="s">
        <v>165</v>
      </c>
      <c r="D25" s="202">
        <v>115</v>
      </c>
      <c r="E25" s="201" t="s">
        <v>332</v>
      </c>
      <c r="F25" s="203"/>
      <c r="G25" s="204"/>
      <c r="H25" s="203"/>
      <c r="I25" s="204"/>
      <c r="J25" s="203"/>
      <c r="K25" s="204"/>
      <c r="L25" s="203"/>
      <c r="M25" s="204"/>
      <c r="N25" s="203"/>
      <c r="O25" s="204"/>
      <c r="P25" s="203"/>
      <c r="Q25" s="204"/>
      <c r="R25" s="203"/>
      <c r="S25" s="204"/>
      <c r="T25" s="203"/>
      <c r="U25" s="204"/>
      <c r="V25" s="203"/>
      <c r="W25" s="204"/>
      <c r="X25" s="203"/>
      <c r="Y25" s="204"/>
      <c r="Z25" s="203">
        <v>1</v>
      </c>
      <c r="AA25" s="204">
        <v>132430.14000000001</v>
      </c>
      <c r="AB25" s="203"/>
      <c r="AC25" s="204"/>
      <c r="AD25" s="203"/>
      <c r="AE25" s="204"/>
      <c r="AF25" s="203"/>
      <c r="AG25" s="204"/>
      <c r="AH25" s="203"/>
      <c r="AI25" s="204"/>
      <c r="AJ25" s="203"/>
      <c r="AK25" s="204"/>
      <c r="AL25" s="203"/>
      <c r="AM25" s="204"/>
      <c r="AN25" s="203"/>
      <c r="AO25" s="204"/>
      <c r="AP25" s="203"/>
      <c r="AQ25" s="204"/>
      <c r="AR25" s="203"/>
      <c r="AS25" s="204"/>
      <c r="AT25" s="205">
        <f t="shared" si="0"/>
        <v>1</v>
      </c>
      <c r="AU25" s="206">
        <f t="shared" si="0"/>
        <v>132430.14000000001</v>
      </c>
      <c r="AV25" s="205">
        <f t="shared" si="1"/>
        <v>0</v>
      </c>
      <c r="AW25" s="206">
        <f t="shared" si="1"/>
        <v>0</v>
      </c>
      <c r="AX25" s="205">
        <v>1</v>
      </c>
      <c r="AY25" s="206">
        <v>132430.14000000001</v>
      </c>
    </row>
    <row r="26" spans="1:51" ht="94.5" customHeight="1" x14ac:dyDescent="0.2">
      <c r="A26" s="200">
        <v>16</v>
      </c>
      <c r="B26" s="200" t="s">
        <v>164</v>
      </c>
      <c r="C26" s="201" t="s">
        <v>165</v>
      </c>
      <c r="D26" s="202">
        <v>135</v>
      </c>
      <c r="E26" s="201" t="s">
        <v>166</v>
      </c>
      <c r="F26" s="203"/>
      <c r="G26" s="204"/>
      <c r="H26" s="203"/>
      <c r="I26" s="204"/>
      <c r="J26" s="203"/>
      <c r="K26" s="204"/>
      <c r="L26" s="203"/>
      <c r="M26" s="204"/>
      <c r="N26" s="203"/>
      <c r="O26" s="204"/>
      <c r="P26" s="203"/>
      <c r="Q26" s="204"/>
      <c r="R26" s="203">
        <v>3</v>
      </c>
      <c r="S26" s="204">
        <v>397290.42000000004</v>
      </c>
      <c r="T26" s="203"/>
      <c r="U26" s="204"/>
      <c r="V26" s="203"/>
      <c r="W26" s="204"/>
      <c r="X26" s="203"/>
      <c r="Y26" s="204"/>
      <c r="Z26" s="203"/>
      <c r="AA26" s="204"/>
      <c r="AB26" s="203"/>
      <c r="AC26" s="204"/>
      <c r="AD26" s="203"/>
      <c r="AE26" s="204"/>
      <c r="AF26" s="203"/>
      <c r="AG26" s="204"/>
      <c r="AH26" s="203"/>
      <c r="AI26" s="204"/>
      <c r="AJ26" s="203"/>
      <c r="AK26" s="204"/>
      <c r="AL26" s="203"/>
      <c r="AM26" s="204"/>
      <c r="AN26" s="203"/>
      <c r="AO26" s="204"/>
      <c r="AP26" s="203"/>
      <c r="AQ26" s="204"/>
      <c r="AR26" s="203"/>
      <c r="AS26" s="204"/>
      <c r="AT26" s="205">
        <f t="shared" si="0"/>
        <v>3</v>
      </c>
      <c r="AU26" s="206">
        <f t="shared" si="0"/>
        <v>397290.42000000004</v>
      </c>
      <c r="AV26" s="205">
        <f t="shared" si="1"/>
        <v>0</v>
      </c>
      <c r="AW26" s="206">
        <f t="shared" si="1"/>
        <v>0</v>
      </c>
      <c r="AX26" s="205">
        <v>3</v>
      </c>
      <c r="AY26" s="206">
        <v>397290.42000000004</v>
      </c>
    </row>
    <row r="27" spans="1:51" ht="92.25" customHeight="1" x14ac:dyDescent="0.2">
      <c r="A27" s="200">
        <v>16</v>
      </c>
      <c r="B27" s="200" t="s">
        <v>164</v>
      </c>
      <c r="C27" s="201" t="s">
        <v>165</v>
      </c>
      <c r="D27" s="202">
        <v>209</v>
      </c>
      <c r="E27" s="201" t="s">
        <v>167</v>
      </c>
      <c r="F27" s="203"/>
      <c r="G27" s="204"/>
      <c r="H27" s="203"/>
      <c r="I27" s="204"/>
      <c r="J27" s="203"/>
      <c r="K27" s="204"/>
      <c r="L27" s="203"/>
      <c r="M27" s="204"/>
      <c r="N27" s="203"/>
      <c r="O27" s="204"/>
      <c r="P27" s="203"/>
      <c r="Q27" s="204"/>
      <c r="R27" s="203">
        <v>2</v>
      </c>
      <c r="S27" s="204">
        <v>264860.28000000003</v>
      </c>
      <c r="T27" s="203"/>
      <c r="U27" s="204"/>
      <c r="V27" s="203"/>
      <c r="W27" s="204"/>
      <c r="X27" s="203"/>
      <c r="Y27" s="204"/>
      <c r="Z27" s="203"/>
      <c r="AA27" s="204"/>
      <c r="AB27" s="203"/>
      <c r="AC27" s="204"/>
      <c r="AD27" s="203"/>
      <c r="AE27" s="204"/>
      <c r="AF27" s="203"/>
      <c r="AG27" s="204"/>
      <c r="AH27" s="203"/>
      <c r="AI27" s="204"/>
      <c r="AJ27" s="203"/>
      <c r="AK27" s="204"/>
      <c r="AL27" s="203"/>
      <c r="AM27" s="204"/>
      <c r="AN27" s="203"/>
      <c r="AO27" s="204"/>
      <c r="AP27" s="203"/>
      <c r="AQ27" s="204"/>
      <c r="AR27" s="203"/>
      <c r="AS27" s="204"/>
      <c r="AT27" s="205">
        <f t="shared" si="0"/>
        <v>2</v>
      </c>
      <c r="AU27" s="206">
        <f t="shared" si="0"/>
        <v>264860.28000000003</v>
      </c>
      <c r="AV27" s="205">
        <f t="shared" si="1"/>
        <v>0</v>
      </c>
      <c r="AW27" s="206">
        <f t="shared" si="1"/>
        <v>0</v>
      </c>
      <c r="AX27" s="205">
        <v>2</v>
      </c>
      <c r="AY27" s="206">
        <v>264860.28000000003</v>
      </c>
    </row>
    <row r="28" spans="1:51" ht="86.25" customHeight="1" x14ac:dyDescent="0.2">
      <c r="A28" s="200">
        <v>16</v>
      </c>
      <c r="B28" s="200" t="s">
        <v>168</v>
      </c>
      <c r="C28" s="201" t="s">
        <v>169</v>
      </c>
      <c r="D28" s="202">
        <v>246</v>
      </c>
      <c r="E28" s="201" t="s">
        <v>170</v>
      </c>
      <c r="F28" s="203"/>
      <c r="G28" s="204"/>
      <c r="H28" s="203"/>
      <c r="I28" s="204"/>
      <c r="J28" s="203"/>
      <c r="K28" s="204"/>
      <c r="L28" s="203"/>
      <c r="M28" s="204"/>
      <c r="N28" s="203">
        <v>2</v>
      </c>
      <c r="O28" s="204">
        <v>264860.28000000003</v>
      </c>
      <c r="P28" s="203"/>
      <c r="Q28" s="204"/>
      <c r="R28" s="203"/>
      <c r="S28" s="204"/>
      <c r="T28" s="203"/>
      <c r="U28" s="204"/>
      <c r="V28" s="203"/>
      <c r="W28" s="204"/>
      <c r="X28" s="203"/>
      <c r="Y28" s="204"/>
      <c r="Z28" s="203"/>
      <c r="AA28" s="204"/>
      <c r="AB28" s="203"/>
      <c r="AC28" s="204"/>
      <c r="AD28" s="203"/>
      <c r="AE28" s="204"/>
      <c r="AF28" s="203"/>
      <c r="AG28" s="204"/>
      <c r="AH28" s="203"/>
      <c r="AI28" s="204"/>
      <c r="AJ28" s="203"/>
      <c r="AK28" s="204"/>
      <c r="AL28" s="203"/>
      <c r="AM28" s="204"/>
      <c r="AN28" s="203"/>
      <c r="AO28" s="204"/>
      <c r="AP28" s="203"/>
      <c r="AQ28" s="204"/>
      <c r="AR28" s="203"/>
      <c r="AS28" s="204"/>
      <c r="AT28" s="205">
        <f t="shared" si="0"/>
        <v>2</v>
      </c>
      <c r="AU28" s="206">
        <f t="shared" si="0"/>
        <v>264860.28000000003</v>
      </c>
      <c r="AV28" s="205">
        <f t="shared" si="1"/>
        <v>0</v>
      </c>
      <c r="AW28" s="206">
        <f t="shared" si="1"/>
        <v>0</v>
      </c>
      <c r="AX28" s="205">
        <v>2</v>
      </c>
      <c r="AY28" s="206">
        <v>264860.28000000003</v>
      </c>
    </row>
    <row r="29" spans="1:51" ht="105.75" customHeight="1" x14ac:dyDescent="0.2">
      <c r="A29" s="200">
        <v>16</v>
      </c>
      <c r="B29" s="200" t="s">
        <v>168</v>
      </c>
      <c r="C29" s="201" t="s">
        <v>169</v>
      </c>
      <c r="D29" s="202">
        <v>260</v>
      </c>
      <c r="E29" s="201" t="s">
        <v>171</v>
      </c>
      <c r="F29" s="203"/>
      <c r="G29" s="204"/>
      <c r="H29" s="203"/>
      <c r="I29" s="204"/>
      <c r="J29" s="203"/>
      <c r="K29" s="204"/>
      <c r="L29" s="203"/>
      <c r="M29" s="204"/>
      <c r="N29" s="203">
        <v>1</v>
      </c>
      <c r="O29" s="204">
        <v>132430.14000000001</v>
      </c>
      <c r="P29" s="203"/>
      <c r="Q29" s="204"/>
      <c r="R29" s="203">
        <v>1</v>
      </c>
      <c r="S29" s="204">
        <v>132430.14000000001</v>
      </c>
      <c r="T29" s="203"/>
      <c r="U29" s="204"/>
      <c r="V29" s="203"/>
      <c r="W29" s="204"/>
      <c r="X29" s="203"/>
      <c r="Y29" s="204"/>
      <c r="Z29" s="203"/>
      <c r="AA29" s="204"/>
      <c r="AB29" s="203"/>
      <c r="AC29" s="204"/>
      <c r="AD29" s="203"/>
      <c r="AE29" s="204"/>
      <c r="AF29" s="203"/>
      <c r="AG29" s="204"/>
      <c r="AH29" s="203"/>
      <c r="AI29" s="204"/>
      <c r="AJ29" s="203"/>
      <c r="AK29" s="204"/>
      <c r="AL29" s="203"/>
      <c r="AM29" s="204"/>
      <c r="AN29" s="203">
        <v>1</v>
      </c>
      <c r="AO29" s="204">
        <v>132430.14000000001</v>
      </c>
      <c r="AP29" s="203"/>
      <c r="AQ29" s="204"/>
      <c r="AR29" s="203"/>
      <c r="AS29" s="204"/>
      <c r="AT29" s="205">
        <f t="shared" si="0"/>
        <v>3</v>
      </c>
      <c r="AU29" s="206">
        <f t="shared" si="0"/>
        <v>397290.42000000004</v>
      </c>
      <c r="AV29" s="205">
        <f t="shared" si="1"/>
        <v>0</v>
      </c>
      <c r="AW29" s="206">
        <f t="shared" si="1"/>
        <v>0</v>
      </c>
      <c r="AX29" s="205">
        <v>3</v>
      </c>
      <c r="AY29" s="206">
        <v>397290.42000000004</v>
      </c>
    </row>
    <row r="30" spans="1:51" ht="104.25" customHeight="1" x14ac:dyDescent="0.2">
      <c r="A30" s="200">
        <v>16</v>
      </c>
      <c r="B30" s="200" t="s">
        <v>168</v>
      </c>
      <c r="C30" s="201" t="s">
        <v>169</v>
      </c>
      <c r="D30" s="202">
        <v>266</v>
      </c>
      <c r="E30" s="201" t="s">
        <v>172</v>
      </c>
      <c r="F30" s="203"/>
      <c r="G30" s="204"/>
      <c r="H30" s="203"/>
      <c r="I30" s="204"/>
      <c r="J30" s="203"/>
      <c r="K30" s="204"/>
      <c r="L30" s="203"/>
      <c r="M30" s="204"/>
      <c r="N30" s="203">
        <v>1</v>
      </c>
      <c r="O30" s="204">
        <v>132430.14000000001</v>
      </c>
      <c r="P30" s="203"/>
      <c r="Q30" s="204"/>
      <c r="R30" s="203"/>
      <c r="S30" s="204"/>
      <c r="T30" s="203"/>
      <c r="U30" s="204"/>
      <c r="V30" s="203"/>
      <c r="W30" s="204"/>
      <c r="X30" s="203"/>
      <c r="Y30" s="204"/>
      <c r="Z30" s="203"/>
      <c r="AA30" s="204"/>
      <c r="AB30" s="203"/>
      <c r="AC30" s="204"/>
      <c r="AD30" s="203"/>
      <c r="AE30" s="204"/>
      <c r="AF30" s="203"/>
      <c r="AG30" s="204"/>
      <c r="AH30" s="203"/>
      <c r="AI30" s="204"/>
      <c r="AJ30" s="203"/>
      <c r="AK30" s="204"/>
      <c r="AL30" s="203"/>
      <c r="AM30" s="204"/>
      <c r="AN30" s="203"/>
      <c r="AO30" s="204"/>
      <c r="AP30" s="203"/>
      <c r="AQ30" s="204"/>
      <c r="AR30" s="203"/>
      <c r="AS30" s="204"/>
      <c r="AT30" s="205">
        <f t="shared" si="0"/>
        <v>1</v>
      </c>
      <c r="AU30" s="206">
        <f t="shared" si="0"/>
        <v>132430.14000000001</v>
      </c>
      <c r="AV30" s="205">
        <f t="shared" si="1"/>
        <v>0</v>
      </c>
      <c r="AW30" s="206">
        <f t="shared" si="1"/>
        <v>0</v>
      </c>
      <c r="AX30" s="205">
        <v>1</v>
      </c>
      <c r="AY30" s="206">
        <v>132430.14000000001</v>
      </c>
    </row>
    <row r="31" spans="1:51" ht="102.75" customHeight="1" x14ac:dyDescent="0.2">
      <c r="A31" s="200">
        <v>16</v>
      </c>
      <c r="B31" s="200" t="s">
        <v>168</v>
      </c>
      <c r="C31" s="201" t="s">
        <v>169</v>
      </c>
      <c r="D31" s="202">
        <v>276</v>
      </c>
      <c r="E31" s="201" t="s">
        <v>173</v>
      </c>
      <c r="F31" s="203"/>
      <c r="G31" s="204"/>
      <c r="H31" s="203"/>
      <c r="I31" s="204"/>
      <c r="J31" s="203"/>
      <c r="K31" s="204"/>
      <c r="L31" s="203"/>
      <c r="M31" s="204"/>
      <c r="N31" s="203">
        <v>1</v>
      </c>
      <c r="O31" s="204">
        <v>132430.14000000001</v>
      </c>
      <c r="P31" s="203"/>
      <c r="Q31" s="204"/>
      <c r="R31" s="203">
        <v>1</v>
      </c>
      <c r="S31" s="204">
        <v>132430.14000000001</v>
      </c>
      <c r="T31" s="203"/>
      <c r="U31" s="204"/>
      <c r="V31" s="203"/>
      <c r="W31" s="204"/>
      <c r="X31" s="203"/>
      <c r="Y31" s="204"/>
      <c r="Z31" s="203"/>
      <c r="AA31" s="204"/>
      <c r="AB31" s="203"/>
      <c r="AC31" s="204"/>
      <c r="AD31" s="203"/>
      <c r="AE31" s="204"/>
      <c r="AF31" s="203"/>
      <c r="AG31" s="204"/>
      <c r="AH31" s="203"/>
      <c r="AI31" s="204"/>
      <c r="AJ31" s="203"/>
      <c r="AK31" s="204"/>
      <c r="AL31" s="203"/>
      <c r="AM31" s="204"/>
      <c r="AN31" s="203"/>
      <c r="AO31" s="204"/>
      <c r="AP31" s="203"/>
      <c r="AQ31" s="204"/>
      <c r="AR31" s="203"/>
      <c r="AS31" s="204"/>
      <c r="AT31" s="205">
        <f t="shared" si="0"/>
        <v>2</v>
      </c>
      <c r="AU31" s="206">
        <f t="shared" si="0"/>
        <v>264860.28000000003</v>
      </c>
      <c r="AV31" s="205">
        <f t="shared" si="1"/>
        <v>0</v>
      </c>
      <c r="AW31" s="206">
        <f t="shared" si="1"/>
        <v>0</v>
      </c>
      <c r="AX31" s="205">
        <v>2</v>
      </c>
      <c r="AY31" s="206">
        <v>264860.28000000003</v>
      </c>
    </row>
    <row r="32" spans="1:51" ht="99" customHeight="1" x14ac:dyDescent="0.2">
      <c r="A32" s="200">
        <v>16</v>
      </c>
      <c r="B32" s="200" t="s">
        <v>168</v>
      </c>
      <c r="C32" s="201" t="s">
        <v>169</v>
      </c>
      <c r="D32" s="202">
        <v>279</v>
      </c>
      <c r="E32" s="201" t="s">
        <v>174</v>
      </c>
      <c r="F32" s="203"/>
      <c r="G32" s="204"/>
      <c r="H32" s="203"/>
      <c r="I32" s="204"/>
      <c r="J32" s="203"/>
      <c r="K32" s="204"/>
      <c r="L32" s="203"/>
      <c r="M32" s="204"/>
      <c r="N32" s="203">
        <v>1</v>
      </c>
      <c r="O32" s="204">
        <v>132430.14000000001</v>
      </c>
      <c r="P32" s="203"/>
      <c r="Q32" s="204"/>
      <c r="R32" s="203"/>
      <c r="S32" s="204"/>
      <c r="T32" s="203"/>
      <c r="U32" s="204"/>
      <c r="V32" s="203"/>
      <c r="W32" s="204"/>
      <c r="X32" s="203"/>
      <c r="Y32" s="204"/>
      <c r="Z32" s="203"/>
      <c r="AA32" s="204"/>
      <c r="AB32" s="203"/>
      <c r="AC32" s="204"/>
      <c r="AD32" s="203"/>
      <c r="AE32" s="204"/>
      <c r="AF32" s="203"/>
      <c r="AG32" s="204"/>
      <c r="AH32" s="203"/>
      <c r="AI32" s="204"/>
      <c r="AJ32" s="203"/>
      <c r="AK32" s="204"/>
      <c r="AL32" s="203"/>
      <c r="AM32" s="204"/>
      <c r="AN32" s="203"/>
      <c r="AO32" s="204"/>
      <c r="AP32" s="203"/>
      <c r="AQ32" s="204"/>
      <c r="AR32" s="203"/>
      <c r="AS32" s="204"/>
      <c r="AT32" s="205">
        <f t="shared" si="0"/>
        <v>1</v>
      </c>
      <c r="AU32" s="206">
        <f t="shared" si="0"/>
        <v>132430.14000000001</v>
      </c>
      <c r="AV32" s="205">
        <f t="shared" si="1"/>
        <v>0</v>
      </c>
      <c r="AW32" s="206">
        <f t="shared" si="1"/>
        <v>0</v>
      </c>
      <c r="AX32" s="205">
        <v>1</v>
      </c>
      <c r="AY32" s="206">
        <v>132430.14000000001</v>
      </c>
    </row>
    <row r="33" spans="1:51" ht="99" customHeight="1" x14ac:dyDescent="0.2">
      <c r="A33" s="207">
        <v>16</v>
      </c>
      <c r="B33" s="207" t="s">
        <v>168</v>
      </c>
      <c r="C33" s="208" t="s">
        <v>169</v>
      </c>
      <c r="D33" s="207">
        <v>281</v>
      </c>
      <c r="E33" s="208" t="s">
        <v>340</v>
      </c>
      <c r="F33" s="203"/>
      <c r="G33" s="204"/>
      <c r="H33" s="203"/>
      <c r="I33" s="204"/>
      <c r="J33" s="203"/>
      <c r="K33" s="204"/>
      <c r="L33" s="203"/>
      <c r="M33" s="204"/>
      <c r="N33" s="203"/>
      <c r="O33" s="204"/>
      <c r="P33" s="203"/>
      <c r="Q33" s="204"/>
      <c r="R33" s="203">
        <v>2</v>
      </c>
      <c r="S33" s="204">
        <v>264860.28000000003</v>
      </c>
      <c r="T33" s="203"/>
      <c r="U33" s="204"/>
      <c r="V33" s="203"/>
      <c r="W33" s="204"/>
      <c r="X33" s="203"/>
      <c r="Y33" s="204"/>
      <c r="Z33" s="203"/>
      <c r="AA33" s="204"/>
      <c r="AB33" s="203"/>
      <c r="AC33" s="204"/>
      <c r="AD33" s="203"/>
      <c r="AE33" s="204"/>
      <c r="AF33" s="203"/>
      <c r="AG33" s="204"/>
      <c r="AH33" s="203"/>
      <c r="AI33" s="204"/>
      <c r="AJ33" s="203"/>
      <c r="AK33" s="204"/>
      <c r="AL33" s="203"/>
      <c r="AM33" s="204"/>
      <c r="AN33" s="203"/>
      <c r="AO33" s="204"/>
      <c r="AP33" s="203"/>
      <c r="AQ33" s="204"/>
      <c r="AR33" s="203"/>
      <c r="AS33" s="204"/>
      <c r="AT33" s="205">
        <f t="shared" si="0"/>
        <v>2</v>
      </c>
      <c r="AU33" s="206">
        <f t="shared" si="0"/>
        <v>264860.28000000003</v>
      </c>
      <c r="AV33" s="205">
        <f t="shared" si="1"/>
        <v>0</v>
      </c>
      <c r="AW33" s="206">
        <f t="shared" si="1"/>
        <v>0</v>
      </c>
      <c r="AX33" s="205">
        <v>2</v>
      </c>
      <c r="AY33" s="206">
        <v>264860.28000000003</v>
      </c>
    </row>
    <row r="34" spans="1:51" ht="105.75" customHeight="1" x14ac:dyDescent="0.2">
      <c r="A34" s="200">
        <v>16</v>
      </c>
      <c r="B34" s="200" t="s">
        <v>168</v>
      </c>
      <c r="C34" s="201" t="s">
        <v>169</v>
      </c>
      <c r="D34" s="202">
        <v>284</v>
      </c>
      <c r="E34" s="201" t="s">
        <v>175</v>
      </c>
      <c r="F34" s="203"/>
      <c r="G34" s="204"/>
      <c r="H34" s="203"/>
      <c r="I34" s="204"/>
      <c r="J34" s="203"/>
      <c r="K34" s="204"/>
      <c r="L34" s="203"/>
      <c r="M34" s="204"/>
      <c r="N34" s="203">
        <v>1</v>
      </c>
      <c r="O34" s="204">
        <v>132430.14000000001</v>
      </c>
      <c r="P34" s="203"/>
      <c r="Q34" s="204"/>
      <c r="R34" s="203"/>
      <c r="S34" s="204"/>
      <c r="T34" s="203"/>
      <c r="U34" s="204"/>
      <c r="V34" s="203"/>
      <c r="W34" s="204"/>
      <c r="X34" s="203"/>
      <c r="Y34" s="204"/>
      <c r="Z34" s="203"/>
      <c r="AA34" s="204"/>
      <c r="AB34" s="203"/>
      <c r="AC34" s="204"/>
      <c r="AD34" s="203"/>
      <c r="AE34" s="204"/>
      <c r="AF34" s="203"/>
      <c r="AG34" s="204"/>
      <c r="AH34" s="203"/>
      <c r="AI34" s="204"/>
      <c r="AJ34" s="203"/>
      <c r="AK34" s="204"/>
      <c r="AL34" s="203"/>
      <c r="AM34" s="204"/>
      <c r="AN34" s="203"/>
      <c r="AO34" s="204"/>
      <c r="AP34" s="203"/>
      <c r="AQ34" s="204"/>
      <c r="AR34" s="203"/>
      <c r="AS34" s="204"/>
      <c r="AT34" s="205">
        <f t="shared" si="0"/>
        <v>1</v>
      </c>
      <c r="AU34" s="206">
        <f t="shared" si="0"/>
        <v>132430.14000000001</v>
      </c>
      <c r="AV34" s="205">
        <f t="shared" si="1"/>
        <v>0</v>
      </c>
      <c r="AW34" s="206">
        <f t="shared" si="1"/>
        <v>0</v>
      </c>
      <c r="AX34" s="205">
        <v>1</v>
      </c>
      <c r="AY34" s="206">
        <v>132430.14000000001</v>
      </c>
    </row>
    <row r="35" spans="1:51" ht="99" customHeight="1" x14ac:dyDescent="0.2">
      <c r="A35" s="200">
        <v>16</v>
      </c>
      <c r="B35" s="200" t="s">
        <v>168</v>
      </c>
      <c r="C35" s="201" t="s">
        <v>169</v>
      </c>
      <c r="D35" s="202">
        <v>301</v>
      </c>
      <c r="E35" s="201" t="s">
        <v>176</v>
      </c>
      <c r="F35" s="203"/>
      <c r="G35" s="204"/>
      <c r="H35" s="203"/>
      <c r="I35" s="204"/>
      <c r="J35" s="203"/>
      <c r="K35" s="204"/>
      <c r="L35" s="203"/>
      <c r="M35" s="204"/>
      <c r="N35" s="203">
        <v>2</v>
      </c>
      <c r="O35" s="204">
        <v>264860.28000000003</v>
      </c>
      <c r="P35" s="203"/>
      <c r="Q35" s="204"/>
      <c r="R35" s="203">
        <v>4</v>
      </c>
      <c r="S35" s="204">
        <v>529720.56000000006</v>
      </c>
      <c r="T35" s="203"/>
      <c r="U35" s="204"/>
      <c r="V35" s="203"/>
      <c r="W35" s="204"/>
      <c r="X35" s="203"/>
      <c r="Y35" s="204"/>
      <c r="Z35" s="203"/>
      <c r="AA35" s="204"/>
      <c r="AB35" s="203"/>
      <c r="AC35" s="204"/>
      <c r="AD35" s="203"/>
      <c r="AE35" s="204"/>
      <c r="AF35" s="203"/>
      <c r="AG35" s="204"/>
      <c r="AH35" s="203"/>
      <c r="AI35" s="204"/>
      <c r="AJ35" s="203"/>
      <c r="AK35" s="204"/>
      <c r="AL35" s="203"/>
      <c r="AM35" s="204"/>
      <c r="AN35" s="203"/>
      <c r="AO35" s="204"/>
      <c r="AP35" s="203"/>
      <c r="AQ35" s="204"/>
      <c r="AR35" s="203"/>
      <c r="AS35" s="204"/>
      <c r="AT35" s="205">
        <f t="shared" si="0"/>
        <v>6</v>
      </c>
      <c r="AU35" s="206">
        <f t="shared" si="0"/>
        <v>794580.84000000008</v>
      </c>
      <c r="AV35" s="205">
        <f t="shared" si="1"/>
        <v>0</v>
      </c>
      <c r="AW35" s="206">
        <f t="shared" si="1"/>
        <v>0</v>
      </c>
      <c r="AX35" s="205">
        <v>6</v>
      </c>
      <c r="AY35" s="206">
        <v>794580.84000000008</v>
      </c>
    </row>
    <row r="36" spans="1:51" ht="51" customHeight="1" x14ac:dyDescent="0.2">
      <c r="A36" s="200">
        <v>16</v>
      </c>
      <c r="B36" s="200" t="s">
        <v>168</v>
      </c>
      <c r="C36" s="201" t="s">
        <v>169</v>
      </c>
      <c r="D36" s="202">
        <v>323</v>
      </c>
      <c r="E36" s="201" t="s">
        <v>295</v>
      </c>
      <c r="F36" s="203"/>
      <c r="G36" s="204"/>
      <c r="H36" s="203"/>
      <c r="I36" s="204"/>
      <c r="J36" s="203"/>
      <c r="K36" s="204"/>
      <c r="L36" s="203"/>
      <c r="M36" s="204"/>
      <c r="N36" s="203">
        <v>2</v>
      </c>
      <c r="O36" s="204">
        <v>264860.28000000003</v>
      </c>
      <c r="P36" s="203"/>
      <c r="Q36" s="204"/>
      <c r="R36" s="203"/>
      <c r="S36" s="204"/>
      <c r="T36" s="203"/>
      <c r="U36" s="204"/>
      <c r="V36" s="203"/>
      <c r="W36" s="204"/>
      <c r="X36" s="203"/>
      <c r="Y36" s="204"/>
      <c r="Z36" s="203"/>
      <c r="AA36" s="204"/>
      <c r="AB36" s="203"/>
      <c r="AC36" s="204"/>
      <c r="AD36" s="203"/>
      <c r="AE36" s="204"/>
      <c r="AF36" s="203"/>
      <c r="AG36" s="204"/>
      <c r="AH36" s="203"/>
      <c r="AI36" s="204"/>
      <c r="AJ36" s="203"/>
      <c r="AK36" s="204"/>
      <c r="AL36" s="203"/>
      <c r="AM36" s="204"/>
      <c r="AN36" s="203"/>
      <c r="AO36" s="204"/>
      <c r="AP36" s="203"/>
      <c r="AQ36" s="204"/>
      <c r="AR36" s="203"/>
      <c r="AS36" s="204"/>
      <c r="AT36" s="205">
        <f t="shared" si="0"/>
        <v>2</v>
      </c>
      <c r="AU36" s="206">
        <f t="shared" si="0"/>
        <v>264860.28000000003</v>
      </c>
      <c r="AV36" s="205">
        <f t="shared" si="1"/>
        <v>0</v>
      </c>
      <c r="AW36" s="206">
        <f t="shared" si="1"/>
        <v>0</v>
      </c>
      <c r="AX36" s="205">
        <v>2</v>
      </c>
      <c r="AY36" s="206">
        <v>264860.28000000003</v>
      </c>
    </row>
    <row r="37" spans="1:51" ht="51" customHeight="1" x14ac:dyDescent="0.2">
      <c r="A37" s="200">
        <v>16</v>
      </c>
      <c r="B37" s="200" t="s">
        <v>168</v>
      </c>
      <c r="C37" s="201" t="s">
        <v>169</v>
      </c>
      <c r="D37" s="202">
        <v>324</v>
      </c>
      <c r="E37" s="201" t="s">
        <v>296</v>
      </c>
      <c r="F37" s="203"/>
      <c r="G37" s="204"/>
      <c r="H37" s="203"/>
      <c r="I37" s="204"/>
      <c r="J37" s="203"/>
      <c r="K37" s="204"/>
      <c r="L37" s="203"/>
      <c r="M37" s="204"/>
      <c r="N37" s="203">
        <v>1</v>
      </c>
      <c r="O37" s="204">
        <v>132430.14000000001</v>
      </c>
      <c r="P37" s="203"/>
      <c r="Q37" s="204"/>
      <c r="R37" s="203"/>
      <c r="S37" s="204"/>
      <c r="T37" s="203"/>
      <c r="U37" s="204"/>
      <c r="V37" s="203"/>
      <c r="W37" s="204"/>
      <c r="X37" s="203"/>
      <c r="Y37" s="204"/>
      <c r="Z37" s="203"/>
      <c r="AA37" s="204"/>
      <c r="AB37" s="203"/>
      <c r="AC37" s="204"/>
      <c r="AD37" s="203"/>
      <c r="AE37" s="204"/>
      <c r="AF37" s="203"/>
      <c r="AG37" s="204"/>
      <c r="AH37" s="203"/>
      <c r="AI37" s="204"/>
      <c r="AJ37" s="203"/>
      <c r="AK37" s="204"/>
      <c r="AL37" s="203"/>
      <c r="AM37" s="204"/>
      <c r="AN37" s="203"/>
      <c r="AO37" s="204"/>
      <c r="AP37" s="203"/>
      <c r="AQ37" s="204"/>
      <c r="AR37" s="203"/>
      <c r="AS37" s="204"/>
      <c r="AT37" s="205">
        <f t="shared" si="0"/>
        <v>1</v>
      </c>
      <c r="AU37" s="206">
        <f t="shared" si="0"/>
        <v>132430.14000000001</v>
      </c>
      <c r="AV37" s="205">
        <f t="shared" si="1"/>
        <v>0</v>
      </c>
      <c r="AW37" s="206">
        <f t="shared" si="1"/>
        <v>0</v>
      </c>
      <c r="AX37" s="205">
        <v>1</v>
      </c>
      <c r="AY37" s="206">
        <v>132430.14000000001</v>
      </c>
    </row>
    <row r="38" spans="1:51" ht="51" customHeight="1" x14ac:dyDescent="0.2">
      <c r="A38" s="200">
        <v>16</v>
      </c>
      <c r="B38" s="200" t="s">
        <v>168</v>
      </c>
      <c r="C38" s="201" t="s">
        <v>169</v>
      </c>
      <c r="D38" s="202">
        <v>326</v>
      </c>
      <c r="E38" s="201" t="s">
        <v>297</v>
      </c>
      <c r="F38" s="203"/>
      <c r="G38" s="204"/>
      <c r="H38" s="203"/>
      <c r="I38" s="204"/>
      <c r="J38" s="203"/>
      <c r="K38" s="204"/>
      <c r="L38" s="203"/>
      <c r="M38" s="204"/>
      <c r="N38" s="203">
        <v>3</v>
      </c>
      <c r="O38" s="204">
        <v>397290.42000000004</v>
      </c>
      <c r="P38" s="203"/>
      <c r="Q38" s="204"/>
      <c r="R38" s="203"/>
      <c r="S38" s="204"/>
      <c r="T38" s="203"/>
      <c r="U38" s="204"/>
      <c r="V38" s="203"/>
      <c r="W38" s="204"/>
      <c r="X38" s="203"/>
      <c r="Y38" s="204"/>
      <c r="Z38" s="203"/>
      <c r="AA38" s="204"/>
      <c r="AB38" s="203"/>
      <c r="AC38" s="204"/>
      <c r="AD38" s="203"/>
      <c r="AE38" s="204"/>
      <c r="AF38" s="203"/>
      <c r="AG38" s="204"/>
      <c r="AH38" s="203"/>
      <c r="AI38" s="204"/>
      <c r="AJ38" s="203"/>
      <c r="AK38" s="204"/>
      <c r="AL38" s="203"/>
      <c r="AM38" s="204"/>
      <c r="AN38" s="203"/>
      <c r="AO38" s="204"/>
      <c r="AP38" s="203"/>
      <c r="AQ38" s="204"/>
      <c r="AR38" s="203"/>
      <c r="AS38" s="204"/>
      <c r="AT38" s="205">
        <f t="shared" si="0"/>
        <v>3</v>
      </c>
      <c r="AU38" s="206">
        <f t="shared" si="0"/>
        <v>397290.42000000004</v>
      </c>
      <c r="AV38" s="205">
        <f t="shared" si="1"/>
        <v>0</v>
      </c>
      <c r="AW38" s="206">
        <f t="shared" si="1"/>
        <v>0</v>
      </c>
      <c r="AX38" s="205">
        <v>3</v>
      </c>
      <c r="AY38" s="206">
        <v>397290.42000000004</v>
      </c>
    </row>
    <row r="39" spans="1:51" ht="51" customHeight="1" x14ac:dyDescent="0.2">
      <c r="A39" s="200">
        <v>16</v>
      </c>
      <c r="B39" s="200" t="s">
        <v>168</v>
      </c>
      <c r="C39" s="201" t="s">
        <v>169</v>
      </c>
      <c r="D39" s="202">
        <v>331</v>
      </c>
      <c r="E39" s="201" t="s">
        <v>298</v>
      </c>
      <c r="F39" s="203"/>
      <c r="G39" s="204"/>
      <c r="H39" s="203"/>
      <c r="I39" s="204"/>
      <c r="J39" s="203"/>
      <c r="K39" s="204"/>
      <c r="L39" s="203"/>
      <c r="M39" s="204"/>
      <c r="N39" s="203">
        <v>2</v>
      </c>
      <c r="O39" s="204">
        <v>264860.28000000003</v>
      </c>
      <c r="P39" s="203"/>
      <c r="Q39" s="204"/>
      <c r="R39" s="203"/>
      <c r="S39" s="204"/>
      <c r="T39" s="203"/>
      <c r="U39" s="204"/>
      <c r="V39" s="203"/>
      <c r="W39" s="204"/>
      <c r="X39" s="203"/>
      <c r="Y39" s="204"/>
      <c r="Z39" s="203"/>
      <c r="AA39" s="204"/>
      <c r="AB39" s="203"/>
      <c r="AC39" s="204"/>
      <c r="AD39" s="203"/>
      <c r="AE39" s="204"/>
      <c r="AF39" s="203"/>
      <c r="AG39" s="204"/>
      <c r="AH39" s="203"/>
      <c r="AI39" s="204"/>
      <c r="AJ39" s="203"/>
      <c r="AK39" s="204"/>
      <c r="AL39" s="203"/>
      <c r="AM39" s="204"/>
      <c r="AN39" s="203"/>
      <c r="AO39" s="204"/>
      <c r="AP39" s="203"/>
      <c r="AQ39" s="204"/>
      <c r="AR39" s="203"/>
      <c r="AS39" s="204"/>
      <c r="AT39" s="205">
        <f t="shared" si="0"/>
        <v>2</v>
      </c>
      <c r="AU39" s="206">
        <f t="shared" si="0"/>
        <v>264860.28000000003</v>
      </c>
      <c r="AV39" s="205">
        <f t="shared" si="1"/>
        <v>0</v>
      </c>
      <c r="AW39" s="206">
        <f t="shared" si="1"/>
        <v>0</v>
      </c>
      <c r="AX39" s="205">
        <v>2</v>
      </c>
      <c r="AY39" s="206">
        <v>264860.28000000003</v>
      </c>
    </row>
    <row r="40" spans="1:51" ht="103.5" customHeight="1" x14ac:dyDescent="0.2">
      <c r="A40" s="200">
        <v>16</v>
      </c>
      <c r="B40" s="200" t="s">
        <v>168</v>
      </c>
      <c r="C40" s="201" t="s">
        <v>169</v>
      </c>
      <c r="D40" s="202">
        <v>336</v>
      </c>
      <c r="E40" s="201" t="s">
        <v>177</v>
      </c>
      <c r="F40" s="203"/>
      <c r="G40" s="204"/>
      <c r="H40" s="203"/>
      <c r="I40" s="204"/>
      <c r="J40" s="203"/>
      <c r="K40" s="204"/>
      <c r="L40" s="203"/>
      <c r="M40" s="204"/>
      <c r="N40" s="203">
        <v>2</v>
      </c>
      <c r="O40" s="204">
        <v>264860.28000000003</v>
      </c>
      <c r="P40" s="203"/>
      <c r="Q40" s="204"/>
      <c r="R40" s="203"/>
      <c r="S40" s="204"/>
      <c r="T40" s="203"/>
      <c r="U40" s="204"/>
      <c r="V40" s="203"/>
      <c r="W40" s="204"/>
      <c r="X40" s="203"/>
      <c r="Y40" s="204"/>
      <c r="Z40" s="203"/>
      <c r="AA40" s="204"/>
      <c r="AB40" s="203"/>
      <c r="AC40" s="204"/>
      <c r="AD40" s="203"/>
      <c r="AE40" s="204"/>
      <c r="AF40" s="203"/>
      <c r="AG40" s="204"/>
      <c r="AH40" s="203"/>
      <c r="AI40" s="204"/>
      <c r="AJ40" s="203"/>
      <c r="AK40" s="204"/>
      <c r="AL40" s="203"/>
      <c r="AM40" s="204"/>
      <c r="AN40" s="203"/>
      <c r="AO40" s="204"/>
      <c r="AP40" s="203"/>
      <c r="AQ40" s="204"/>
      <c r="AR40" s="203"/>
      <c r="AS40" s="204"/>
      <c r="AT40" s="205">
        <f t="shared" si="0"/>
        <v>2</v>
      </c>
      <c r="AU40" s="206">
        <f t="shared" si="0"/>
        <v>264860.28000000003</v>
      </c>
      <c r="AV40" s="205">
        <f t="shared" si="1"/>
        <v>0</v>
      </c>
      <c r="AW40" s="206">
        <f t="shared" si="1"/>
        <v>0</v>
      </c>
      <c r="AX40" s="205">
        <v>2</v>
      </c>
      <c r="AY40" s="206">
        <v>264860.28000000003</v>
      </c>
    </row>
    <row r="41" spans="1:51" ht="104.25" customHeight="1" x14ac:dyDescent="0.2">
      <c r="A41" s="200">
        <v>16</v>
      </c>
      <c r="B41" s="200" t="s">
        <v>168</v>
      </c>
      <c r="C41" s="201" t="s">
        <v>169</v>
      </c>
      <c r="D41" s="202">
        <v>338</v>
      </c>
      <c r="E41" s="201" t="s">
        <v>178</v>
      </c>
      <c r="F41" s="203"/>
      <c r="G41" s="204"/>
      <c r="H41" s="203"/>
      <c r="I41" s="204"/>
      <c r="J41" s="203"/>
      <c r="K41" s="204"/>
      <c r="L41" s="203"/>
      <c r="M41" s="204"/>
      <c r="N41" s="203">
        <v>6</v>
      </c>
      <c r="O41" s="204">
        <v>794580.84000000008</v>
      </c>
      <c r="P41" s="203"/>
      <c r="Q41" s="204"/>
      <c r="R41" s="203"/>
      <c r="S41" s="204"/>
      <c r="T41" s="203"/>
      <c r="U41" s="204"/>
      <c r="V41" s="203"/>
      <c r="W41" s="204"/>
      <c r="X41" s="203"/>
      <c r="Y41" s="204"/>
      <c r="Z41" s="203"/>
      <c r="AA41" s="204"/>
      <c r="AB41" s="203"/>
      <c r="AC41" s="204"/>
      <c r="AD41" s="203"/>
      <c r="AE41" s="204"/>
      <c r="AF41" s="203"/>
      <c r="AG41" s="204"/>
      <c r="AH41" s="203"/>
      <c r="AI41" s="204"/>
      <c r="AJ41" s="203"/>
      <c r="AK41" s="204"/>
      <c r="AL41" s="203"/>
      <c r="AM41" s="204"/>
      <c r="AN41" s="203">
        <v>1</v>
      </c>
      <c r="AO41" s="204">
        <v>132430.14000000001</v>
      </c>
      <c r="AP41" s="203"/>
      <c r="AQ41" s="204"/>
      <c r="AR41" s="203"/>
      <c r="AS41" s="204"/>
      <c r="AT41" s="205">
        <f t="shared" si="0"/>
        <v>7</v>
      </c>
      <c r="AU41" s="206">
        <f t="shared" si="0"/>
        <v>927010.9800000001</v>
      </c>
      <c r="AV41" s="205">
        <f t="shared" si="1"/>
        <v>0</v>
      </c>
      <c r="AW41" s="206">
        <f t="shared" si="1"/>
        <v>0</v>
      </c>
      <c r="AX41" s="205">
        <v>7</v>
      </c>
      <c r="AY41" s="206">
        <v>927010.9800000001</v>
      </c>
    </row>
    <row r="42" spans="1:51" ht="104.25" customHeight="1" x14ac:dyDescent="0.2">
      <c r="A42" s="207">
        <v>16</v>
      </c>
      <c r="B42" s="207" t="s">
        <v>168</v>
      </c>
      <c r="C42" s="208" t="s">
        <v>169</v>
      </c>
      <c r="D42" s="207">
        <v>339</v>
      </c>
      <c r="E42" s="208" t="s">
        <v>341</v>
      </c>
      <c r="F42" s="203"/>
      <c r="G42" s="204"/>
      <c r="H42" s="203"/>
      <c r="I42" s="204"/>
      <c r="J42" s="203"/>
      <c r="K42" s="204"/>
      <c r="L42" s="203"/>
      <c r="M42" s="204"/>
      <c r="N42" s="203">
        <v>2</v>
      </c>
      <c r="O42" s="204">
        <v>264860.28000000003</v>
      </c>
      <c r="P42" s="203"/>
      <c r="Q42" s="204"/>
      <c r="R42" s="203"/>
      <c r="S42" s="204"/>
      <c r="T42" s="203"/>
      <c r="U42" s="204"/>
      <c r="V42" s="203"/>
      <c r="W42" s="204"/>
      <c r="X42" s="203"/>
      <c r="Y42" s="204"/>
      <c r="Z42" s="203"/>
      <c r="AA42" s="204"/>
      <c r="AB42" s="203"/>
      <c r="AC42" s="204"/>
      <c r="AD42" s="203"/>
      <c r="AE42" s="204"/>
      <c r="AF42" s="203"/>
      <c r="AG42" s="204"/>
      <c r="AH42" s="203"/>
      <c r="AI42" s="204"/>
      <c r="AJ42" s="203"/>
      <c r="AK42" s="204"/>
      <c r="AL42" s="203"/>
      <c r="AM42" s="204"/>
      <c r="AN42" s="203"/>
      <c r="AO42" s="204"/>
      <c r="AP42" s="203"/>
      <c r="AQ42" s="204"/>
      <c r="AR42" s="203"/>
      <c r="AS42" s="204"/>
      <c r="AT42" s="205">
        <f t="shared" si="0"/>
        <v>2</v>
      </c>
      <c r="AU42" s="206">
        <f t="shared" si="0"/>
        <v>264860.28000000003</v>
      </c>
      <c r="AV42" s="205">
        <f t="shared" si="1"/>
        <v>0</v>
      </c>
      <c r="AW42" s="206">
        <f t="shared" si="1"/>
        <v>0</v>
      </c>
      <c r="AX42" s="205">
        <v>2</v>
      </c>
      <c r="AY42" s="206">
        <v>264860.28000000003</v>
      </c>
    </row>
    <row r="43" spans="1:51" ht="104.25" customHeight="1" x14ac:dyDescent="0.2">
      <c r="A43" s="207">
        <v>16</v>
      </c>
      <c r="B43" s="207" t="s">
        <v>345</v>
      </c>
      <c r="C43" s="208" t="s">
        <v>346</v>
      </c>
      <c r="D43" s="207">
        <v>348</v>
      </c>
      <c r="E43" s="208" t="s">
        <v>342</v>
      </c>
      <c r="F43" s="203"/>
      <c r="G43" s="204"/>
      <c r="H43" s="203"/>
      <c r="I43" s="204"/>
      <c r="J43" s="203"/>
      <c r="K43" s="204"/>
      <c r="L43" s="203"/>
      <c r="M43" s="204"/>
      <c r="N43" s="203"/>
      <c r="O43" s="204"/>
      <c r="P43" s="203"/>
      <c r="Q43" s="204"/>
      <c r="R43" s="203"/>
      <c r="S43" s="204"/>
      <c r="T43" s="203"/>
      <c r="U43" s="204"/>
      <c r="V43" s="203"/>
      <c r="W43" s="204"/>
      <c r="X43" s="203"/>
      <c r="Y43" s="204"/>
      <c r="Z43" s="203"/>
      <c r="AA43" s="204"/>
      <c r="AB43" s="203"/>
      <c r="AC43" s="204"/>
      <c r="AD43" s="203"/>
      <c r="AE43" s="204"/>
      <c r="AF43" s="203"/>
      <c r="AG43" s="204"/>
      <c r="AH43" s="203"/>
      <c r="AI43" s="204"/>
      <c r="AJ43" s="203"/>
      <c r="AK43" s="204"/>
      <c r="AL43" s="203"/>
      <c r="AM43" s="204"/>
      <c r="AN43" s="203">
        <v>4</v>
      </c>
      <c r="AO43" s="204">
        <v>529720.56000000006</v>
      </c>
      <c r="AP43" s="203"/>
      <c r="AQ43" s="204"/>
      <c r="AR43" s="203"/>
      <c r="AS43" s="204"/>
      <c r="AT43" s="205">
        <f t="shared" si="0"/>
        <v>4</v>
      </c>
      <c r="AU43" s="206">
        <f t="shared" si="0"/>
        <v>529720.56000000006</v>
      </c>
      <c r="AV43" s="205">
        <f t="shared" si="1"/>
        <v>0</v>
      </c>
      <c r="AW43" s="206">
        <f t="shared" si="1"/>
        <v>0</v>
      </c>
      <c r="AX43" s="205">
        <v>4</v>
      </c>
      <c r="AY43" s="206">
        <v>529720.56000000006</v>
      </c>
    </row>
    <row r="44" spans="1:51" ht="118.5" customHeight="1" x14ac:dyDescent="0.2">
      <c r="A44" s="200">
        <v>18</v>
      </c>
      <c r="B44" s="200" t="s">
        <v>179</v>
      </c>
      <c r="C44" s="201" t="s">
        <v>180</v>
      </c>
      <c r="D44" s="202">
        <v>356</v>
      </c>
      <c r="E44" s="201" t="s">
        <v>181</v>
      </c>
      <c r="F44" s="203">
        <v>20</v>
      </c>
      <c r="G44" s="204">
        <v>2781555.4</v>
      </c>
      <c r="H44" s="203"/>
      <c r="I44" s="204"/>
      <c r="J44" s="203"/>
      <c r="K44" s="204"/>
      <c r="L44" s="203"/>
      <c r="M44" s="204"/>
      <c r="N44" s="203"/>
      <c r="O44" s="204"/>
      <c r="P44" s="203"/>
      <c r="Q44" s="204"/>
      <c r="R44" s="203">
        <v>22</v>
      </c>
      <c r="S44" s="204">
        <v>3059710.94</v>
      </c>
      <c r="T44" s="203"/>
      <c r="U44" s="204"/>
      <c r="V44" s="203"/>
      <c r="W44" s="204"/>
      <c r="X44" s="203"/>
      <c r="Y44" s="204"/>
      <c r="Z44" s="203"/>
      <c r="AA44" s="204"/>
      <c r="AB44" s="203"/>
      <c r="AC44" s="204"/>
      <c r="AD44" s="203"/>
      <c r="AE44" s="204"/>
      <c r="AF44" s="203"/>
      <c r="AG44" s="204"/>
      <c r="AH44" s="203"/>
      <c r="AI44" s="204"/>
      <c r="AJ44" s="203"/>
      <c r="AK44" s="204"/>
      <c r="AL44" s="203"/>
      <c r="AM44" s="204"/>
      <c r="AN44" s="203"/>
      <c r="AO44" s="204"/>
      <c r="AP44" s="203"/>
      <c r="AQ44" s="204"/>
      <c r="AR44" s="203"/>
      <c r="AS44" s="204"/>
      <c r="AT44" s="205">
        <f t="shared" si="0"/>
        <v>42</v>
      </c>
      <c r="AU44" s="206">
        <f t="shared" si="0"/>
        <v>5841266.3399999999</v>
      </c>
      <c r="AV44" s="205">
        <f t="shared" si="1"/>
        <v>0</v>
      </c>
      <c r="AW44" s="206">
        <f t="shared" si="1"/>
        <v>0</v>
      </c>
      <c r="AX44" s="205">
        <v>42</v>
      </c>
      <c r="AY44" s="206">
        <v>5841266.3399999999</v>
      </c>
    </row>
    <row r="45" spans="1:51" ht="88.5" customHeight="1" x14ac:dyDescent="0.2">
      <c r="A45" s="200">
        <v>19</v>
      </c>
      <c r="B45" s="200" t="s">
        <v>182</v>
      </c>
      <c r="C45" s="201" t="s">
        <v>183</v>
      </c>
      <c r="D45" s="202">
        <v>357</v>
      </c>
      <c r="E45" s="201" t="s">
        <v>184</v>
      </c>
      <c r="F45" s="203"/>
      <c r="G45" s="204"/>
      <c r="H45" s="203"/>
      <c r="I45" s="204"/>
      <c r="J45" s="203"/>
      <c r="K45" s="204"/>
      <c r="L45" s="203"/>
      <c r="M45" s="204"/>
      <c r="N45" s="203"/>
      <c r="O45" s="204"/>
      <c r="P45" s="203"/>
      <c r="Q45" s="204"/>
      <c r="R45" s="203">
        <v>3</v>
      </c>
      <c r="S45" s="204">
        <v>355561.08</v>
      </c>
      <c r="T45" s="203"/>
      <c r="U45" s="204"/>
      <c r="V45" s="203"/>
      <c r="W45" s="204"/>
      <c r="X45" s="203"/>
      <c r="Y45" s="204"/>
      <c r="Z45" s="203">
        <v>39</v>
      </c>
      <c r="AA45" s="204">
        <v>4622294.04</v>
      </c>
      <c r="AB45" s="203">
        <v>10</v>
      </c>
      <c r="AC45" s="204">
        <v>1185203.6000000001</v>
      </c>
      <c r="AD45" s="203"/>
      <c r="AE45" s="204"/>
      <c r="AF45" s="203"/>
      <c r="AG45" s="204"/>
      <c r="AH45" s="203"/>
      <c r="AI45" s="204"/>
      <c r="AJ45" s="203"/>
      <c r="AK45" s="204"/>
      <c r="AL45" s="203"/>
      <c r="AM45" s="204"/>
      <c r="AN45" s="203"/>
      <c r="AO45" s="204"/>
      <c r="AP45" s="203"/>
      <c r="AQ45" s="204"/>
      <c r="AR45" s="203"/>
      <c r="AS45" s="204"/>
      <c r="AT45" s="205">
        <f t="shared" si="0"/>
        <v>42</v>
      </c>
      <c r="AU45" s="206">
        <f t="shared" si="0"/>
        <v>4977855.12</v>
      </c>
      <c r="AV45" s="205">
        <f t="shared" si="1"/>
        <v>10</v>
      </c>
      <c r="AW45" s="206">
        <f t="shared" si="1"/>
        <v>1185203.6000000001</v>
      </c>
      <c r="AX45" s="205">
        <v>52</v>
      </c>
      <c r="AY45" s="206">
        <v>6163058.7200000007</v>
      </c>
    </row>
    <row r="46" spans="1:51" ht="88.5" customHeight="1" x14ac:dyDescent="0.2">
      <c r="A46" s="200">
        <v>19</v>
      </c>
      <c r="B46" s="200" t="s">
        <v>182</v>
      </c>
      <c r="C46" s="201" t="s">
        <v>183</v>
      </c>
      <c r="D46" s="202">
        <v>359</v>
      </c>
      <c r="E46" s="201" t="s">
        <v>299</v>
      </c>
      <c r="F46" s="203"/>
      <c r="G46" s="204"/>
      <c r="H46" s="203"/>
      <c r="I46" s="204"/>
      <c r="J46" s="203"/>
      <c r="K46" s="204"/>
      <c r="L46" s="203"/>
      <c r="M46" s="204"/>
      <c r="N46" s="203"/>
      <c r="O46" s="204"/>
      <c r="P46" s="203"/>
      <c r="Q46" s="204"/>
      <c r="R46" s="203"/>
      <c r="S46" s="204"/>
      <c r="T46" s="203"/>
      <c r="U46" s="204"/>
      <c r="V46" s="203"/>
      <c r="W46" s="204"/>
      <c r="X46" s="203"/>
      <c r="Y46" s="204"/>
      <c r="Z46" s="203">
        <v>4</v>
      </c>
      <c r="AA46" s="204">
        <v>474081.44</v>
      </c>
      <c r="AB46" s="203"/>
      <c r="AC46" s="204"/>
      <c r="AD46" s="203"/>
      <c r="AE46" s="204"/>
      <c r="AF46" s="203"/>
      <c r="AG46" s="204"/>
      <c r="AH46" s="203"/>
      <c r="AI46" s="204"/>
      <c r="AJ46" s="203"/>
      <c r="AK46" s="204"/>
      <c r="AL46" s="203"/>
      <c r="AM46" s="204"/>
      <c r="AN46" s="203"/>
      <c r="AO46" s="204"/>
      <c r="AP46" s="203"/>
      <c r="AQ46" s="204"/>
      <c r="AR46" s="203"/>
      <c r="AS46" s="204"/>
      <c r="AT46" s="205">
        <f t="shared" si="0"/>
        <v>4</v>
      </c>
      <c r="AU46" s="206">
        <f t="shared" si="0"/>
        <v>474081.44</v>
      </c>
      <c r="AV46" s="205">
        <f t="shared" si="1"/>
        <v>0</v>
      </c>
      <c r="AW46" s="206">
        <f t="shared" si="1"/>
        <v>0</v>
      </c>
      <c r="AX46" s="205">
        <v>4</v>
      </c>
      <c r="AY46" s="206">
        <v>474081.44</v>
      </c>
    </row>
    <row r="47" spans="1:51" ht="57.75" customHeight="1" x14ac:dyDescent="0.2">
      <c r="A47" s="200">
        <v>20</v>
      </c>
      <c r="B47" s="200" t="s">
        <v>185</v>
      </c>
      <c r="C47" s="201" t="s">
        <v>186</v>
      </c>
      <c r="D47" s="202">
        <v>367</v>
      </c>
      <c r="E47" s="201" t="s">
        <v>187</v>
      </c>
      <c r="F47" s="203"/>
      <c r="G47" s="204"/>
      <c r="H47" s="203"/>
      <c r="I47" s="204"/>
      <c r="J47" s="203"/>
      <c r="K47" s="204"/>
      <c r="L47" s="203"/>
      <c r="M47" s="204"/>
      <c r="N47" s="203"/>
      <c r="O47" s="204"/>
      <c r="P47" s="203"/>
      <c r="Q47" s="204"/>
      <c r="R47" s="203">
        <v>10</v>
      </c>
      <c r="S47" s="204">
        <v>709836.4</v>
      </c>
      <c r="T47" s="203">
        <v>3</v>
      </c>
      <c r="U47" s="204">
        <v>212950.91999999998</v>
      </c>
      <c r="V47" s="203"/>
      <c r="W47" s="204"/>
      <c r="X47" s="203"/>
      <c r="Y47" s="204"/>
      <c r="Z47" s="203">
        <v>1</v>
      </c>
      <c r="AA47" s="204">
        <v>70983.64</v>
      </c>
      <c r="AB47" s="203"/>
      <c r="AC47" s="204"/>
      <c r="AD47" s="203"/>
      <c r="AE47" s="204"/>
      <c r="AF47" s="203"/>
      <c r="AG47" s="204"/>
      <c r="AH47" s="203"/>
      <c r="AI47" s="204"/>
      <c r="AJ47" s="203"/>
      <c r="AK47" s="204"/>
      <c r="AL47" s="203"/>
      <c r="AM47" s="204"/>
      <c r="AN47" s="203"/>
      <c r="AO47" s="204"/>
      <c r="AP47" s="203"/>
      <c r="AQ47" s="204"/>
      <c r="AR47" s="203"/>
      <c r="AS47" s="204"/>
      <c r="AT47" s="205">
        <f t="shared" si="0"/>
        <v>11</v>
      </c>
      <c r="AU47" s="206">
        <f t="shared" si="0"/>
        <v>780820.04</v>
      </c>
      <c r="AV47" s="205">
        <f t="shared" si="1"/>
        <v>3</v>
      </c>
      <c r="AW47" s="206">
        <f t="shared" si="1"/>
        <v>212950.91999999998</v>
      </c>
      <c r="AX47" s="205">
        <v>14</v>
      </c>
      <c r="AY47" s="206">
        <v>993770.96000000008</v>
      </c>
    </row>
    <row r="48" spans="1:51" ht="42" customHeight="1" x14ac:dyDescent="0.2">
      <c r="A48" s="200">
        <v>20</v>
      </c>
      <c r="B48" s="200" t="s">
        <v>188</v>
      </c>
      <c r="C48" s="201" t="s">
        <v>189</v>
      </c>
      <c r="D48" s="202">
        <v>368</v>
      </c>
      <c r="E48" s="201" t="s">
        <v>190</v>
      </c>
      <c r="F48" s="203"/>
      <c r="G48" s="204"/>
      <c r="H48" s="203"/>
      <c r="I48" s="204"/>
      <c r="J48" s="203"/>
      <c r="K48" s="204"/>
      <c r="L48" s="203"/>
      <c r="M48" s="204"/>
      <c r="N48" s="203"/>
      <c r="O48" s="204"/>
      <c r="P48" s="203"/>
      <c r="Q48" s="204"/>
      <c r="R48" s="203">
        <v>11</v>
      </c>
      <c r="S48" s="204">
        <v>780820.04</v>
      </c>
      <c r="T48" s="203"/>
      <c r="U48" s="204"/>
      <c r="V48" s="203"/>
      <c r="W48" s="204"/>
      <c r="X48" s="203"/>
      <c r="Y48" s="204"/>
      <c r="Z48" s="203">
        <v>1</v>
      </c>
      <c r="AA48" s="204">
        <v>70983.64</v>
      </c>
      <c r="AB48" s="203">
        <v>2</v>
      </c>
      <c r="AC48" s="204">
        <v>141967.28</v>
      </c>
      <c r="AD48" s="203"/>
      <c r="AE48" s="204"/>
      <c r="AF48" s="203"/>
      <c r="AG48" s="204"/>
      <c r="AH48" s="203">
        <v>3</v>
      </c>
      <c r="AI48" s="204">
        <v>212950.91999999998</v>
      </c>
      <c r="AJ48" s="203"/>
      <c r="AK48" s="204"/>
      <c r="AL48" s="203"/>
      <c r="AM48" s="204"/>
      <c r="AN48" s="203"/>
      <c r="AO48" s="204"/>
      <c r="AP48" s="203"/>
      <c r="AQ48" s="204"/>
      <c r="AR48" s="203"/>
      <c r="AS48" s="204"/>
      <c r="AT48" s="205">
        <f t="shared" si="0"/>
        <v>15</v>
      </c>
      <c r="AU48" s="206">
        <f t="shared" si="0"/>
        <v>1064754.6000000001</v>
      </c>
      <c r="AV48" s="205">
        <f t="shared" si="1"/>
        <v>2</v>
      </c>
      <c r="AW48" s="206">
        <f t="shared" si="1"/>
        <v>141967.28</v>
      </c>
      <c r="AX48" s="205">
        <v>17</v>
      </c>
      <c r="AY48" s="206">
        <v>1206721.8800000001</v>
      </c>
    </row>
    <row r="49" spans="1:51" ht="68.25" customHeight="1" x14ac:dyDescent="0.2">
      <c r="A49" s="200">
        <v>20</v>
      </c>
      <c r="B49" s="200" t="s">
        <v>188</v>
      </c>
      <c r="C49" s="201" t="s">
        <v>189</v>
      </c>
      <c r="D49" s="202">
        <v>369</v>
      </c>
      <c r="E49" s="201" t="s">
        <v>191</v>
      </c>
      <c r="F49" s="203"/>
      <c r="G49" s="204"/>
      <c r="H49" s="203"/>
      <c r="I49" s="204"/>
      <c r="J49" s="203"/>
      <c r="K49" s="204"/>
      <c r="L49" s="203"/>
      <c r="M49" s="204"/>
      <c r="N49" s="203"/>
      <c r="O49" s="204"/>
      <c r="P49" s="203"/>
      <c r="Q49" s="204"/>
      <c r="R49" s="203"/>
      <c r="S49" s="204"/>
      <c r="T49" s="203"/>
      <c r="U49" s="204"/>
      <c r="V49" s="203"/>
      <c r="W49" s="204"/>
      <c r="X49" s="203"/>
      <c r="Y49" s="204"/>
      <c r="Z49" s="203">
        <v>4</v>
      </c>
      <c r="AA49" s="204">
        <v>283934.56</v>
      </c>
      <c r="AB49" s="203">
        <v>4</v>
      </c>
      <c r="AC49" s="204">
        <v>283934.56</v>
      </c>
      <c r="AD49" s="203"/>
      <c r="AE49" s="204"/>
      <c r="AF49" s="203"/>
      <c r="AG49" s="204"/>
      <c r="AH49" s="203"/>
      <c r="AI49" s="204"/>
      <c r="AJ49" s="203"/>
      <c r="AK49" s="204"/>
      <c r="AL49" s="203"/>
      <c r="AM49" s="204"/>
      <c r="AN49" s="203"/>
      <c r="AO49" s="204"/>
      <c r="AP49" s="203"/>
      <c r="AQ49" s="204"/>
      <c r="AR49" s="203"/>
      <c r="AS49" s="204"/>
      <c r="AT49" s="205">
        <f t="shared" si="0"/>
        <v>4</v>
      </c>
      <c r="AU49" s="206">
        <f t="shared" si="0"/>
        <v>283934.56</v>
      </c>
      <c r="AV49" s="205">
        <f t="shared" si="1"/>
        <v>4</v>
      </c>
      <c r="AW49" s="206">
        <f t="shared" si="1"/>
        <v>283934.56</v>
      </c>
      <c r="AX49" s="205">
        <v>8</v>
      </c>
      <c r="AY49" s="206">
        <v>567869.12</v>
      </c>
    </row>
    <row r="50" spans="1:51" ht="78.75" customHeight="1" x14ac:dyDescent="0.2">
      <c r="A50" s="200">
        <v>20</v>
      </c>
      <c r="B50" s="200" t="s">
        <v>192</v>
      </c>
      <c r="C50" s="201" t="s">
        <v>193</v>
      </c>
      <c r="D50" s="202">
        <v>372</v>
      </c>
      <c r="E50" s="201" t="s">
        <v>194</v>
      </c>
      <c r="F50" s="203"/>
      <c r="G50" s="204"/>
      <c r="H50" s="203"/>
      <c r="I50" s="204"/>
      <c r="J50" s="203"/>
      <c r="K50" s="204"/>
      <c r="L50" s="203"/>
      <c r="M50" s="204"/>
      <c r="N50" s="203"/>
      <c r="O50" s="204"/>
      <c r="P50" s="203"/>
      <c r="Q50" s="204"/>
      <c r="R50" s="203">
        <v>2</v>
      </c>
      <c r="S50" s="204">
        <v>141967.28</v>
      </c>
      <c r="T50" s="203"/>
      <c r="U50" s="204"/>
      <c r="V50" s="203"/>
      <c r="W50" s="204"/>
      <c r="X50" s="203"/>
      <c r="Y50" s="204"/>
      <c r="Z50" s="203">
        <v>1</v>
      </c>
      <c r="AA50" s="204">
        <v>70983.64</v>
      </c>
      <c r="AB50" s="203">
        <v>1</v>
      </c>
      <c r="AC50" s="204">
        <v>70983.64</v>
      </c>
      <c r="AD50" s="203"/>
      <c r="AE50" s="204"/>
      <c r="AF50" s="203"/>
      <c r="AG50" s="204"/>
      <c r="AH50" s="203">
        <v>1</v>
      </c>
      <c r="AI50" s="204">
        <v>70983.64</v>
      </c>
      <c r="AJ50" s="203"/>
      <c r="AK50" s="204"/>
      <c r="AL50" s="203"/>
      <c r="AM50" s="204"/>
      <c r="AN50" s="203"/>
      <c r="AO50" s="204"/>
      <c r="AP50" s="203"/>
      <c r="AQ50" s="204"/>
      <c r="AR50" s="203"/>
      <c r="AS50" s="204"/>
      <c r="AT50" s="205">
        <f t="shared" si="0"/>
        <v>4</v>
      </c>
      <c r="AU50" s="206">
        <f t="shared" si="0"/>
        <v>283934.56</v>
      </c>
      <c r="AV50" s="205">
        <f t="shared" si="1"/>
        <v>1</v>
      </c>
      <c r="AW50" s="206">
        <f t="shared" si="1"/>
        <v>70983.64</v>
      </c>
      <c r="AX50" s="205">
        <v>5</v>
      </c>
      <c r="AY50" s="206">
        <v>354918.2</v>
      </c>
    </row>
    <row r="51" spans="1:51" ht="49.5" customHeight="1" x14ac:dyDescent="0.2">
      <c r="A51" s="200">
        <v>21</v>
      </c>
      <c r="B51" s="200" t="s">
        <v>195</v>
      </c>
      <c r="C51" s="201" t="s">
        <v>196</v>
      </c>
      <c r="D51" s="202">
        <v>378</v>
      </c>
      <c r="E51" s="201" t="s">
        <v>197</v>
      </c>
      <c r="F51" s="203"/>
      <c r="G51" s="204"/>
      <c r="H51" s="203"/>
      <c r="I51" s="204"/>
      <c r="J51" s="203"/>
      <c r="K51" s="204"/>
      <c r="L51" s="203"/>
      <c r="M51" s="204"/>
      <c r="N51" s="203"/>
      <c r="O51" s="204"/>
      <c r="P51" s="203"/>
      <c r="Q51" s="204"/>
      <c r="R51" s="203"/>
      <c r="S51" s="204"/>
      <c r="T51" s="203"/>
      <c r="U51" s="204"/>
      <c r="V51" s="203"/>
      <c r="W51" s="204"/>
      <c r="X51" s="203"/>
      <c r="Y51" s="204"/>
      <c r="Z51" s="203"/>
      <c r="AA51" s="204"/>
      <c r="AB51" s="203"/>
      <c r="AC51" s="204"/>
      <c r="AD51" s="203">
        <v>3</v>
      </c>
      <c r="AE51" s="204">
        <v>222087.39</v>
      </c>
      <c r="AF51" s="203">
        <v>3</v>
      </c>
      <c r="AG51" s="204">
        <v>222087.39</v>
      </c>
      <c r="AH51" s="203"/>
      <c r="AI51" s="204"/>
      <c r="AJ51" s="203"/>
      <c r="AK51" s="204"/>
      <c r="AL51" s="203"/>
      <c r="AM51" s="204"/>
      <c r="AN51" s="203"/>
      <c r="AO51" s="204"/>
      <c r="AP51" s="203"/>
      <c r="AQ51" s="204"/>
      <c r="AR51" s="203"/>
      <c r="AS51" s="204"/>
      <c r="AT51" s="205">
        <f t="shared" si="0"/>
        <v>3</v>
      </c>
      <c r="AU51" s="206">
        <f t="shared" si="0"/>
        <v>222087.39</v>
      </c>
      <c r="AV51" s="205">
        <f t="shared" si="1"/>
        <v>3</v>
      </c>
      <c r="AW51" s="206">
        <f t="shared" si="1"/>
        <v>222087.39</v>
      </c>
      <c r="AX51" s="205">
        <v>6</v>
      </c>
      <c r="AY51" s="206">
        <v>444174.78</v>
      </c>
    </row>
    <row r="52" spans="1:51" ht="57" customHeight="1" x14ac:dyDescent="0.2">
      <c r="A52" s="200">
        <v>21</v>
      </c>
      <c r="B52" s="200" t="s">
        <v>195</v>
      </c>
      <c r="C52" s="201" t="s">
        <v>196</v>
      </c>
      <c r="D52" s="202">
        <v>379</v>
      </c>
      <c r="E52" s="201" t="s">
        <v>198</v>
      </c>
      <c r="F52" s="203"/>
      <c r="G52" s="204"/>
      <c r="H52" s="203"/>
      <c r="I52" s="204"/>
      <c r="J52" s="203"/>
      <c r="K52" s="204"/>
      <c r="L52" s="203"/>
      <c r="M52" s="204"/>
      <c r="N52" s="203"/>
      <c r="O52" s="204"/>
      <c r="P52" s="203"/>
      <c r="Q52" s="204"/>
      <c r="R52" s="203"/>
      <c r="S52" s="204"/>
      <c r="T52" s="203"/>
      <c r="U52" s="204"/>
      <c r="V52" s="203"/>
      <c r="W52" s="204"/>
      <c r="X52" s="203"/>
      <c r="Y52" s="204"/>
      <c r="Z52" s="203"/>
      <c r="AA52" s="204"/>
      <c r="AB52" s="203"/>
      <c r="AC52" s="204"/>
      <c r="AD52" s="203">
        <v>208</v>
      </c>
      <c r="AE52" s="204">
        <v>15398059.039999995</v>
      </c>
      <c r="AF52" s="203">
        <v>117</v>
      </c>
      <c r="AG52" s="204">
        <v>8661408.209999999</v>
      </c>
      <c r="AH52" s="203"/>
      <c r="AI52" s="204"/>
      <c r="AJ52" s="203"/>
      <c r="AK52" s="204"/>
      <c r="AL52" s="203"/>
      <c r="AM52" s="204"/>
      <c r="AN52" s="203"/>
      <c r="AO52" s="204"/>
      <c r="AP52" s="203"/>
      <c r="AQ52" s="204"/>
      <c r="AR52" s="203"/>
      <c r="AS52" s="204"/>
      <c r="AT52" s="205">
        <f t="shared" si="0"/>
        <v>208</v>
      </c>
      <c r="AU52" s="206">
        <f t="shared" si="0"/>
        <v>15398059.039999995</v>
      </c>
      <c r="AV52" s="205">
        <f t="shared" si="1"/>
        <v>117</v>
      </c>
      <c r="AW52" s="206">
        <f t="shared" si="1"/>
        <v>8661408.209999999</v>
      </c>
      <c r="AX52" s="205">
        <v>325</v>
      </c>
      <c r="AY52" s="206">
        <v>24059467.249999993</v>
      </c>
    </row>
    <row r="53" spans="1:51" ht="57.75" customHeight="1" x14ac:dyDescent="0.2">
      <c r="A53" s="200">
        <v>21</v>
      </c>
      <c r="B53" s="200" t="s">
        <v>195</v>
      </c>
      <c r="C53" s="201" t="s">
        <v>196</v>
      </c>
      <c r="D53" s="202">
        <v>380</v>
      </c>
      <c r="E53" s="201" t="s">
        <v>199</v>
      </c>
      <c r="F53" s="203"/>
      <c r="G53" s="204"/>
      <c r="H53" s="203"/>
      <c r="I53" s="204"/>
      <c r="J53" s="203"/>
      <c r="K53" s="204"/>
      <c r="L53" s="203"/>
      <c r="M53" s="204"/>
      <c r="N53" s="203"/>
      <c r="O53" s="204"/>
      <c r="P53" s="203"/>
      <c r="Q53" s="204"/>
      <c r="R53" s="203"/>
      <c r="S53" s="204"/>
      <c r="T53" s="203"/>
      <c r="U53" s="204"/>
      <c r="V53" s="203"/>
      <c r="W53" s="204"/>
      <c r="X53" s="203"/>
      <c r="Y53" s="204"/>
      <c r="Z53" s="203"/>
      <c r="AA53" s="204"/>
      <c r="AB53" s="203"/>
      <c r="AC53" s="204"/>
      <c r="AD53" s="203">
        <v>22</v>
      </c>
      <c r="AE53" s="204">
        <v>1628640.8599999999</v>
      </c>
      <c r="AF53" s="203">
        <v>10</v>
      </c>
      <c r="AG53" s="204">
        <v>740291.3</v>
      </c>
      <c r="AH53" s="203"/>
      <c r="AI53" s="204"/>
      <c r="AJ53" s="203"/>
      <c r="AK53" s="204"/>
      <c r="AL53" s="203"/>
      <c r="AM53" s="204"/>
      <c r="AN53" s="203"/>
      <c r="AO53" s="204"/>
      <c r="AP53" s="203"/>
      <c r="AQ53" s="204"/>
      <c r="AR53" s="203"/>
      <c r="AS53" s="204"/>
      <c r="AT53" s="205">
        <f t="shared" si="0"/>
        <v>22</v>
      </c>
      <c r="AU53" s="206">
        <f t="shared" si="0"/>
        <v>1628640.8599999999</v>
      </c>
      <c r="AV53" s="205">
        <f t="shared" si="1"/>
        <v>10</v>
      </c>
      <c r="AW53" s="206">
        <f t="shared" si="1"/>
        <v>740291.3</v>
      </c>
      <c r="AX53" s="205">
        <v>32</v>
      </c>
      <c r="AY53" s="206">
        <v>2368932.16</v>
      </c>
    </row>
    <row r="54" spans="1:51" ht="52.5" customHeight="1" x14ac:dyDescent="0.2">
      <c r="A54" s="200">
        <v>21</v>
      </c>
      <c r="B54" s="200" t="s">
        <v>195</v>
      </c>
      <c r="C54" s="201" t="s">
        <v>196</v>
      </c>
      <c r="D54" s="202">
        <v>381</v>
      </c>
      <c r="E54" s="201" t="s">
        <v>200</v>
      </c>
      <c r="F54" s="203"/>
      <c r="G54" s="204"/>
      <c r="H54" s="203"/>
      <c r="I54" s="204"/>
      <c r="J54" s="203"/>
      <c r="K54" s="204"/>
      <c r="L54" s="203"/>
      <c r="M54" s="204"/>
      <c r="N54" s="203"/>
      <c r="O54" s="204"/>
      <c r="P54" s="203"/>
      <c r="Q54" s="204"/>
      <c r="R54" s="203"/>
      <c r="S54" s="204"/>
      <c r="T54" s="203"/>
      <c r="U54" s="204"/>
      <c r="V54" s="203"/>
      <c r="W54" s="204"/>
      <c r="X54" s="203"/>
      <c r="Y54" s="204"/>
      <c r="Z54" s="203"/>
      <c r="AA54" s="204"/>
      <c r="AB54" s="203"/>
      <c r="AC54" s="204"/>
      <c r="AD54" s="203">
        <v>54</v>
      </c>
      <c r="AE54" s="204">
        <v>3997573.0199999991</v>
      </c>
      <c r="AF54" s="203">
        <v>27</v>
      </c>
      <c r="AG54" s="204">
        <v>1998786.5100000002</v>
      </c>
      <c r="AH54" s="203"/>
      <c r="AI54" s="204"/>
      <c r="AJ54" s="203"/>
      <c r="AK54" s="204"/>
      <c r="AL54" s="203"/>
      <c r="AM54" s="204"/>
      <c r="AN54" s="203"/>
      <c r="AO54" s="204"/>
      <c r="AP54" s="203"/>
      <c r="AQ54" s="204"/>
      <c r="AR54" s="203"/>
      <c r="AS54" s="204"/>
      <c r="AT54" s="205">
        <f t="shared" si="0"/>
        <v>54</v>
      </c>
      <c r="AU54" s="206">
        <f t="shared" si="0"/>
        <v>3997573.0199999991</v>
      </c>
      <c r="AV54" s="205">
        <f t="shared" si="1"/>
        <v>27</v>
      </c>
      <c r="AW54" s="206">
        <f t="shared" si="1"/>
        <v>1998786.5100000002</v>
      </c>
      <c r="AX54" s="205">
        <v>81</v>
      </c>
      <c r="AY54" s="206">
        <v>5996359.5299999993</v>
      </c>
    </row>
    <row r="55" spans="1:51" ht="49.5" customHeight="1" x14ac:dyDescent="0.2">
      <c r="A55" s="200">
        <v>21</v>
      </c>
      <c r="B55" s="200" t="s">
        <v>201</v>
      </c>
      <c r="C55" s="201" t="s">
        <v>202</v>
      </c>
      <c r="D55" s="202">
        <v>391</v>
      </c>
      <c r="E55" s="201" t="s">
        <v>203</v>
      </c>
      <c r="F55" s="203"/>
      <c r="G55" s="204"/>
      <c r="H55" s="203"/>
      <c r="I55" s="204"/>
      <c r="J55" s="203"/>
      <c r="K55" s="204"/>
      <c r="L55" s="203"/>
      <c r="M55" s="204"/>
      <c r="N55" s="203"/>
      <c r="O55" s="204"/>
      <c r="P55" s="203"/>
      <c r="Q55" s="204"/>
      <c r="R55" s="203"/>
      <c r="S55" s="204"/>
      <c r="T55" s="203"/>
      <c r="U55" s="204"/>
      <c r="V55" s="203"/>
      <c r="W55" s="204"/>
      <c r="X55" s="203"/>
      <c r="Y55" s="204"/>
      <c r="Z55" s="203"/>
      <c r="AA55" s="204"/>
      <c r="AB55" s="203"/>
      <c r="AC55" s="204"/>
      <c r="AD55" s="203">
        <v>8</v>
      </c>
      <c r="AE55" s="204">
        <v>592233.04</v>
      </c>
      <c r="AF55" s="203">
        <v>3</v>
      </c>
      <c r="AG55" s="204">
        <v>222087.39</v>
      </c>
      <c r="AH55" s="203"/>
      <c r="AI55" s="204"/>
      <c r="AJ55" s="203"/>
      <c r="AK55" s="204"/>
      <c r="AL55" s="203"/>
      <c r="AM55" s="204"/>
      <c r="AN55" s="203"/>
      <c r="AO55" s="204"/>
      <c r="AP55" s="203"/>
      <c r="AQ55" s="204"/>
      <c r="AR55" s="203"/>
      <c r="AS55" s="204"/>
      <c r="AT55" s="205">
        <f t="shared" si="0"/>
        <v>8</v>
      </c>
      <c r="AU55" s="206">
        <f t="shared" si="0"/>
        <v>592233.04</v>
      </c>
      <c r="AV55" s="205">
        <f t="shared" si="1"/>
        <v>3</v>
      </c>
      <c r="AW55" s="206">
        <f t="shared" si="1"/>
        <v>222087.39</v>
      </c>
      <c r="AX55" s="205">
        <v>11</v>
      </c>
      <c r="AY55" s="206">
        <v>814320.43</v>
      </c>
    </row>
    <row r="56" spans="1:51" ht="94.5" customHeight="1" x14ac:dyDescent="0.2">
      <c r="A56" s="200">
        <v>23</v>
      </c>
      <c r="B56" s="200" t="s">
        <v>204</v>
      </c>
      <c r="C56" s="201" t="s">
        <v>205</v>
      </c>
      <c r="D56" s="202">
        <v>403</v>
      </c>
      <c r="E56" s="201" t="s">
        <v>206</v>
      </c>
      <c r="F56" s="203">
        <v>1</v>
      </c>
      <c r="G56" s="204">
        <v>85275.14</v>
      </c>
      <c r="H56" s="203"/>
      <c r="I56" s="204"/>
      <c r="J56" s="203"/>
      <c r="K56" s="204"/>
      <c r="L56" s="203"/>
      <c r="M56" s="204"/>
      <c r="N56" s="203"/>
      <c r="O56" s="204"/>
      <c r="P56" s="203"/>
      <c r="Q56" s="204"/>
      <c r="R56" s="203"/>
      <c r="S56" s="204"/>
      <c r="T56" s="203"/>
      <c r="U56" s="204"/>
      <c r="V56" s="203"/>
      <c r="W56" s="204"/>
      <c r="X56" s="203"/>
      <c r="Y56" s="204"/>
      <c r="Z56" s="203"/>
      <c r="AA56" s="204"/>
      <c r="AB56" s="203"/>
      <c r="AC56" s="204"/>
      <c r="AD56" s="203"/>
      <c r="AE56" s="204"/>
      <c r="AF56" s="203"/>
      <c r="AG56" s="204"/>
      <c r="AH56" s="203"/>
      <c r="AI56" s="204"/>
      <c r="AJ56" s="203"/>
      <c r="AK56" s="204"/>
      <c r="AL56" s="203"/>
      <c r="AM56" s="204"/>
      <c r="AN56" s="203"/>
      <c r="AO56" s="204"/>
      <c r="AP56" s="203"/>
      <c r="AQ56" s="204"/>
      <c r="AR56" s="203"/>
      <c r="AS56" s="204"/>
      <c r="AT56" s="205">
        <f t="shared" si="0"/>
        <v>1</v>
      </c>
      <c r="AU56" s="206">
        <f t="shared" si="0"/>
        <v>85275.14</v>
      </c>
      <c r="AV56" s="205">
        <f t="shared" si="1"/>
        <v>0</v>
      </c>
      <c r="AW56" s="206">
        <f t="shared" si="1"/>
        <v>0</v>
      </c>
      <c r="AX56" s="205">
        <v>1</v>
      </c>
      <c r="AY56" s="206">
        <v>85275.14</v>
      </c>
    </row>
    <row r="57" spans="1:51" ht="94.5" customHeight="1" x14ac:dyDescent="0.2">
      <c r="A57" s="200">
        <v>24</v>
      </c>
      <c r="B57" s="200" t="s">
        <v>300</v>
      </c>
      <c r="C57" s="201" t="s">
        <v>301</v>
      </c>
      <c r="D57" s="202">
        <v>404</v>
      </c>
      <c r="E57" s="201" t="s">
        <v>302</v>
      </c>
      <c r="F57" s="203">
        <v>2</v>
      </c>
      <c r="G57" s="204">
        <v>333765.21999999997</v>
      </c>
      <c r="H57" s="203"/>
      <c r="I57" s="204"/>
      <c r="J57" s="203"/>
      <c r="K57" s="204"/>
      <c r="L57" s="203"/>
      <c r="M57" s="204"/>
      <c r="N57" s="203"/>
      <c r="O57" s="204"/>
      <c r="P57" s="203"/>
      <c r="Q57" s="204"/>
      <c r="R57" s="203"/>
      <c r="S57" s="204"/>
      <c r="T57" s="203"/>
      <c r="U57" s="204"/>
      <c r="V57" s="203"/>
      <c r="W57" s="204"/>
      <c r="X57" s="203"/>
      <c r="Y57" s="204"/>
      <c r="Z57" s="203"/>
      <c r="AA57" s="204"/>
      <c r="AB57" s="203"/>
      <c r="AC57" s="204"/>
      <c r="AD57" s="203"/>
      <c r="AE57" s="204"/>
      <c r="AF57" s="203"/>
      <c r="AG57" s="204"/>
      <c r="AH57" s="203"/>
      <c r="AI57" s="204"/>
      <c r="AJ57" s="203"/>
      <c r="AK57" s="204"/>
      <c r="AL57" s="203"/>
      <c r="AM57" s="204"/>
      <c r="AN57" s="203"/>
      <c r="AO57" s="204"/>
      <c r="AP57" s="203"/>
      <c r="AQ57" s="204"/>
      <c r="AR57" s="203"/>
      <c r="AS57" s="204"/>
      <c r="AT57" s="205">
        <f t="shared" si="0"/>
        <v>2</v>
      </c>
      <c r="AU57" s="206">
        <f t="shared" si="0"/>
        <v>333765.21999999997</v>
      </c>
      <c r="AV57" s="205">
        <f t="shared" si="1"/>
        <v>0</v>
      </c>
      <c r="AW57" s="206">
        <f t="shared" si="1"/>
        <v>0</v>
      </c>
      <c r="AX57" s="205">
        <v>2</v>
      </c>
      <c r="AY57" s="206">
        <v>333765.21999999997</v>
      </c>
    </row>
    <row r="58" spans="1:51" ht="123.75" customHeight="1" x14ac:dyDescent="0.2">
      <c r="A58" s="200">
        <v>26</v>
      </c>
      <c r="B58" s="200" t="s">
        <v>207</v>
      </c>
      <c r="C58" s="201" t="s">
        <v>208</v>
      </c>
      <c r="D58" s="202">
        <v>406</v>
      </c>
      <c r="E58" s="201" t="s">
        <v>209</v>
      </c>
      <c r="F58" s="203"/>
      <c r="G58" s="204"/>
      <c r="H58" s="203"/>
      <c r="I58" s="204"/>
      <c r="J58" s="203"/>
      <c r="K58" s="204"/>
      <c r="L58" s="203"/>
      <c r="M58" s="204"/>
      <c r="N58" s="203"/>
      <c r="O58" s="204"/>
      <c r="P58" s="203"/>
      <c r="Q58" s="204"/>
      <c r="R58" s="203">
        <v>36</v>
      </c>
      <c r="S58" s="204">
        <v>4906819.4400000004</v>
      </c>
      <c r="T58" s="203"/>
      <c r="U58" s="204"/>
      <c r="V58" s="203"/>
      <c r="W58" s="204"/>
      <c r="X58" s="203"/>
      <c r="Y58" s="204"/>
      <c r="Z58" s="203"/>
      <c r="AA58" s="204"/>
      <c r="AB58" s="203"/>
      <c r="AC58" s="204"/>
      <c r="AD58" s="203"/>
      <c r="AE58" s="204"/>
      <c r="AF58" s="203"/>
      <c r="AG58" s="204"/>
      <c r="AH58" s="203"/>
      <c r="AI58" s="204"/>
      <c r="AJ58" s="203"/>
      <c r="AK58" s="204"/>
      <c r="AL58" s="203"/>
      <c r="AM58" s="204"/>
      <c r="AN58" s="203"/>
      <c r="AO58" s="204"/>
      <c r="AP58" s="203"/>
      <c r="AQ58" s="204"/>
      <c r="AR58" s="203"/>
      <c r="AS58" s="204"/>
      <c r="AT58" s="205">
        <f t="shared" si="0"/>
        <v>36</v>
      </c>
      <c r="AU58" s="206">
        <f t="shared" si="0"/>
        <v>4906819.4400000004</v>
      </c>
      <c r="AV58" s="205">
        <f t="shared" si="1"/>
        <v>0</v>
      </c>
      <c r="AW58" s="206">
        <f t="shared" si="1"/>
        <v>0</v>
      </c>
      <c r="AX58" s="205">
        <v>36</v>
      </c>
      <c r="AY58" s="206">
        <v>4906819.4400000004</v>
      </c>
    </row>
    <row r="59" spans="1:51" ht="31.5" customHeight="1" x14ac:dyDescent="0.2">
      <c r="A59" s="200">
        <v>32</v>
      </c>
      <c r="B59" s="200" t="s">
        <v>210</v>
      </c>
      <c r="C59" s="201" t="s">
        <v>211</v>
      </c>
      <c r="D59" s="202">
        <v>413</v>
      </c>
      <c r="E59" s="201" t="s">
        <v>212</v>
      </c>
      <c r="F59" s="203"/>
      <c r="G59" s="204"/>
      <c r="H59" s="203"/>
      <c r="I59" s="204"/>
      <c r="J59" s="203"/>
      <c r="K59" s="204"/>
      <c r="L59" s="203"/>
      <c r="M59" s="204"/>
      <c r="N59" s="203"/>
      <c r="O59" s="204"/>
      <c r="P59" s="203"/>
      <c r="Q59" s="204"/>
      <c r="R59" s="203">
        <v>7</v>
      </c>
      <c r="S59" s="204">
        <v>978897.29</v>
      </c>
      <c r="T59" s="203">
        <v>1</v>
      </c>
      <c r="U59" s="204">
        <v>139842.47</v>
      </c>
      <c r="V59" s="203"/>
      <c r="W59" s="204"/>
      <c r="X59" s="203"/>
      <c r="Y59" s="204"/>
      <c r="Z59" s="203"/>
      <c r="AA59" s="204"/>
      <c r="AB59" s="203"/>
      <c r="AC59" s="204"/>
      <c r="AD59" s="203"/>
      <c r="AE59" s="204"/>
      <c r="AF59" s="203"/>
      <c r="AG59" s="204"/>
      <c r="AH59" s="203"/>
      <c r="AI59" s="204"/>
      <c r="AJ59" s="203"/>
      <c r="AK59" s="204"/>
      <c r="AL59" s="203"/>
      <c r="AM59" s="204"/>
      <c r="AN59" s="203"/>
      <c r="AO59" s="204"/>
      <c r="AP59" s="203"/>
      <c r="AQ59" s="204"/>
      <c r="AR59" s="203"/>
      <c r="AS59" s="204"/>
      <c r="AT59" s="205">
        <f t="shared" si="0"/>
        <v>7</v>
      </c>
      <c r="AU59" s="206">
        <f t="shared" si="0"/>
        <v>978897.29</v>
      </c>
      <c r="AV59" s="205">
        <f t="shared" si="1"/>
        <v>1</v>
      </c>
      <c r="AW59" s="206">
        <f t="shared" si="1"/>
        <v>139842.47</v>
      </c>
      <c r="AX59" s="205">
        <v>8</v>
      </c>
      <c r="AY59" s="206">
        <v>1118739.76</v>
      </c>
    </row>
    <row r="60" spans="1:51" ht="32.25" customHeight="1" x14ac:dyDescent="0.2">
      <c r="A60" s="200">
        <v>33</v>
      </c>
      <c r="B60" s="200" t="s">
        <v>213</v>
      </c>
      <c r="C60" s="201" t="s">
        <v>214</v>
      </c>
      <c r="D60" s="202">
        <v>414</v>
      </c>
      <c r="E60" s="201" t="s">
        <v>215</v>
      </c>
      <c r="F60" s="203"/>
      <c r="G60" s="204"/>
      <c r="H60" s="203"/>
      <c r="I60" s="204"/>
      <c r="J60" s="203"/>
      <c r="K60" s="204"/>
      <c r="L60" s="203"/>
      <c r="M60" s="204"/>
      <c r="N60" s="203"/>
      <c r="O60" s="204"/>
      <c r="P60" s="203"/>
      <c r="Q60" s="204"/>
      <c r="R60" s="203">
        <v>2</v>
      </c>
      <c r="S60" s="204">
        <v>489456.28</v>
      </c>
      <c r="T60" s="203"/>
      <c r="U60" s="204"/>
      <c r="V60" s="203"/>
      <c r="W60" s="204"/>
      <c r="X60" s="203"/>
      <c r="Y60" s="204"/>
      <c r="Z60" s="203"/>
      <c r="AA60" s="204"/>
      <c r="AB60" s="203"/>
      <c r="AC60" s="204"/>
      <c r="AD60" s="203"/>
      <c r="AE60" s="204"/>
      <c r="AF60" s="203"/>
      <c r="AG60" s="204"/>
      <c r="AH60" s="203"/>
      <c r="AI60" s="204"/>
      <c r="AJ60" s="203"/>
      <c r="AK60" s="204"/>
      <c r="AL60" s="203"/>
      <c r="AM60" s="204"/>
      <c r="AN60" s="203"/>
      <c r="AO60" s="204"/>
      <c r="AP60" s="203"/>
      <c r="AQ60" s="204"/>
      <c r="AR60" s="203"/>
      <c r="AS60" s="204"/>
      <c r="AT60" s="205">
        <f t="shared" si="0"/>
        <v>2</v>
      </c>
      <c r="AU60" s="206">
        <f t="shared" si="0"/>
        <v>489456.28</v>
      </c>
      <c r="AV60" s="205">
        <f t="shared" si="1"/>
        <v>0</v>
      </c>
      <c r="AW60" s="206">
        <f t="shared" si="1"/>
        <v>0</v>
      </c>
      <c r="AX60" s="205">
        <v>2</v>
      </c>
      <c r="AY60" s="206">
        <v>489456.28</v>
      </c>
    </row>
    <row r="61" spans="1:51" ht="86.25" customHeight="1" x14ac:dyDescent="0.2">
      <c r="A61" s="200">
        <v>34</v>
      </c>
      <c r="B61" s="200" t="s">
        <v>216</v>
      </c>
      <c r="C61" s="201" t="s">
        <v>217</v>
      </c>
      <c r="D61" s="202">
        <v>416</v>
      </c>
      <c r="E61" s="201" t="s">
        <v>218</v>
      </c>
      <c r="F61" s="203"/>
      <c r="G61" s="204"/>
      <c r="H61" s="203"/>
      <c r="I61" s="204"/>
      <c r="J61" s="203"/>
      <c r="K61" s="204"/>
      <c r="L61" s="203"/>
      <c r="M61" s="204"/>
      <c r="N61" s="203"/>
      <c r="O61" s="204"/>
      <c r="P61" s="203"/>
      <c r="Q61" s="204"/>
      <c r="R61" s="203"/>
      <c r="S61" s="204"/>
      <c r="T61" s="203"/>
      <c r="U61" s="204"/>
      <c r="V61" s="203"/>
      <c r="W61" s="204"/>
      <c r="X61" s="203"/>
      <c r="Y61" s="204"/>
      <c r="Z61" s="203"/>
      <c r="AA61" s="204"/>
      <c r="AB61" s="203"/>
      <c r="AC61" s="204"/>
      <c r="AD61" s="203"/>
      <c r="AE61" s="204"/>
      <c r="AF61" s="203"/>
      <c r="AG61" s="204"/>
      <c r="AH61" s="203"/>
      <c r="AI61" s="204"/>
      <c r="AJ61" s="203"/>
      <c r="AK61" s="204"/>
      <c r="AL61" s="203"/>
      <c r="AM61" s="204"/>
      <c r="AN61" s="203"/>
      <c r="AO61" s="204"/>
      <c r="AP61" s="203">
        <v>6</v>
      </c>
      <c r="AQ61" s="204">
        <v>807420.9</v>
      </c>
      <c r="AR61" s="203">
        <v>2</v>
      </c>
      <c r="AS61" s="204">
        <v>269140.3</v>
      </c>
      <c r="AT61" s="205">
        <f t="shared" si="0"/>
        <v>6</v>
      </c>
      <c r="AU61" s="206">
        <f t="shared" si="0"/>
        <v>807420.9</v>
      </c>
      <c r="AV61" s="205">
        <f t="shared" si="1"/>
        <v>2</v>
      </c>
      <c r="AW61" s="206">
        <f t="shared" si="1"/>
        <v>269140.3</v>
      </c>
      <c r="AX61" s="205">
        <v>8</v>
      </c>
      <c r="AY61" s="206">
        <v>1076561.2</v>
      </c>
    </row>
    <row r="62" spans="1:51" ht="91.5" customHeight="1" x14ac:dyDescent="0.2">
      <c r="A62" s="200">
        <v>35</v>
      </c>
      <c r="B62" s="200" t="s">
        <v>219</v>
      </c>
      <c r="C62" s="201" t="s">
        <v>217</v>
      </c>
      <c r="D62" s="202">
        <v>417</v>
      </c>
      <c r="E62" s="201" t="s">
        <v>220</v>
      </c>
      <c r="F62" s="203"/>
      <c r="G62" s="204"/>
      <c r="H62" s="203"/>
      <c r="I62" s="204"/>
      <c r="J62" s="203">
        <v>54</v>
      </c>
      <c r="K62" s="204">
        <v>10868047.560000002</v>
      </c>
      <c r="L62" s="203">
        <v>6</v>
      </c>
      <c r="M62" s="204">
        <v>1207560.8400000001</v>
      </c>
      <c r="N62" s="203"/>
      <c r="O62" s="204"/>
      <c r="P62" s="203"/>
      <c r="Q62" s="204"/>
      <c r="R62" s="203"/>
      <c r="S62" s="204"/>
      <c r="T62" s="203"/>
      <c r="U62" s="204"/>
      <c r="V62" s="203"/>
      <c r="W62" s="204"/>
      <c r="X62" s="203"/>
      <c r="Y62" s="204"/>
      <c r="Z62" s="203"/>
      <c r="AA62" s="204"/>
      <c r="AB62" s="203"/>
      <c r="AC62" s="204"/>
      <c r="AD62" s="203"/>
      <c r="AE62" s="204"/>
      <c r="AF62" s="203"/>
      <c r="AG62" s="204"/>
      <c r="AH62" s="203"/>
      <c r="AI62" s="204"/>
      <c r="AJ62" s="203"/>
      <c r="AK62" s="204"/>
      <c r="AL62" s="203"/>
      <c r="AM62" s="204"/>
      <c r="AN62" s="203"/>
      <c r="AO62" s="204"/>
      <c r="AP62" s="203"/>
      <c r="AQ62" s="204"/>
      <c r="AR62" s="203"/>
      <c r="AS62" s="204"/>
      <c r="AT62" s="205">
        <f t="shared" si="0"/>
        <v>54</v>
      </c>
      <c r="AU62" s="206">
        <f t="shared" si="0"/>
        <v>10868047.560000002</v>
      </c>
      <c r="AV62" s="205">
        <f t="shared" si="1"/>
        <v>6</v>
      </c>
      <c r="AW62" s="206">
        <f t="shared" si="1"/>
        <v>1207560.8400000001</v>
      </c>
      <c r="AX62" s="205">
        <v>60</v>
      </c>
      <c r="AY62" s="206">
        <v>12075608.400000002</v>
      </c>
    </row>
    <row r="63" spans="1:51" ht="91.5" customHeight="1" x14ac:dyDescent="0.2">
      <c r="A63" s="200">
        <v>34</v>
      </c>
      <c r="B63" s="200" t="s">
        <v>221</v>
      </c>
      <c r="C63" s="201" t="s">
        <v>222</v>
      </c>
      <c r="D63" s="202">
        <v>419</v>
      </c>
      <c r="E63" s="201" t="s">
        <v>303</v>
      </c>
      <c r="F63" s="203">
        <v>1</v>
      </c>
      <c r="G63" s="204">
        <v>134570.15</v>
      </c>
      <c r="H63" s="203"/>
      <c r="I63" s="204"/>
      <c r="J63" s="203"/>
      <c r="K63" s="204"/>
      <c r="L63" s="203"/>
      <c r="M63" s="204"/>
      <c r="N63" s="203"/>
      <c r="O63" s="204"/>
      <c r="P63" s="203"/>
      <c r="Q63" s="204"/>
      <c r="R63" s="203"/>
      <c r="S63" s="204"/>
      <c r="T63" s="203"/>
      <c r="U63" s="204"/>
      <c r="V63" s="203"/>
      <c r="W63" s="204"/>
      <c r="X63" s="203"/>
      <c r="Y63" s="204"/>
      <c r="Z63" s="203"/>
      <c r="AA63" s="204"/>
      <c r="AB63" s="203"/>
      <c r="AC63" s="204"/>
      <c r="AD63" s="203"/>
      <c r="AE63" s="204"/>
      <c r="AF63" s="203"/>
      <c r="AG63" s="204"/>
      <c r="AH63" s="203"/>
      <c r="AI63" s="204"/>
      <c r="AJ63" s="203"/>
      <c r="AK63" s="204"/>
      <c r="AL63" s="203"/>
      <c r="AM63" s="204"/>
      <c r="AN63" s="203"/>
      <c r="AO63" s="204"/>
      <c r="AP63" s="203"/>
      <c r="AQ63" s="204"/>
      <c r="AR63" s="203"/>
      <c r="AS63" s="204"/>
      <c r="AT63" s="205">
        <f t="shared" si="0"/>
        <v>1</v>
      </c>
      <c r="AU63" s="206">
        <f t="shared" si="0"/>
        <v>134570.15</v>
      </c>
      <c r="AV63" s="205">
        <f t="shared" si="1"/>
        <v>0</v>
      </c>
      <c r="AW63" s="206">
        <f t="shared" si="1"/>
        <v>0</v>
      </c>
      <c r="AX63" s="205">
        <v>1</v>
      </c>
      <c r="AY63" s="206">
        <v>134570.15</v>
      </c>
    </row>
    <row r="64" spans="1:51" ht="89.25" customHeight="1" x14ac:dyDescent="0.2">
      <c r="A64" s="200">
        <v>34</v>
      </c>
      <c r="B64" s="200" t="s">
        <v>221</v>
      </c>
      <c r="C64" s="201" t="s">
        <v>222</v>
      </c>
      <c r="D64" s="202">
        <v>420</v>
      </c>
      <c r="E64" s="201" t="s">
        <v>223</v>
      </c>
      <c r="F64" s="203">
        <v>3</v>
      </c>
      <c r="G64" s="204">
        <v>403710.44999999995</v>
      </c>
      <c r="H64" s="203"/>
      <c r="I64" s="204"/>
      <c r="J64" s="203">
        <v>39</v>
      </c>
      <c r="K64" s="204">
        <v>5248235.8499999996</v>
      </c>
      <c r="L64" s="203"/>
      <c r="M64" s="204"/>
      <c r="N64" s="203"/>
      <c r="O64" s="204"/>
      <c r="P64" s="203"/>
      <c r="Q64" s="204"/>
      <c r="R64" s="203">
        <v>9</v>
      </c>
      <c r="S64" s="204">
        <v>1211131.3499999999</v>
      </c>
      <c r="T64" s="203"/>
      <c r="U64" s="204"/>
      <c r="V64" s="203"/>
      <c r="W64" s="204"/>
      <c r="X64" s="203"/>
      <c r="Y64" s="204"/>
      <c r="Z64" s="203"/>
      <c r="AA64" s="204"/>
      <c r="AB64" s="203"/>
      <c r="AC64" s="204"/>
      <c r="AD64" s="203"/>
      <c r="AE64" s="204"/>
      <c r="AF64" s="203"/>
      <c r="AG64" s="204"/>
      <c r="AH64" s="203"/>
      <c r="AI64" s="204"/>
      <c r="AJ64" s="203"/>
      <c r="AK64" s="204"/>
      <c r="AL64" s="203"/>
      <c r="AM64" s="204"/>
      <c r="AN64" s="203"/>
      <c r="AO64" s="204"/>
      <c r="AP64" s="203"/>
      <c r="AQ64" s="204"/>
      <c r="AR64" s="203"/>
      <c r="AS64" s="204"/>
      <c r="AT64" s="205">
        <f t="shared" si="0"/>
        <v>51</v>
      </c>
      <c r="AU64" s="206">
        <f t="shared" si="0"/>
        <v>6863077.6499999994</v>
      </c>
      <c r="AV64" s="205">
        <f t="shared" si="1"/>
        <v>0</v>
      </c>
      <c r="AW64" s="206">
        <f t="shared" si="1"/>
        <v>0</v>
      </c>
      <c r="AX64" s="205">
        <v>51</v>
      </c>
      <c r="AY64" s="206">
        <v>6863077.6499999994</v>
      </c>
    </row>
    <row r="65" spans="1:51" ht="79.5" customHeight="1" x14ac:dyDescent="0.2">
      <c r="A65" s="200">
        <v>34</v>
      </c>
      <c r="B65" s="200" t="s">
        <v>224</v>
      </c>
      <c r="C65" s="201" t="s">
        <v>225</v>
      </c>
      <c r="D65" s="202">
        <v>422</v>
      </c>
      <c r="E65" s="201" t="s">
        <v>226</v>
      </c>
      <c r="F65" s="203">
        <v>1</v>
      </c>
      <c r="G65" s="204">
        <v>134570.15</v>
      </c>
      <c r="H65" s="203"/>
      <c r="I65" s="204"/>
      <c r="J65" s="203"/>
      <c r="K65" s="204"/>
      <c r="L65" s="203"/>
      <c r="M65" s="204"/>
      <c r="N65" s="203"/>
      <c r="O65" s="204"/>
      <c r="P65" s="203"/>
      <c r="Q65" s="204"/>
      <c r="R65" s="203">
        <v>1</v>
      </c>
      <c r="S65" s="204">
        <v>134570.15</v>
      </c>
      <c r="T65" s="203"/>
      <c r="U65" s="204"/>
      <c r="V65" s="203"/>
      <c r="W65" s="204"/>
      <c r="X65" s="203"/>
      <c r="Y65" s="204"/>
      <c r="Z65" s="203"/>
      <c r="AA65" s="204"/>
      <c r="AB65" s="203"/>
      <c r="AC65" s="204"/>
      <c r="AD65" s="203"/>
      <c r="AE65" s="204"/>
      <c r="AF65" s="203"/>
      <c r="AG65" s="204"/>
      <c r="AH65" s="203"/>
      <c r="AI65" s="204"/>
      <c r="AJ65" s="203"/>
      <c r="AK65" s="204"/>
      <c r="AL65" s="203"/>
      <c r="AM65" s="204"/>
      <c r="AN65" s="203"/>
      <c r="AO65" s="204"/>
      <c r="AP65" s="203"/>
      <c r="AQ65" s="204"/>
      <c r="AR65" s="203"/>
      <c r="AS65" s="204"/>
      <c r="AT65" s="205">
        <f t="shared" si="0"/>
        <v>2</v>
      </c>
      <c r="AU65" s="206">
        <f t="shared" si="0"/>
        <v>269140.3</v>
      </c>
      <c r="AV65" s="205">
        <f t="shared" si="1"/>
        <v>0</v>
      </c>
      <c r="AW65" s="206">
        <f t="shared" si="1"/>
        <v>0</v>
      </c>
      <c r="AX65" s="205">
        <v>2</v>
      </c>
      <c r="AY65" s="206">
        <v>269140.3</v>
      </c>
    </row>
    <row r="66" spans="1:51" ht="76.5" customHeight="1" x14ac:dyDescent="0.2">
      <c r="A66" s="200">
        <v>34</v>
      </c>
      <c r="B66" s="200" t="s">
        <v>224</v>
      </c>
      <c r="C66" s="201" t="s">
        <v>225</v>
      </c>
      <c r="D66" s="202">
        <v>423</v>
      </c>
      <c r="E66" s="201" t="s">
        <v>227</v>
      </c>
      <c r="F66" s="203">
        <v>2</v>
      </c>
      <c r="G66" s="204">
        <v>269140.3</v>
      </c>
      <c r="H66" s="203"/>
      <c r="I66" s="204"/>
      <c r="J66" s="203"/>
      <c r="K66" s="204"/>
      <c r="L66" s="203"/>
      <c r="M66" s="204"/>
      <c r="N66" s="203"/>
      <c r="O66" s="204"/>
      <c r="P66" s="203"/>
      <c r="Q66" s="204"/>
      <c r="R66" s="203">
        <v>2</v>
      </c>
      <c r="S66" s="204">
        <v>269140.3</v>
      </c>
      <c r="T66" s="203"/>
      <c r="U66" s="204"/>
      <c r="V66" s="203"/>
      <c r="W66" s="204"/>
      <c r="X66" s="203"/>
      <c r="Y66" s="204"/>
      <c r="Z66" s="203"/>
      <c r="AA66" s="204"/>
      <c r="AB66" s="203"/>
      <c r="AC66" s="204"/>
      <c r="AD66" s="203"/>
      <c r="AE66" s="204"/>
      <c r="AF66" s="203"/>
      <c r="AG66" s="204"/>
      <c r="AH66" s="203"/>
      <c r="AI66" s="204"/>
      <c r="AJ66" s="203"/>
      <c r="AK66" s="204"/>
      <c r="AL66" s="203"/>
      <c r="AM66" s="204"/>
      <c r="AN66" s="203"/>
      <c r="AO66" s="204"/>
      <c r="AP66" s="203">
        <v>55</v>
      </c>
      <c r="AQ66" s="204">
        <v>7401358.2499999981</v>
      </c>
      <c r="AR66" s="203">
        <v>1</v>
      </c>
      <c r="AS66" s="204">
        <v>134570.15</v>
      </c>
      <c r="AT66" s="205">
        <f t="shared" si="0"/>
        <v>59</v>
      </c>
      <c r="AU66" s="206">
        <f t="shared" si="0"/>
        <v>7939638.8499999978</v>
      </c>
      <c r="AV66" s="205">
        <f t="shared" si="1"/>
        <v>1</v>
      </c>
      <c r="AW66" s="206">
        <f t="shared" si="1"/>
        <v>134570.15</v>
      </c>
      <c r="AX66" s="205">
        <v>60</v>
      </c>
      <c r="AY66" s="206">
        <v>8074208.9999999981</v>
      </c>
    </row>
    <row r="67" spans="1:51" ht="75.75" customHeight="1" x14ac:dyDescent="0.2">
      <c r="A67" s="200">
        <v>34</v>
      </c>
      <c r="B67" s="200" t="s">
        <v>224</v>
      </c>
      <c r="C67" s="201" t="s">
        <v>225</v>
      </c>
      <c r="D67" s="202">
        <v>424</v>
      </c>
      <c r="E67" s="201" t="s">
        <v>228</v>
      </c>
      <c r="F67" s="203">
        <v>2</v>
      </c>
      <c r="G67" s="204">
        <v>269140.3</v>
      </c>
      <c r="H67" s="203"/>
      <c r="I67" s="204"/>
      <c r="J67" s="203">
        <v>198</v>
      </c>
      <c r="K67" s="204">
        <v>26644889.699999996</v>
      </c>
      <c r="L67" s="203">
        <v>5</v>
      </c>
      <c r="M67" s="204">
        <v>672850.75</v>
      </c>
      <c r="N67" s="203"/>
      <c r="O67" s="204"/>
      <c r="P67" s="203"/>
      <c r="Q67" s="204"/>
      <c r="R67" s="203">
        <v>28</v>
      </c>
      <c r="S67" s="204">
        <v>3767964.1999999983</v>
      </c>
      <c r="T67" s="203">
        <v>2</v>
      </c>
      <c r="U67" s="204">
        <v>269140.3</v>
      </c>
      <c r="V67" s="203"/>
      <c r="W67" s="204"/>
      <c r="X67" s="203"/>
      <c r="Y67" s="204"/>
      <c r="Z67" s="203"/>
      <c r="AA67" s="204"/>
      <c r="AB67" s="203"/>
      <c r="AC67" s="204"/>
      <c r="AD67" s="203"/>
      <c r="AE67" s="204"/>
      <c r="AF67" s="203"/>
      <c r="AG67" s="204"/>
      <c r="AH67" s="203"/>
      <c r="AI67" s="204"/>
      <c r="AJ67" s="203"/>
      <c r="AK67" s="204"/>
      <c r="AL67" s="203"/>
      <c r="AM67" s="204"/>
      <c r="AN67" s="203"/>
      <c r="AO67" s="204"/>
      <c r="AP67" s="203">
        <v>3</v>
      </c>
      <c r="AQ67" s="204">
        <v>403710.44999999995</v>
      </c>
      <c r="AR67" s="203"/>
      <c r="AS67" s="204"/>
      <c r="AT67" s="205">
        <f t="shared" si="0"/>
        <v>231</v>
      </c>
      <c r="AU67" s="206">
        <f t="shared" si="0"/>
        <v>31085704.649999995</v>
      </c>
      <c r="AV67" s="205">
        <f t="shared" si="1"/>
        <v>7</v>
      </c>
      <c r="AW67" s="206">
        <f t="shared" si="1"/>
        <v>941991.05</v>
      </c>
      <c r="AX67" s="205">
        <v>238</v>
      </c>
      <c r="AY67" s="206">
        <v>32027695.699999996</v>
      </c>
    </row>
    <row r="68" spans="1:51" ht="87" customHeight="1" x14ac:dyDescent="0.2">
      <c r="A68" s="200">
        <v>34</v>
      </c>
      <c r="B68" s="200" t="s">
        <v>224</v>
      </c>
      <c r="C68" s="201" t="s">
        <v>225</v>
      </c>
      <c r="D68" s="202">
        <v>425</v>
      </c>
      <c r="E68" s="201" t="s">
        <v>229</v>
      </c>
      <c r="F68" s="203">
        <v>3</v>
      </c>
      <c r="G68" s="204">
        <v>403710.44999999995</v>
      </c>
      <c r="H68" s="203"/>
      <c r="I68" s="204"/>
      <c r="J68" s="203"/>
      <c r="K68" s="204"/>
      <c r="L68" s="203"/>
      <c r="M68" s="204"/>
      <c r="N68" s="203"/>
      <c r="O68" s="204"/>
      <c r="P68" s="203"/>
      <c r="Q68" s="204"/>
      <c r="R68" s="203"/>
      <c r="S68" s="204"/>
      <c r="T68" s="203"/>
      <c r="U68" s="204"/>
      <c r="V68" s="203"/>
      <c r="W68" s="204"/>
      <c r="X68" s="203"/>
      <c r="Y68" s="204"/>
      <c r="Z68" s="203"/>
      <c r="AA68" s="204"/>
      <c r="AB68" s="203"/>
      <c r="AC68" s="204"/>
      <c r="AD68" s="203"/>
      <c r="AE68" s="204"/>
      <c r="AF68" s="203"/>
      <c r="AG68" s="204"/>
      <c r="AH68" s="203"/>
      <c r="AI68" s="204"/>
      <c r="AJ68" s="203"/>
      <c r="AK68" s="204"/>
      <c r="AL68" s="203"/>
      <c r="AM68" s="204"/>
      <c r="AN68" s="203"/>
      <c r="AO68" s="204"/>
      <c r="AP68" s="203"/>
      <c r="AQ68" s="204"/>
      <c r="AR68" s="203"/>
      <c r="AS68" s="204"/>
      <c r="AT68" s="205">
        <f t="shared" si="0"/>
        <v>3</v>
      </c>
      <c r="AU68" s="206">
        <f t="shared" si="0"/>
        <v>403710.44999999995</v>
      </c>
      <c r="AV68" s="205">
        <f t="shared" si="1"/>
        <v>0</v>
      </c>
      <c r="AW68" s="206">
        <f t="shared" si="1"/>
        <v>0</v>
      </c>
      <c r="AX68" s="205">
        <v>3</v>
      </c>
      <c r="AY68" s="206">
        <v>403710.44999999995</v>
      </c>
    </row>
    <row r="69" spans="1:51" ht="81.75" customHeight="1" x14ac:dyDescent="0.2">
      <c r="A69" s="200">
        <v>34</v>
      </c>
      <c r="B69" s="200" t="s">
        <v>224</v>
      </c>
      <c r="C69" s="201" t="s">
        <v>225</v>
      </c>
      <c r="D69" s="202">
        <v>426</v>
      </c>
      <c r="E69" s="201" t="s">
        <v>230</v>
      </c>
      <c r="F69" s="203">
        <v>2</v>
      </c>
      <c r="G69" s="204">
        <v>269140.3</v>
      </c>
      <c r="H69" s="203"/>
      <c r="I69" s="204"/>
      <c r="J69" s="203"/>
      <c r="K69" s="204"/>
      <c r="L69" s="203"/>
      <c r="M69" s="204"/>
      <c r="N69" s="203"/>
      <c r="O69" s="204"/>
      <c r="P69" s="203"/>
      <c r="Q69" s="204"/>
      <c r="R69" s="203"/>
      <c r="S69" s="204"/>
      <c r="T69" s="203"/>
      <c r="U69" s="204"/>
      <c r="V69" s="203"/>
      <c r="W69" s="204"/>
      <c r="X69" s="203"/>
      <c r="Y69" s="204"/>
      <c r="Z69" s="203"/>
      <c r="AA69" s="204"/>
      <c r="AB69" s="203"/>
      <c r="AC69" s="204"/>
      <c r="AD69" s="203"/>
      <c r="AE69" s="204"/>
      <c r="AF69" s="203"/>
      <c r="AG69" s="204"/>
      <c r="AH69" s="203"/>
      <c r="AI69" s="204"/>
      <c r="AJ69" s="203"/>
      <c r="AK69" s="204"/>
      <c r="AL69" s="203"/>
      <c r="AM69" s="204"/>
      <c r="AN69" s="203"/>
      <c r="AO69" s="204"/>
      <c r="AP69" s="203"/>
      <c r="AQ69" s="204"/>
      <c r="AR69" s="203"/>
      <c r="AS69" s="204"/>
      <c r="AT69" s="205">
        <f t="shared" si="0"/>
        <v>2</v>
      </c>
      <c r="AU69" s="206">
        <f t="shared" si="0"/>
        <v>269140.3</v>
      </c>
      <c r="AV69" s="205">
        <f t="shared" si="1"/>
        <v>0</v>
      </c>
      <c r="AW69" s="206">
        <f t="shared" si="1"/>
        <v>0</v>
      </c>
      <c r="AX69" s="205">
        <v>2</v>
      </c>
      <c r="AY69" s="206">
        <v>269140.3</v>
      </c>
    </row>
    <row r="70" spans="1:51" ht="21" customHeight="1" x14ac:dyDescent="0.2">
      <c r="A70" s="200">
        <v>36</v>
      </c>
      <c r="B70" s="200" t="s">
        <v>231</v>
      </c>
      <c r="C70" s="201" t="s">
        <v>232</v>
      </c>
      <c r="D70" s="202">
        <v>428</v>
      </c>
      <c r="E70" s="201" t="s">
        <v>233</v>
      </c>
      <c r="F70" s="203"/>
      <c r="G70" s="204"/>
      <c r="H70" s="203"/>
      <c r="I70" s="204"/>
      <c r="J70" s="203">
        <v>6</v>
      </c>
      <c r="K70" s="204">
        <v>912281.04</v>
      </c>
      <c r="L70" s="203"/>
      <c r="M70" s="204"/>
      <c r="N70" s="203"/>
      <c r="O70" s="204"/>
      <c r="P70" s="203"/>
      <c r="Q70" s="204"/>
      <c r="R70" s="203">
        <v>4</v>
      </c>
      <c r="S70" s="204">
        <v>608187.36</v>
      </c>
      <c r="T70" s="203"/>
      <c r="U70" s="204"/>
      <c r="V70" s="203"/>
      <c r="W70" s="204"/>
      <c r="X70" s="203"/>
      <c r="Y70" s="204"/>
      <c r="Z70" s="203"/>
      <c r="AA70" s="204"/>
      <c r="AB70" s="203"/>
      <c r="AC70" s="204"/>
      <c r="AD70" s="203"/>
      <c r="AE70" s="204"/>
      <c r="AF70" s="203"/>
      <c r="AG70" s="204"/>
      <c r="AH70" s="203"/>
      <c r="AI70" s="204"/>
      <c r="AJ70" s="203"/>
      <c r="AK70" s="204"/>
      <c r="AL70" s="203"/>
      <c r="AM70" s="204"/>
      <c r="AN70" s="203"/>
      <c r="AO70" s="204"/>
      <c r="AP70" s="203">
        <v>1</v>
      </c>
      <c r="AQ70" s="204">
        <v>152046.84</v>
      </c>
      <c r="AR70" s="203">
        <v>1</v>
      </c>
      <c r="AS70" s="204">
        <v>152046.84</v>
      </c>
      <c r="AT70" s="205">
        <f t="shared" si="0"/>
        <v>11</v>
      </c>
      <c r="AU70" s="206">
        <f t="shared" si="0"/>
        <v>1672515.24</v>
      </c>
      <c r="AV70" s="205">
        <f t="shared" si="1"/>
        <v>1</v>
      </c>
      <c r="AW70" s="206">
        <f t="shared" si="1"/>
        <v>152046.84</v>
      </c>
      <c r="AX70" s="205">
        <v>12</v>
      </c>
      <c r="AY70" s="206">
        <v>1824562.08</v>
      </c>
    </row>
    <row r="71" spans="1:51" ht="21" customHeight="1" x14ac:dyDescent="0.2">
      <c r="A71" s="200">
        <v>37</v>
      </c>
      <c r="B71" s="200" t="s">
        <v>304</v>
      </c>
      <c r="C71" s="201" t="s">
        <v>305</v>
      </c>
      <c r="D71" s="202">
        <v>429</v>
      </c>
      <c r="E71" s="201" t="s">
        <v>306</v>
      </c>
      <c r="F71" s="203"/>
      <c r="G71" s="204"/>
      <c r="H71" s="203"/>
      <c r="I71" s="204"/>
      <c r="J71" s="203"/>
      <c r="K71" s="204"/>
      <c r="L71" s="203"/>
      <c r="M71" s="204"/>
      <c r="N71" s="203"/>
      <c r="O71" s="204"/>
      <c r="P71" s="203"/>
      <c r="Q71" s="204"/>
      <c r="R71" s="203">
        <v>2</v>
      </c>
      <c r="S71" s="204">
        <v>672227.86</v>
      </c>
      <c r="T71" s="203"/>
      <c r="U71" s="204"/>
      <c r="V71" s="203"/>
      <c r="W71" s="204"/>
      <c r="X71" s="203"/>
      <c r="Y71" s="204"/>
      <c r="Z71" s="203"/>
      <c r="AA71" s="204"/>
      <c r="AB71" s="203"/>
      <c r="AC71" s="204"/>
      <c r="AD71" s="203"/>
      <c r="AE71" s="204"/>
      <c r="AF71" s="203"/>
      <c r="AG71" s="204"/>
      <c r="AH71" s="203"/>
      <c r="AI71" s="204"/>
      <c r="AJ71" s="203"/>
      <c r="AK71" s="204"/>
      <c r="AL71" s="203"/>
      <c r="AM71" s="204"/>
      <c r="AN71" s="203"/>
      <c r="AO71" s="204"/>
      <c r="AP71" s="203"/>
      <c r="AQ71" s="204"/>
      <c r="AR71" s="203"/>
      <c r="AS71" s="204"/>
      <c r="AT71" s="205">
        <f t="shared" si="0"/>
        <v>2</v>
      </c>
      <c r="AU71" s="206">
        <f t="shared" si="0"/>
        <v>672227.86</v>
      </c>
      <c r="AV71" s="205">
        <f t="shared" si="1"/>
        <v>0</v>
      </c>
      <c r="AW71" s="206">
        <f t="shared" si="1"/>
        <v>0</v>
      </c>
      <c r="AX71" s="205">
        <v>2</v>
      </c>
      <c r="AY71" s="206">
        <v>672227.86</v>
      </c>
    </row>
    <row r="72" spans="1:51" ht="41.25" customHeight="1" x14ac:dyDescent="0.2">
      <c r="A72" s="200">
        <v>38</v>
      </c>
      <c r="B72" s="200" t="s">
        <v>234</v>
      </c>
      <c r="C72" s="201" t="s">
        <v>235</v>
      </c>
      <c r="D72" s="202">
        <v>432</v>
      </c>
      <c r="E72" s="201" t="s">
        <v>236</v>
      </c>
      <c r="F72" s="203"/>
      <c r="G72" s="204"/>
      <c r="H72" s="203"/>
      <c r="I72" s="204"/>
      <c r="J72" s="203"/>
      <c r="K72" s="204"/>
      <c r="L72" s="203"/>
      <c r="M72" s="204"/>
      <c r="N72" s="203"/>
      <c r="O72" s="204"/>
      <c r="P72" s="203"/>
      <c r="Q72" s="204"/>
      <c r="R72" s="203"/>
      <c r="S72" s="204"/>
      <c r="T72" s="203"/>
      <c r="U72" s="204"/>
      <c r="V72" s="203"/>
      <c r="W72" s="204"/>
      <c r="X72" s="203"/>
      <c r="Y72" s="204"/>
      <c r="Z72" s="203"/>
      <c r="AA72" s="204"/>
      <c r="AB72" s="203"/>
      <c r="AC72" s="204"/>
      <c r="AD72" s="203"/>
      <c r="AE72" s="204"/>
      <c r="AF72" s="203"/>
      <c r="AG72" s="204"/>
      <c r="AH72" s="203"/>
      <c r="AI72" s="204"/>
      <c r="AJ72" s="203">
        <v>4</v>
      </c>
      <c r="AK72" s="204">
        <v>394054.68</v>
      </c>
      <c r="AL72" s="203"/>
      <c r="AM72" s="204"/>
      <c r="AN72" s="203"/>
      <c r="AO72" s="204"/>
      <c r="AP72" s="203"/>
      <c r="AQ72" s="204"/>
      <c r="AR72" s="203"/>
      <c r="AS72" s="204"/>
      <c r="AT72" s="205">
        <f t="shared" ref="AT72:AU102" si="2">F72+H72+J72+N72+P72+R72+V72+Z72+AD72+AH72+AJ72+AN72+AP72</f>
        <v>4</v>
      </c>
      <c r="AU72" s="206">
        <f t="shared" si="2"/>
        <v>394054.68</v>
      </c>
      <c r="AV72" s="205">
        <f t="shared" ref="AV72:AW102" si="3">AR72+AL72+AF72+AB72+X72+T72+L72</f>
        <v>0</v>
      </c>
      <c r="AW72" s="206">
        <f t="shared" si="3"/>
        <v>0</v>
      </c>
      <c r="AX72" s="205">
        <v>4</v>
      </c>
      <c r="AY72" s="206">
        <v>394054.68</v>
      </c>
    </row>
    <row r="73" spans="1:51" ht="41.25" customHeight="1" x14ac:dyDescent="0.2">
      <c r="A73" s="200">
        <v>38</v>
      </c>
      <c r="B73" s="200" t="s">
        <v>234</v>
      </c>
      <c r="C73" s="201" t="s">
        <v>235</v>
      </c>
      <c r="D73" s="202">
        <v>435</v>
      </c>
      <c r="E73" s="201" t="s">
        <v>237</v>
      </c>
      <c r="F73" s="203"/>
      <c r="G73" s="204"/>
      <c r="H73" s="203"/>
      <c r="I73" s="204"/>
      <c r="J73" s="203"/>
      <c r="K73" s="204"/>
      <c r="L73" s="203"/>
      <c r="M73" s="204"/>
      <c r="N73" s="203"/>
      <c r="O73" s="204"/>
      <c r="P73" s="203"/>
      <c r="Q73" s="204"/>
      <c r="R73" s="203">
        <v>20</v>
      </c>
      <c r="S73" s="204">
        <v>1970273.4</v>
      </c>
      <c r="T73" s="203">
        <v>2</v>
      </c>
      <c r="U73" s="204">
        <v>197027.34</v>
      </c>
      <c r="V73" s="203"/>
      <c r="W73" s="204"/>
      <c r="X73" s="203"/>
      <c r="Y73" s="204"/>
      <c r="Z73" s="203"/>
      <c r="AA73" s="204"/>
      <c r="AB73" s="203"/>
      <c r="AC73" s="204"/>
      <c r="AD73" s="203"/>
      <c r="AE73" s="204"/>
      <c r="AF73" s="203"/>
      <c r="AG73" s="204"/>
      <c r="AH73" s="203"/>
      <c r="AI73" s="204"/>
      <c r="AJ73" s="203">
        <v>12</v>
      </c>
      <c r="AK73" s="204">
        <v>1182164.04</v>
      </c>
      <c r="AL73" s="203">
        <v>1</v>
      </c>
      <c r="AM73" s="204">
        <v>98513.67</v>
      </c>
      <c r="AN73" s="203"/>
      <c r="AO73" s="204"/>
      <c r="AP73" s="203">
        <v>2</v>
      </c>
      <c r="AQ73" s="204">
        <v>197027.34</v>
      </c>
      <c r="AR73" s="203">
        <v>1</v>
      </c>
      <c r="AS73" s="204">
        <v>98513.67</v>
      </c>
      <c r="AT73" s="205">
        <f t="shared" si="2"/>
        <v>34</v>
      </c>
      <c r="AU73" s="206">
        <f t="shared" si="2"/>
        <v>3349464.78</v>
      </c>
      <c r="AV73" s="205">
        <f t="shared" si="3"/>
        <v>4</v>
      </c>
      <c r="AW73" s="206">
        <f t="shared" si="3"/>
        <v>394054.68</v>
      </c>
      <c r="AX73" s="205">
        <v>38</v>
      </c>
      <c r="AY73" s="206">
        <v>3743519.4599999995</v>
      </c>
    </row>
    <row r="74" spans="1:51" ht="41.25" customHeight="1" x14ac:dyDescent="0.2">
      <c r="A74" s="200">
        <v>38</v>
      </c>
      <c r="B74" s="200" t="s">
        <v>234</v>
      </c>
      <c r="C74" s="201" t="s">
        <v>235</v>
      </c>
      <c r="D74" s="202">
        <v>436</v>
      </c>
      <c r="E74" s="201" t="s">
        <v>333</v>
      </c>
      <c r="F74" s="203"/>
      <c r="G74" s="204"/>
      <c r="H74" s="203"/>
      <c r="I74" s="204"/>
      <c r="J74" s="203"/>
      <c r="K74" s="204"/>
      <c r="L74" s="203"/>
      <c r="M74" s="204"/>
      <c r="N74" s="203"/>
      <c r="O74" s="204"/>
      <c r="P74" s="203"/>
      <c r="Q74" s="204"/>
      <c r="R74" s="203"/>
      <c r="S74" s="204"/>
      <c r="T74" s="203"/>
      <c r="U74" s="204"/>
      <c r="V74" s="203"/>
      <c r="W74" s="204"/>
      <c r="X74" s="203"/>
      <c r="Y74" s="204"/>
      <c r="Z74" s="203"/>
      <c r="AA74" s="204"/>
      <c r="AB74" s="203"/>
      <c r="AC74" s="204"/>
      <c r="AD74" s="203"/>
      <c r="AE74" s="204"/>
      <c r="AF74" s="203"/>
      <c r="AG74" s="204"/>
      <c r="AH74" s="203"/>
      <c r="AI74" s="204"/>
      <c r="AJ74" s="203"/>
      <c r="AK74" s="204"/>
      <c r="AL74" s="203"/>
      <c r="AM74" s="204"/>
      <c r="AN74" s="203"/>
      <c r="AO74" s="204"/>
      <c r="AP74" s="203">
        <v>1</v>
      </c>
      <c r="AQ74" s="204">
        <v>98513.67</v>
      </c>
      <c r="AR74" s="203">
        <v>1</v>
      </c>
      <c r="AS74" s="204">
        <v>98513.67</v>
      </c>
      <c r="AT74" s="205">
        <f t="shared" si="2"/>
        <v>1</v>
      </c>
      <c r="AU74" s="206">
        <f t="shared" si="2"/>
        <v>98513.67</v>
      </c>
      <c r="AV74" s="205">
        <f t="shared" si="3"/>
        <v>1</v>
      </c>
      <c r="AW74" s="206">
        <f t="shared" si="3"/>
        <v>98513.67</v>
      </c>
      <c r="AX74" s="205">
        <v>2</v>
      </c>
      <c r="AY74" s="206">
        <v>197027.34</v>
      </c>
    </row>
    <row r="75" spans="1:51" ht="41.25" customHeight="1" x14ac:dyDescent="0.2">
      <c r="A75" s="200">
        <v>38</v>
      </c>
      <c r="B75" s="200" t="s">
        <v>238</v>
      </c>
      <c r="C75" s="201" t="s">
        <v>239</v>
      </c>
      <c r="D75" s="202">
        <v>439</v>
      </c>
      <c r="E75" s="201" t="s">
        <v>240</v>
      </c>
      <c r="F75" s="203"/>
      <c r="G75" s="204"/>
      <c r="H75" s="203"/>
      <c r="I75" s="204"/>
      <c r="J75" s="203"/>
      <c r="K75" s="204"/>
      <c r="L75" s="203"/>
      <c r="M75" s="204"/>
      <c r="N75" s="203"/>
      <c r="O75" s="204"/>
      <c r="P75" s="203"/>
      <c r="Q75" s="204"/>
      <c r="R75" s="203"/>
      <c r="S75" s="204"/>
      <c r="T75" s="203"/>
      <c r="U75" s="204"/>
      <c r="V75" s="203"/>
      <c r="W75" s="204"/>
      <c r="X75" s="203"/>
      <c r="Y75" s="204"/>
      <c r="Z75" s="203"/>
      <c r="AA75" s="204"/>
      <c r="AB75" s="203"/>
      <c r="AC75" s="204"/>
      <c r="AD75" s="203"/>
      <c r="AE75" s="204"/>
      <c r="AF75" s="203"/>
      <c r="AG75" s="204"/>
      <c r="AH75" s="203"/>
      <c r="AI75" s="204"/>
      <c r="AJ75" s="203">
        <v>3</v>
      </c>
      <c r="AK75" s="204">
        <v>295541.01</v>
      </c>
      <c r="AL75" s="203"/>
      <c r="AM75" s="204"/>
      <c r="AN75" s="203"/>
      <c r="AO75" s="204"/>
      <c r="AP75" s="203">
        <v>11</v>
      </c>
      <c r="AQ75" s="204">
        <v>1083650.3699999999</v>
      </c>
      <c r="AR75" s="203"/>
      <c r="AS75" s="204"/>
      <c r="AT75" s="205">
        <f t="shared" si="2"/>
        <v>14</v>
      </c>
      <c r="AU75" s="206">
        <f t="shared" si="2"/>
        <v>1379191.38</v>
      </c>
      <c r="AV75" s="205">
        <f t="shared" si="3"/>
        <v>0</v>
      </c>
      <c r="AW75" s="206">
        <f t="shared" si="3"/>
        <v>0</v>
      </c>
      <c r="AX75" s="205">
        <v>14</v>
      </c>
      <c r="AY75" s="206">
        <v>1379191.38</v>
      </c>
    </row>
    <row r="76" spans="1:51" ht="41.25" customHeight="1" x14ac:dyDescent="0.2">
      <c r="A76" s="200">
        <v>40</v>
      </c>
      <c r="B76" s="200" t="s">
        <v>241</v>
      </c>
      <c r="C76" s="201" t="s">
        <v>242</v>
      </c>
      <c r="D76" s="202">
        <v>440</v>
      </c>
      <c r="E76" s="201" t="s">
        <v>243</v>
      </c>
      <c r="F76" s="203"/>
      <c r="G76" s="204"/>
      <c r="H76" s="203"/>
      <c r="I76" s="204"/>
      <c r="J76" s="203"/>
      <c r="K76" s="204"/>
      <c r="L76" s="203"/>
      <c r="M76" s="204"/>
      <c r="N76" s="203"/>
      <c r="O76" s="204"/>
      <c r="P76" s="203"/>
      <c r="Q76" s="204"/>
      <c r="R76" s="203">
        <v>1</v>
      </c>
      <c r="S76" s="204">
        <v>127836.49</v>
      </c>
      <c r="T76" s="203"/>
      <c r="U76" s="204"/>
      <c r="V76" s="203"/>
      <c r="W76" s="204"/>
      <c r="X76" s="203"/>
      <c r="Y76" s="204"/>
      <c r="Z76" s="203"/>
      <c r="AA76" s="204"/>
      <c r="AB76" s="203"/>
      <c r="AC76" s="204"/>
      <c r="AD76" s="203"/>
      <c r="AE76" s="204"/>
      <c r="AF76" s="203"/>
      <c r="AG76" s="204"/>
      <c r="AH76" s="203">
        <v>2</v>
      </c>
      <c r="AI76" s="204">
        <v>255672.98</v>
      </c>
      <c r="AJ76" s="203"/>
      <c r="AK76" s="204"/>
      <c r="AL76" s="203"/>
      <c r="AM76" s="204"/>
      <c r="AN76" s="203"/>
      <c r="AO76" s="204"/>
      <c r="AP76" s="203"/>
      <c r="AQ76" s="204"/>
      <c r="AR76" s="203"/>
      <c r="AS76" s="204"/>
      <c r="AT76" s="205">
        <f t="shared" si="2"/>
        <v>3</v>
      </c>
      <c r="AU76" s="206">
        <f t="shared" si="2"/>
        <v>383509.47000000003</v>
      </c>
      <c r="AV76" s="205">
        <f t="shared" si="3"/>
        <v>0</v>
      </c>
      <c r="AW76" s="206">
        <f t="shared" si="3"/>
        <v>0</v>
      </c>
      <c r="AX76" s="205">
        <v>3</v>
      </c>
      <c r="AY76" s="206">
        <v>383509.47000000003</v>
      </c>
    </row>
    <row r="77" spans="1:51" ht="41.25" customHeight="1" x14ac:dyDescent="0.2">
      <c r="A77" s="200">
        <v>40</v>
      </c>
      <c r="B77" s="200" t="s">
        <v>241</v>
      </c>
      <c r="C77" s="201" t="s">
        <v>242</v>
      </c>
      <c r="D77" s="202">
        <v>442</v>
      </c>
      <c r="E77" s="201" t="s">
        <v>244</v>
      </c>
      <c r="F77" s="203"/>
      <c r="G77" s="204"/>
      <c r="H77" s="203"/>
      <c r="I77" s="204"/>
      <c r="J77" s="203"/>
      <c r="K77" s="204"/>
      <c r="L77" s="203"/>
      <c r="M77" s="204"/>
      <c r="N77" s="203"/>
      <c r="O77" s="204"/>
      <c r="P77" s="203"/>
      <c r="Q77" s="204"/>
      <c r="R77" s="203"/>
      <c r="S77" s="204"/>
      <c r="T77" s="203"/>
      <c r="U77" s="204"/>
      <c r="V77" s="203"/>
      <c r="W77" s="204"/>
      <c r="X77" s="203"/>
      <c r="Y77" s="204"/>
      <c r="Z77" s="203"/>
      <c r="AA77" s="204"/>
      <c r="AB77" s="203"/>
      <c r="AC77" s="204"/>
      <c r="AD77" s="203"/>
      <c r="AE77" s="204"/>
      <c r="AF77" s="203"/>
      <c r="AG77" s="204"/>
      <c r="AH77" s="203">
        <v>1</v>
      </c>
      <c r="AI77" s="204">
        <v>127836.49</v>
      </c>
      <c r="AJ77" s="203"/>
      <c r="AK77" s="204"/>
      <c r="AL77" s="203"/>
      <c r="AM77" s="204"/>
      <c r="AN77" s="203"/>
      <c r="AO77" s="204"/>
      <c r="AP77" s="203"/>
      <c r="AQ77" s="204"/>
      <c r="AR77" s="203"/>
      <c r="AS77" s="204"/>
      <c r="AT77" s="205">
        <f t="shared" si="2"/>
        <v>1</v>
      </c>
      <c r="AU77" s="206">
        <f t="shared" si="2"/>
        <v>127836.49</v>
      </c>
      <c r="AV77" s="205">
        <f t="shared" si="3"/>
        <v>0</v>
      </c>
      <c r="AW77" s="206">
        <f t="shared" si="3"/>
        <v>0</v>
      </c>
      <c r="AX77" s="205">
        <v>1</v>
      </c>
      <c r="AY77" s="206">
        <v>127836.49</v>
      </c>
    </row>
    <row r="78" spans="1:51" ht="41.25" customHeight="1" x14ac:dyDescent="0.2">
      <c r="A78" s="200">
        <v>40</v>
      </c>
      <c r="B78" s="200" t="s">
        <v>241</v>
      </c>
      <c r="C78" s="201" t="s">
        <v>242</v>
      </c>
      <c r="D78" s="202">
        <v>443</v>
      </c>
      <c r="E78" s="201" t="s">
        <v>245</v>
      </c>
      <c r="F78" s="203"/>
      <c r="G78" s="204"/>
      <c r="H78" s="203"/>
      <c r="I78" s="204"/>
      <c r="J78" s="203"/>
      <c r="K78" s="204"/>
      <c r="L78" s="203"/>
      <c r="M78" s="204"/>
      <c r="N78" s="203"/>
      <c r="O78" s="204"/>
      <c r="P78" s="203"/>
      <c r="Q78" s="204"/>
      <c r="R78" s="203">
        <v>2</v>
      </c>
      <c r="S78" s="204">
        <v>255672.98</v>
      </c>
      <c r="T78" s="203"/>
      <c r="U78" s="204"/>
      <c r="V78" s="203"/>
      <c r="W78" s="204"/>
      <c r="X78" s="203"/>
      <c r="Y78" s="204"/>
      <c r="Z78" s="203"/>
      <c r="AA78" s="204"/>
      <c r="AB78" s="203"/>
      <c r="AC78" s="204"/>
      <c r="AD78" s="203"/>
      <c r="AE78" s="204"/>
      <c r="AF78" s="203"/>
      <c r="AG78" s="204"/>
      <c r="AH78" s="203"/>
      <c r="AI78" s="204"/>
      <c r="AJ78" s="203"/>
      <c r="AK78" s="204"/>
      <c r="AL78" s="203"/>
      <c r="AM78" s="204"/>
      <c r="AN78" s="203"/>
      <c r="AO78" s="204"/>
      <c r="AP78" s="203"/>
      <c r="AQ78" s="204"/>
      <c r="AR78" s="203"/>
      <c r="AS78" s="204"/>
      <c r="AT78" s="205">
        <f t="shared" si="2"/>
        <v>2</v>
      </c>
      <c r="AU78" s="206">
        <f t="shared" si="2"/>
        <v>255672.98</v>
      </c>
      <c r="AV78" s="205">
        <f t="shared" si="3"/>
        <v>0</v>
      </c>
      <c r="AW78" s="206">
        <f t="shared" si="3"/>
        <v>0</v>
      </c>
      <c r="AX78" s="205">
        <v>2</v>
      </c>
      <c r="AY78" s="206">
        <v>255672.98</v>
      </c>
    </row>
    <row r="79" spans="1:51" ht="63" customHeight="1" x14ac:dyDescent="0.2">
      <c r="A79" s="200">
        <v>40</v>
      </c>
      <c r="B79" s="200" t="s">
        <v>241</v>
      </c>
      <c r="C79" s="201" t="s">
        <v>242</v>
      </c>
      <c r="D79" s="202">
        <v>444</v>
      </c>
      <c r="E79" s="201" t="s">
        <v>246</v>
      </c>
      <c r="F79" s="203"/>
      <c r="G79" s="204"/>
      <c r="H79" s="203"/>
      <c r="I79" s="204"/>
      <c r="J79" s="203"/>
      <c r="K79" s="204"/>
      <c r="L79" s="203"/>
      <c r="M79" s="204"/>
      <c r="N79" s="203"/>
      <c r="O79" s="204"/>
      <c r="P79" s="203"/>
      <c r="Q79" s="204"/>
      <c r="R79" s="203">
        <v>1</v>
      </c>
      <c r="S79" s="204">
        <v>127836.49</v>
      </c>
      <c r="T79" s="203"/>
      <c r="U79" s="204"/>
      <c r="V79" s="203"/>
      <c r="W79" s="204"/>
      <c r="X79" s="203"/>
      <c r="Y79" s="204"/>
      <c r="Z79" s="203"/>
      <c r="AA79" s="204"/>
      <c r="AB79" s="203"/>
      <c r="AC79" s="204"/>
      <c r="AD79" s="203"/>
      <c r="AE79" s="204"/>
      <c r="AF79" s="203"/>
      <c r="AG79" s="204"/>
      <c r="AH79" s="203"/>
      <c r="AI79" s="204"/>
      <c r="AJ79" s="203"/>
      <c r="AK79" s="204"/>
      <c r="AL79" s="203"/>
      <c r="AM79" s="204"/>
      <c r="AN79" s="203"/>
      <c r="AO79" s="204"/>
      <c r="AP79" s="203"/>
      <c r="AQ79" s="204"/>
      <c r="AR79" s="203"/>
      <c r="AS79" s="204"/>
      <c r="AT79" s="205">
        <f t="shared" si="2"/>
        <v>1</v>
      </c>
      <c r="AU79" s="206">
        <f t="shared" si="2"/>
        <v>127836.49</v>
      </c>
      <c r="AV79" s="205">
        <f t="shared" si="3"/>
        <v>0</v>
      </c>
      <c r="AW79" s="206">
        <f t="shared" si="3"/>
        <v>0</v>
      </c>
      <c r="AX79" s="205">
        <v>1</v>
      </c>
      <c r="AY79" s="206">
        <v>127836.49</v>
      </c>
    </row>
    <row r="80" spans="1:51" ht="87" customHeight="1" x14ac:dyDescent="0.2">
      <c r="A80" s="200">
        <v>40</v>
      </c>
      <c r="B80" s="200" t="s">
        <v>247</v>
      </c>
      <c r="C80" s="201" t="s">
        <v>248</v>
      </c>
      <c r="D80" s="202">
        <v>449</v>
      </c>
      <c r="E80" s="201" t="s">
        <v>249</v>
      </c>
      <c r="F80" s="203"/>
      <c r="G80" s="204"/>
      <c r="H80" s="203"/>
      <c r="I80" s="204"/>
      <c r="J80" s="203"/>
      <c r="K80" s="204"/>
      <c r="L80" s="203"/>
      <c r="M80" s="204"/>
      <c r="N80" s="203"/>
      <c r="O80" s="204"/>
      <c r="P80" s="203"/>
      <c r="Q80" s="204"/>
      <c r="R80" s="203">
        <v>1</v>
      </c>
      <c r="S80" s="204">
        <v>127836.49</v>
      </c>
      <c r="T80" s="203"/>
      <c r="U80" s="204"/>
      <c r="V80" s="203"/>
      <c r="W80" s="204"/>
      <c r="X80" s="203"/>
      <c r="Y80" s="204"/>
      <c r="Z80" s="203"/>
      <c r="AA80" s="204"/>
      <c r="AB80" s="203"/>
      <c r="AC80" s="204"/>
      <c r="AD80" s="203"/>
      <c r="AE80" s="204"/>
      <c r="AF80" s="203"/>
      <c r="AG80" s="204"/>
      <c r="AH80" s="203">
        <v>8</v>
      </c>
      <c r="AI80" s="204">
        <v>1022691.92</v>
      </c>
      <c r="AJ80" s="203"/>
      <c r="AK80" s="204"/>
      <c r="AL80" s="203"/>
      <c r="AM80" s="204"/>
      <c r="AN80" s="203"/>
      <c r="AO80" s="204"/>
      <c r="AP80" s="203"/>
      <c r="AQ80" s="204"/>
      <c r="AR80" s="203"/>
      <c r="AS80" s="204"/>
      <c r="AT80" s="205">
        <f t="shared" si="2"/>
        <v>9</v>
      </c>
      <c r="AU80" s="206">
        <f t="shared" si="2"/>
        <v>1150528.4100000001</v>
      </c>
      <c r="AV80" s="205">
        <f t="shared" si="3"/>
        <v>0</v>
      </c>
      <c r="AW80" s="206">
        <f t="shared" si="3"/>
        <v>0</v>
      </c>
      <c r="AX80" s="205">
        <v>9</v>
      </c>
      <c r="AY80" s="206">
        <v>1150528.4100000001</v>
      </c>
    </row>
    <row r="81" spans="1:51" ht="87" customHeight="1" x14ac:dyDescent="0.2">
      <c r="A81" s="200">
        <v>21</v>
      </c>
      <c r="B81" s="200" t="s">
        <v>195</v>
      </c>
      <c r="C81" s="201" t="s">
        <v>196</v>
      </c>
      <c r="D81" s="202">
        <v>456</v>
      </c>
      <c r="E81" s="201" t="s">
        <v>334</v>
      </c>
      <c r="F81" s="203"/>
      <c r="G81" s="204"/>
      <c r="H81" s="203"/>
      <c r="I81" s="204"/>
      <c r="J81" s="203"/>
      <c r="K81" s="204"/>
      <c r="L81" s="203"/>
      <c r="M81" s="204"/>
      <c r="N81" s="203"/>
      <c r="O81" s="204"/>
      <c r="P81" s="203"/>
      <c r="Q81" s="204"/>
      <c r="R81" s="203"/>
      <c r="S81" s="204"/>
      <c r="T81" s="203"/>
      <c r="U81" s="204"/>
      <c r="V81" s="203"/>
      <c r="W81" s="204"/>
      <c r="X81" s="203"/>
      <c r="Y81" s="204"/>
      <c r="Z81" s="203"/>
      <c r="AA81" s="204"/>
      <c r="AB81" s="203"/>
      <c r="AC81" s="204"/>
      <c r="AD81" s="203">
        <v>23</v>
      </c>
      <c r="AE81" s="204">
        <v>1702669.9900000002</v>
      </c>
      <c r="AF81" s="203">
        <v>16</v>
      </c>
      <c r="AG81" s="204">
        <v>1184466.08</v>
      </c>
      <c r="AH81" s="203"/>
      <c r="AI81" s="204"/>
      <c r="AJ81" s="203"/>
      <c r="AK81" s="204"/>
      <c r="AL81" s="203"/>
      <c r="AM81" s="204"/>
      <c r="AN81" s="203"/>
      <c r="AO81" s="204"/>
      <c r="AP81" s="203"/>
      <c r="AQ81" s="204"/>
      <c r="AR81" s="203"/>
      <c r="AS81" s="204"/>
      <c r="AT81" s="205">
        <f t="shared" si="2"/>
        <v>23</v>
      </c>
      <c r="AU81" s="206">
        <f t="shared" si="2"/>
        <v>1702669.9900000002</v>
      </c>
      <c r="AV81" s="205">
        <f t="shared" si="3"/>
        <v>16</v>
      </c>
      <c r="AW81" s="206">
        <f t="shared" si="3"/>
        <v>1184466.08</v>
      </c>
      <c r="AX81" s="205">
        <v>39</v>
      </c>
      <c r="AY81" s="206">
        <v>2887136.0700000003</v>
      </c>
    </row>
    <row r="82" spans="1:51" ht="52.5" customHeight="1" x14ac:dyDescent="0.2">
      <c r="A82" s="200">
        <v>1</v>
      </c>
      <c r="B82" s="200" t="s">
        <v>137</v>
      </c>
      <c r="C82" s="201" t="s">
        <v>138</v>
      </c>
      <c r="D82" s="202">
        <v>464</v>
      </c>
      <c r="E82" s="201" t="s">
        <v>250</v>
      </c>
      <c r="F82" s="203"/>
      <c r="G82" s="204"/>
      <c r="H82" s="203"/>
      <c r="I82" s="204"/>
      <c r="J82" s="203"/>
      <c r="K82" s="204"/>
      <c r="L82" s="203"/>
      <c r="M82" s="204"/>
      <c r="N82" s="203"/>
      <c r="O82" s="204"/>
      <c r="P82" s="203"/>
      <c r="Q82" s="204"/>
      <c r="R82" s="203"/>
      <c r="S82" s="204"/>
      <c r="T82" s="203"/>
      <c r="U82" s="204"/>
      <c r="V82" s="203"/>
      <c r="W82" s="204"/>
      <c r="X82" s="203"/>
      <c r="Y82" s="204"/>
      <c r="Z82" s="203"/>
      <c r="AA82" s="204"/>
      <c r="AB82" s="203"/>
      <c r="AC82" s="204"/>
      <c r="AD82" s="203"/>
      <c r="AE82" s="204"/>
      <c r="AF82" s="203"/>
      <c r="AG82" s="204"/>
      <c r="AH82" s="203"/>
      <c r="AI82" s="204"/>
      <c r="AJ82" s="203">
        <v>15</v>
      </c>
      <c r="AK82" s="204">
        <v>2421896.25</v>
      </c>
      <c r="AL82" s="203"/>
      <c r="AM82" s="204"/>
      <c r="AN82" s="203"/>
      <c r="AO82" s="204"/>
      <c r="AP82" s="203"/>
      <c r="AQ82" s="204"/>
      <c r="AR82" s="203"/>
      <c r="AS82" s="204"/>
      <c r="AT82" s="205">
        <f t="shared" si="2"/>
        <v>15</v>
      </c>
      <c r="AU82" s="206">
        <f t="shared" si="2"/>
        <v>2421896.25</v>
      </c>
      <c r="AV82" s="205">
        <f t="shared" si="3"/>
        <v>0</v>
      </c>
      <c r="AW82" s="206">
        <f t="shared" si="3"/>
        <v>0</v>
      </c>
      <c r="AX82" s="205">
        <v>15</v>
      </c>
      <c r="AY82" s="206">
        <v>2421896.25</v>
      </c>
    </row>
    <row r="83" spans="1:51" ht="52.5" customHeight="1" x14ac:dyDescent="0.2">
      <c r="A83" s="200">
        <v>1</v>
      </c>
      <c r="B83" s="200" t="s">
        <v>137</v>
      </c>
      <c r="C83" s="201" t="s">
        <v>138</v>
      </c>
      <c r="D83" s="202">
        <v>465</v>
      </c>
      <c r="E83" s="201" t="s">
        <v>335</v>
      </c>
      <c r="F83" s="203"/>
      <c r="G83" s="204"/>
      <c r="H83" s="203"/>
      <c r="I83" s="204"/>
      <c r="J83" s="203"/>
      <c r="K83" s="204"/>
      <c r="L83" s="203"/>
      <c r="M83" s="204"/>
      <c r="N83" s="203"/>
      <c r="O83" s="204"/>
      <c r="P83" s="203"/>
      <c r="Q83" s="204"/>
      <c r="R83" s="203"/>
      <c r="S83" s="204"/>
      <c r="T83" s="203"/>
      <c r="U83" s="204"/>
      <c r="V83" s="203"/>
      <c r="W83" s="204"/>
      <c r="X83" s="203"/>
      <c r="Y83" s="204"/>
      <c r="Z83" s="203"/>
      <c r="AA83" s="204"/>
      <c r="AB83" s="203"/>
      <c r="AC83" s="204"/>
      <c r="AD83" s="203"/>
      <c r="AE83" s="204"/>
      <c r="AF83" s="203"/>
      <c r="AG83" s="204"/>
      <c r="AH83" s="203"/>
      <c r="AI83" s="204"/>
      <c r="AJ83" s="203">
        <v>1</v>
      </c>
      <c r="AK83" s="204">
        <v>161459.75</v>
      </c>
      <c r="AL83" s="203"/>
      <c r="AM83" s="204"/>
      <c r="AN83" s="203"/>
      <c r="AO83" s="204"/>
      <c r="AP83" s="203"/>
      <c r="AQ83" s="204"/>
      <c r="AR83" s="203"/>
      <c r="AS83" s="204"/>
      <c r="AT83" s="205">
        <f t="shared" si="2"/>
        <v>1</v>
      </c>
      <c r="AU83" s="206">
        <f t="shared" si="2"/>
        <v>161459.75</v>
      </c>
      <c r="AV83" s="205">
        <f t="shared" si="3"/>
        <v>0</v>
      </c>
      <c r="AW83" s="206">
        <f t="shared" si="3"/>
        <v>0</v>
      </c>
      <c r="AX83" s="205">
        <v>1</v>
      </c>
      <c r="AY83" s="206">
        <v>161459.75</v>
      </c>
    </row>
    <row r="84" spans="1:51" ht="41.25" customHeight="1" x14ac:dyDescent="0.2">
      <c r="A84" s="200">
        <v>1</v>
      </c>
      <c r="B84" s="200" t="s">
        <v>137</v>
      </c>
      <c r="C84" s="201" t="s">
        <v>138</v>
      </c>
      <c r="D84" s="202">
        <v>470</v>
      </c>
      <c r="E84" s="201" t="s">
        <v>251</v>
      </c>
      <c r="F84" s="203">
        <v>3</v>
      </c>
      <c r="G84" s="204">
        <v>484379.25</v>
      </c>
      <c r="H84" s="203"/>
      <c r="I84" s="204"/>
      <c r="J84" s="203"/>
      <c r="K84" s="204"/>
      <c r="L84" s="203"/>
      <c r="M84" s="204"/>
      <c r="N84" s="203"/>
      <c r="O84" s="204"/>
      <c r="P84" s="203"/>
      <c r="Q84" s="204"/>
      <c r="R84" s="203">
        <v>1</v>
      </c>
      <c r="S84" s="204">
        <v>161459.75</v>
      </c>
      <c r="T84" s="203"/>
      <c r="U84" s="204"/>
      <c r="V84" s="203"/>
      <c r="W84" s="204"/>
      <c r="X84" s="203"/>
      <c r="Y84" s="204"/>
      <c r="Z84" s="203"/>
      <c r="AA84" s="204"/>
      <c r="AB84" s="203"/>
      <c r="AC84" s="204"/>
      <c r="AD84" s="203"/>
      <c r="AE84" s="204"/>
      <c r="AF84" s="203"/>
      <c r="AG84" s="204"/>
      <c r="AH84" s="203"/>
      <c r="AI84" s="204"/>
      <c r="AJ84" s="203">
        <v>3</v>
      </c>
      <c r="AK84" s="204">
        <v>484379.25</v>
      </c>
      <c r="AL84" s="203"/>
      <c r="AM84" s="204"/>
      <c r="AN84" s="203"/>
      <c r="AO84" s="204"/>
      <c r="AP84" s="203"/>
      <c r="AQ84" s="204"/>
      <c r="AR84" s="203"/>
      <c r="AS84" s="204"/>
      <c r="AT84" s="205">
        <f t="shared" si="2"/>
        <v>7</v>
      </c>
      <c r="AU84" s="206">
        <f t="shared" si="2"/>
        <v>1130218.25</v>
      </c>
      <c r="AV84" s="205">
        <f t="shared" si="3"/>
        <v>0</v>
      </c>
      <c r="AW84" s="206">
        <f t="shared" si="3"/>
        <v>0</v>
      </c>
      <c r="AX84" s="205">
        <v>7</v>
      </c>
      <c r="AY84" s="206">
        <v>1130218.25</v>
      </c>
    </row>
    <row r="85" spans="1:51" ht="29.25" customHeight="1" x14ac:dyDescent="0.2">
      <c r="A85" s="200">
        <v>2</v>
      </c>
      <c r="B85" s="200" t="s">
        <v>252</v>
      </c>
      <c r="C85" s="201" t="s">
        <v>253</v>
      </c>
      <c r="D85" s="202">
        <v>481</v>
      </c>
      <c r="E85" s="201" t="s">
        <v>254</v>
      </c>
      <c r="F85" s="203">
        <v>1</v>
      </c>
      <c r="G85" s="204">
        <v>186800.04</v>
      </c>
      <c r="H85" s="203"/>
      <c r="I85" s="204"/>
      <c r="J85" s="203"/>
      <c r="K85" s="204"/>
      <c r="L85" s="203"/>
      <c r="M85" s="204"/>
      <c r="N85" s="203"/>
      <c r="O85" s="204"/>
      <c r="P85" s="203"/>
      <c r="Q85" s="204"/>
      <c r="R85" s="203">
        <v>5</v>
      </c>
      <c r="S85" s="204">
        <v>934000.2</v>
      </c>
      <c r="T85" s="203"/>
      <c r="U85" s="204"/>
      <c r="V85" s="203"/>
      <c r="W85" s="204"/>
      <c r="X85" s="203"/>
      <c r="Y85" s="204"/>
      <c r="Z85" s="203"/>
      <c r="AA85" s="204"/>
      <c r="AB85" s="203"/>
      <c r="AC85" s="204"/>
      <c r="AD85" s="203"/>
      <c r="AE85" s="204"/>
      <c r="AF85" s="203"/>
      <c r="AG85" s="204"/>
      <c r="AH85" s="203"/>
      <c r="AI85" s="204"/>
      <c r="AJ85" s="203"/>
      <c r="AK85" s="204"/>
      <c r="AL85" s="203"/>
      <c r="AM85" s="204"/>
      <c r="AN85" s="203"/>
      <c r="AO85" s="204"/>
      <c r="AP85" s="203"/>
      <c r="AQ85" s="204"/>
      <c r="AR85" s="203"/>
      <c r="AS85" s="204"/>
      <c r="AT85" s="205">
        <f t="shared" si="2"/>
        <v>6</v>
      </c>
      <c r="AU85" s="206">
        <f t="shared" si="2"/>
        <v>1120800.24</v>
      </c>
      <c r="AV85" s="205">
        <f t="shared" si="3"/>
        <v>0</v>
      </c>
      <c r="AW85" s="206">
        <f t="shared" si="3"/>
        <v>0</v>
      </c>
      <c r="AX85" s="205">
        <v>6</v>
      </c>
      <c r="AY85" s="206">
        <v>1120800.24</v>
      </c>
    </row>
    <row r="86" spans="1:51" ht="78.75" customHeight="1" x14ac:dyDescent="0.2">
      <c r="A86" s="200">
        <v>12</v>
      </c>
      <c r="B86" s="200" t="s">
        <v>255</v>
      </c>
      <c r="C86" s="201" t="s">
        <v>256</v>
      </c>
      <c r="D86" s="202">
        <v>486</v>
      </c>
      <c r="E86" s="201" t="s">
        <v>257</v>
      </c>
      <c r="F86" s="203"/>
      <c r="G86" s="204"/>
      <c r="H86" s="203"/>
      <c r="I86" s="204"/>
      <c r="J86" s="203">
        <v>7</v>
      </c>
      <c r="K86" s="204">
        <v>1083621.4900000002</v>
      </c>
      <c r="L86" s="203"/>
      <c r="M86" s="204"/>
      <c r="N86" s="203"/>
      <c r="O86" s="204"/>
      <c r="P86" s="203"/>
      <c r="Q86" s="204"/>
      <c r="R86" s="203"/>
      <c r="S86" s="204"/>
      <c r="T86" s="203"/>
      <c r="U86" s="204"/>
      <c r="V86" s="203"/>
      <c r="W86" s="204"/>
      <c r="X86" s="203"/>
      <c r="Y86" s="204"/>
      <c r="Z86" s="203"/>
      <c r="AA86" s="204"/>
      <c r="AB86" s="203"/>
      <c r="AC86" s="204"/>
      <c r="AD86" s="203"/>
      <c r="AE86" s="204"/>
      <c r="AF86" s="203"/>
      <c r="AG86" s="204"/>
      <c r="AH86" s="203"/>
      <c r="AI86" s="204"/>
      <c r="AJ86" s="203"/>
      <c r="AK86" s="204"/>
      <c r="AL86" s="203"/>
      <c r="AM86" s="204"/>
      <c r="AN86" s="203"/>
      <c r="AO86" s="204"/>
      <c r="AP86" s="203"/>
      <c r="AQ86" s="204"/>
      <c r="AR86" s="203"/>
      <c r="AS86" s="204"/>
      <c r="AT86" s="205">
        <f t="shared" si="2"/>
        <v>7</v>
      </c>
      <c r="AU86" s="206">
        <f t="shared" si="2"/>
        <v>1083621.4900000002</v>
      </c>
      <c r="AV86" s="205">
        <f t="shared" si="3"/>
        <v>0</v>
      </c>
      <c r="AW86" s="206">
        <f t="shared" si="3"/>
        <v>0</v>
      </c>
      <c r="AX86" s="205">
        <v>7</v>
      </c>
      <c r="AY86" s="206">
        <v>1083621.4900000002</v>
      </c>
    </row>
    <row r="87" spans="1:51" ht="81" customHeight="1" x14ac:dyDescent="0.2">
      <c r="A87" s="200">
        <v>13</v>
      </c>
      <c r="B87" s="200" t="s">
        <v>258</v>
      </c>
      <c r="C87" s="201" t="s">
        <v>259</v>
      </c>
      <c r="D87" s="202">
        <v>487</v>
      </c>
      <c r="E87" s="201" t="s">
        <v>257</v>
      </c>
      <c r="F87" s="203"/>
      <c r="G87" s="204"/>
      <c r="H87" s="203"/>
      <c r="I87" s="204"/>
      <c r="J87" s="203">
        <v>8</v>
      </c>
      <c r="K87" s="204">
        <v>1780462.24</v>
      </c>
      <c r="L87" s="203"/>
      <c r="M87" s="204"/>
      <c r="N87" s="203"/>
      <c r="O87" s="204"/>
      <c r="P87" s="203"/>
      <c r="Q87" s="204"/>
      <c r="R87" s="203"/>
      <c r="S87" s="204"/>
      <c r="T87" s="203"/>
      <c r="U87" s="204"/>
      <c r="V87" s="203"/>
      <c r="W87" s="204"/>
      <c r="X87" s="203"/>
      <c r="Y87" s="204"/>
      <c r="Z87" s="203"/>
      <c r="AA87" s="204"/>
      <c r="AB87" s="203"/>
      <c r="AC87" s="204"/>
      <c r="AD87" s="203"/>
      <c r="AE87" s="204"/>
      <c r="AF87" s="203"/>
      <c r="AG87" s="204"/>
      <c r="AH87" s="203"/>
      <c r="AI87" s="204"/>
      <c r="AJ87" s="203"/>
      <c r="AK87" s="204"/>
      <c r="AL87" s="203"/>
      <c r="AM87" s="204"/>
      <c r="AN87" s="203"/>
      <c r="AO87" s="204"/>
      <c r="AP87" s="203"/>
      <c r="AQ87" s="204"/>
      <c r="AR87" s="203"/>
      <c r="AS87" s="204"/>
      <c r="AT87" s="205">
        <f t="shared" si="2"/>
        <v>8</v>
      </c>
      <c r="AU87" s="206">
        <f t="shared" si="2"/>
        <v>1780462.24</v>
      </c>
      <c r="AV87" s="205">
        <f t="shared" si="3"/>
        <v>0</v>
      </c>
      <c r="AW87" s="206">
        <f t="shared" si="3"/>
        <v>0</v>
      </c>
      <c r="AX87" s="205">
        <v>8</v>
      </c>
      <c r="AY87" s="206">
        <v>1780462.24</v>
      </c>
    </row>
    <row r="88" spans="1:51" ht="81" customHeight="1" x14ac:dyDescent="0.2">
      <c r="A88" s="207">
        <v>21</v>
      </c>
      <c r="B88" s="207" t="s">
        <v>347</v>
      </c>
      <c r="C88" s="208" t="s">
        <v>348</v>
      </c>
      <c r="D88" s="207">
        <v>493</v>
      </c>
      <c r="E88" s="208" t="s">
        <v>343</v>
      </c>
      <c r="F88" s="203"/>
      <c r="G88" s="204"/>
      <c r="H88" s="203"/>
      <c r="I88" s="204"/>
      <c r="J88" s="203"/>
      <c r="K88" s="204"/>
      <c r="L88" s="203"/>
      <c r="M88" s="204"/>
      <c r="N88" s="203"/>
      <c r="O88" s="204"/>
      <c r="P88" s="203"/>
      <c r="Q88" s="204"/>
      <c r="R88" s="203"/>
      <c r="S88" s="204"/>
      <c r="T88" s="203"/>
      <c r="U88" s="204"/>
      <c r="V88" s="203"/>
      <c r="W88" s="204"/>
      <c r="X88" s="203"/>
      <c r="Y88" s="204"/>
      <c r="Z88" s="203"/>
      <c r="AA88" s="204"/>
      <c r="AB88" s="203"/>
      <c r="AC88" s="204"/>
      <c r="AD88" s="203"/>
      <c r="AE88" s="204"/>
      <c r="AF88" s="203"/>
      <c r="AG88" s="204"/>
      <c r="AH88" s="203"/>
      <c r="AI88" s="204"/>
      <c r="AJ88" s="203">
        <v>3</v>
      </c>
      <c r="AK88" s="204">
        <v>222087.39</v>
      </c>
      <c r="AL88" s="203"/>
      <c r="AM88" s="204"/>
      <c r="AN88" s="203"/>
      <c r="AO88" s="204"/>
      <c r="AP88" s="203"/>
      <c r="AQ88" s="204"/>
      <c r="AR88" s="203"/>
      <c r="AS88" s="204"/>
      <c r="AT88" s="205">
        <f t="shared" si="2"/>
        <v>3</v>
      </c>
      <c r="AU88" s="206">
        <f t="shared" si="2"/>
        <v>222087.39</v>
      </c>
      <c r="AV88" s="205">
        <f t="shared" si="3"/>
        <v>0</v>
      </c>
      <c r="AW88" s="206">
        <f t="shared" si="3"/>
        <v>0</v>
      </c>
      <c r="AX88" s="205">
        <v>3</v>
      </c>
      <c r="AY88" s="206">
        <v>222087.39</v>
      </c>
    </row>
    <row r="89" spans="1:51" ht="56.25" x14ac:dyDescent="0.2">
      <c r="A89" s="200">
        <v>27</v>
      </c>
      <c r="B89" s="200" t="s">
        <v>260</v>
      </c>
      <c r="C89" s="201" t="s">
        <v>261</v>
      </c>
      <c r="D89" s="202">
        <v>498</v>
      </c>
      <c r="E89" s="201" t="s">
        <v>262</v>
      </c>
      <c r="F89" s="203"/>
      <c r="G89" s="204"/>
      <c r="H89" s="203"/>
      <c r="I89" s="204"/>
      <c r="J89" s="203">
        <v>275</v>
      </c>
      <c r="K89" s="204">
        <v>57608157.12000002</v>
      </c>
      <c r="L89" s="203">
        <v>18</v>
      </c>
      <c r="M89" s="204">
        <v>3770857.2600000002</v>
      </c>
      <c r="N89" s="203"/>
      <c r="O89" s="204"/>
      <c r="P89" s="203"/>
      <c r="Q89" s="204"/>
      <c r="R89" s="203">
        <v>11</v>
      </c>
      <c r="S89" s="204">
        <v>2304412.77</v>
      </c>
      <c r="T89" s="203"/>
      <c r="U89" s="204"/>
      <c r="V89" s="203">
        <v>1</v>
      </c>
      <c r="W89" s="204">
        <v>209492.07</v>
      </c>
      <c r="X89" s="203"/>
      <c r="Y89" s="204"/>
      <c r="Z89" s="203"/>
      <c r="AA89" s="204"/>
      <c r="AB89" s="203"/>
      <c r="AC89" s="204"/>
      <c r="AD89" s="203"/>
      <c r="AE89" s="204"/>
      <c r="AF89" s="203"/>
      <c r="AG89" s="204"/>
      <c r="AH89" s="203"/>
      <c r="AI89" s="204"/>
      <c r="AJ89" s="203"/>
      <c r="AK89" s="204"/>
      <c r="AL89" s="203"/>
      <c r="AM89" s="204"/>
      <c r="AN89" s="203"/>
      <c r="AO89" s="204"/>
      <c r="AP89" s="203">
        <v>8</v>
      </c>
      <c r="AQ89" s="204">
        <v>1675936.5600000003</v>
      </c>
      <c r="AR89" s="203"/>
      <c r="AS89" s="204"/>
      <c r="AT89" s="205">
        <f t="shared" si="2"/>
        <v>295</v>
      </c>
      <c r="AU89" s="206">
        <f t="shared" si="2"/>
        <v>61797998.520000026</v>
      </c>
      <c r="AV89" s="205">
        <f t="shared" si="3"/>
        <v>18</v>
      </c>
      <c r="AW89" s="206">
        <f t="shared" si="3"/>
        <v>3770857.2600000002</v>
      </c>
      <c r="AX89" s="205">
        <v>313</v>
      </c>
      <c r="AY89" s="206">
        <v>65568855.780000024</v>
      </c>
    </row>
    <row r="90" spans="1:51" ht="56.25" x14ac:dyDescent="0.2">
      <c r="A90" s="200">
        <v>28</v>
      </c>
      <c r="B90" s="200" t="s">
        <v>263</v>
      </c>
      <c r="C90" s="201" t="s">
        <v>261</v>
      </c>
      <c r="D90" s="202">
        <v>499</v>
      </c>
      <c r="E90" s="201" t="s">
        <v>262</v>
      </c>
      <c r="F90" s="203"/>
      <c r="G90" s="204"/>
      <c r="H90" s="203"/>
      <c r="I90" s="204"/>
      <c r="J90" s="203">
        <v>137</v>
      </c>
      <c r="K90" s="204">
        <v>25589991.620000008</v>
      </c>
      <c r="L90" s="203">
        <v>9</v>
      </c>
      <c r="M90" s="204">
        <v>1681094.34</v>
      </c>
      <c r="N90" s="203"/>
      <c r="O90" s="204"/>
      <c r="P90" s="203"/>
      <c r="Q90" s="204"/>
      <c r="R90" s="203">
        <v>18</v>
      </c>
      <c r="S90" s="204">
        <v>3362188.6799999997</v>
      </c>
      <c r="T90" s="203"/>
      <c r="U90" s="204"/>
      <c r="V90" s="203">
        <v>1</v>
      </c>
      <c r="W90" s="204">
        <v>184386.39</v>
      </c>
      <c r="X90" s="203"/>
      <c r="Y90" s="204"/>
      <c r="Z90" s="203"/>
      <c r="AA90" s="204"/>
      <c r="AB90" s="203"/>
      <c r="AC90" s="204"/>
      <c r="AD90" s="203"/>
      <c r="AE90" s="204"/>
      <c r="AF90" s="203"/>
      <c r="AG90" s="204"/>
      <c r="AH90" s="203"/>
      <c r="AI90" s="204"/>
      <c r="AJ90" s="203"/>
      <c r="AK90" s="204"/>
      <c r="AL90" s="203"/>
      <c r="AM90" s="204"/>
      <c r="AN90" s="203"/>
      <c r="AO90" s="204"/>
      <c r="AP90" s="203">
        <v>45</v>
      </c>
      <c r="AQ90" s="204">
        <v>8405471.7000000011</v>
      </c>
      <c r="AR90" s="203">
        <v>8</v>
      </c>
      <c r="AS90" s="204">
        <v>1494306.08</v>
      </c>
      <c r="AT90" s="205">
        <f t="shared" si="2"/>
        <v>201</v>
      </c>
      <c r="AU90" s="206">
        <f t="shared" si="2"/>
        <v>37542038.390000008</v>
      </c>
      <c r="AV90" s="205">
        <f t="shared" si="3"/>
        <v>17</v>
      </c>
      <c r="AW90" s="206">
        <f t="shared" si="3"/>
        <v>3175400.42</v>
      </c>
      <c r="AX90" s="205">
        <v>218</v>
      </c>
      <c r="AY90" s="206">
        <v>40717438.81000001</v>
      </c>
    </row>
    <row r="91" spans="1:51" ht="41.25" customHeight="1" x14ac:dyDescent="0.2">
      <c r="A91" s="200">
        <v>29</v>
      </c>
      <c r="B91" s="200" t="s">
        <v>264</v>
      </c>
      <c r="C91" s="201" t="s">
        <v>265</v>
      </c>
      <c r="D91" s="202">
        <v>500</v>
      </c>
      <c r="E91" s="201" t="s">
        <v>266</v>
      </c>
      <c r="F91" s="203"/>
      <c r="G91" s="204"/>
      <c r="H91" s="203"/>
      <c r="I91" s="204"/>
      <c r="J91" s="203"/>
      <c r="K91" s="204"/>
      <c r="L91" s="203"/>
      <c r="M91" s="204"/>
      <c r="N91" s="203"/>
      <c r="O91" s="204"/>
      <c r="P91" s="203"/>
      <c r="Q91" s="204"/>
      <c r="R91" s="203">
        <v>92</v>
      </c>
      <c r="S91" s="204">
        <v>13524595.240000006</v>
      </c>
      <c r="T91" s="203">
        <v>2</v>
      </c>
      <c r="U91" s="204">
        <v>294012.94</v>
      </c>
      <c r="V91" s="203">
        <v>21</v>
      </c>
      <c r="W91" s="204">
        <v>3087135.870000001</v>
      </c>
      <c r="X91" s="203">
        <v>14</v>
      </c>
      <c r="Y91" s="204">
        <v>2058090.5799999998</v>
      </c>
      <c r="Z91" s="203"/>
      <c r="AA91" s="204"/>
      <c r="AB91" s="203"/>
      <c r="AC91" s="204"/>
      <c r="AD91" s="203"/>
      <c r="AE91" s="204"/>
      <c r="AF91" s="203"/>
      <c r="AG91" s="204"/>
      <c r="AH91" s="203"/>
      <c r="AI91" s="204"/>
      <c r="AJ91" s="203"/>
      <c r="AK91" s="204"/>
      <c r="AL91" s="203"/>
      <c r="AM91" s="204"/>
      <c r="AN91" s="203"/>
      <c r="AO91" s="204"/>
      <c r="AP91" s="203">
        <v>1</v>
      </c>
      <c r="AQ91" s="204">
        <v>147006.47</v>
      </c>
      <c r="AR91" s="203"/>
      <c r="AS91" s="204"/>
      <c r="AT91" s="205">
        <f t="shared" si="2"/>
        <v>114</v>
      </c>
      <c r="AU91" s="206">
        <f t="shared" si="2"/>
        <v>16758737.580000008</v>
      </c>
      <c r="AV91" s="205">
        <f t="shared" si="3"/>
        <v>16</v>
      </c>
      <c r="AW91" s="206">
        <f t="shared" si="3"/>
        <v>2352103.52</v>
      </c>
      <c r="AX91" s="205">
        <v>130</v>
      </c>
      <c r="AY91" s="206">
        <v>19110841.100000001</v>
      </c>
    </row>
    <row r="92" spans="1:51" ht="41.25" customHeight="1" x14ac:dyDescent="0.2">
      <c r="A92" s="207">
        <v>38</v>
      </c>
      <c r="B92" s="207" t="s">
        <v>307</v>
      </c>
      <c r="C92" s="208" t="s">
        <v>308</v>
      </c>
      <c r="D92" s="207">
        <v>504</v>
      </c>
      <c r="E92" s="208" t="s">
        <v>344</v>
      </c>
      <c r="F92" s="203">
        <v>2</v>
      </c>
      <c r="G92" s="204">
        <v>197027.34</v>
      </c>
      <c r="H92" s="203"/>
      <c r="I92" s="204"/>
      <c r="J92" s="203"/>
      <c r="K92" s="204"/>
      <c r="L92" s="203"/>
      <c r="M92" s="204"/>
      <c r="N92" s="203"/>
      <c r="O92" s="204"/>
      <c r="P92" s="203"/>
      <c r="Q92" s="204"/>
      <c r="R92" s="203"/>
      <c r="S92" s="204"/>
      <c r="T92" s="203"/>
      <c r="U92" s="204"/>
      <c r="V92" s="203"/>
      <c r="W92" s="204"/>
      <c r="X92" s="203"/>
      <c r="Y92" s="204"/>
      <c r="Z92" s="203"/>
      <c r="AA92" s="204"/>
      <c r="AB92" s="203"/>
      <c r="AC92" s="204"/>
      <c r="AD92" s="203"/>
      <c r="AE92" s="204"/>
      <c r="AF92" s="203"/>
      <c r="AG92" s="204"/>
      <c r="AH92" s="203"/>
      <c r="AI92" s="204"/>
      <c r="AJ92" s="203"/>
      <c r="AK92" s="204"/>
      <c r="AL92" s="203"/>
      <c r="AM92" s="204"/>
      <c r="AN92" s="203"/>
      <c r="AO92" s="204"/>
      <c r="AP92" s="203"/>
      <c r="AQ92" s="204"/>
      <c r="AR92" s="203"/>
      <c r="AS92" s="204"/>
      <c r="AT92" s="205">
        <f t="shared" si="2"/>
        <v>2</v>
      </c>
      <c r="AU92" s="206">
        <f t="shared" si="2"/>
        <v>197027.34</v>
      </c>
      <c r="AV92" s="205">
        <f t="shared" si="3"/>
        <v>0</v>
      </c>
      <c r="AW92" s="206">
        <f t="shared" si="3"/>
        <v>0</v>
      </c>
      <c r="AX92" s="205">
        <v>2</v>
      </c>
      <c r="AY92" s="206">
        <v>197027.34</v>
      </c>
    </row>
    <row r="93" spans="1:51" ht="41.25" customHeight="1" x14ac:dyDescent="0.2">
      <c r="A93" s="200">
        <v>38</v>
      </c>
      <c r="B93" s="200" t="s">
        <v>307</v>
      </c>
      <c r="C93" s="201" t="s">
        <v>308</v>
      </c>
      <c r="D93" s="202">
        <v>506</v>
      </c>
      <c r="E93" s="201" t="s">
        <v>309</v>
      </c>
      <c r="F93" s="203">
        <v>2</v>
      </c>
      <c r="G93" s="204">
        <v>197027.34</v>
      </c>
      <c r="H93" s="203"/>
      <c r="I93" s="204"/>
      <c r="J93" s="203"/>
      <c r="K93" s="204"/>
      <c r="L93" s="203"/>
      <c r="M93" s="204"/>
      <c r="N93" s="203"/>
      <c r="O93" s="204"/>
      <c r="P93" s="203"/>
      <c r="Q93" s="204"/>
      <c r="R93" s="203"/>
      <c r="S93" s="204"/>
      <c r="T93" s="203"/>
      <c r="U93" s="204"/>
      <c r="V93" s="203"/>
      <c r="W93" s="204"/>
      <c r="X93" s="203"/>
      <c r="Y93" s="204"/>
      <c r="Z93" s="203"/>
      <c r="AA93" s="204"/>
      <c r="AB93" s="203"/>
      <c r="AC93" s="204"/>
      <c r="AD93" s="203"/>
      <c r="AE93" s="204"/>
      <c r="AF93" s="203"/>
      <c r="AG93" s="204"/>
      <c r="AH93" s="203"/>
      <c r="AI93" s="204"/>
      <c r="AJ93" s="203"/>
      <c r="AK93" s="204"/>
      <c r="AL93" s="203"/>
      <c r="AM93" s="204"/>
      <c r="AN93" s="203"/>
      <c r="AO93" s="204"/>
      <c r="AP93" s="203"/>
      <c r="AQ93" s="204"/>
      <c r="AR93" s="203"/>
      <c r="AS93" s="204"/>
      <c r="AT93" s="205">
        <f t="shared" si="2"/>
        <v>2</v>
      </c>
      <c r="AU93" s="206">
        <f t="shared" si="2"/>
        <v>197027.34</v>
      </c>
      <c r="AV93" s="205">
        <f t="shared" si="3"/>
        <v>0</v>
      </c>
      <c r="AW93" s="206">
        <f t="shared" si="3"/>
        <v>0</v>
      </c>
      <c r="AX93" s="205">
        <v>2</v>
      </c>
      <c r="AY93" s="206">
        <v>197027.34</v>
      </c>
    </row>
    <row r="94" spans="1:51" ht="41.25" customHeight="1" x14ac:dyDescent="0.2">
      <c r="A94" s="200">
        <v>38</v>
      </c>
      <c r="B94" s="200" t="s">
        <v>307</v>
      </c>
      <c r="C94" s="201" t="s">
        <v>308</v>
      </c>
      <c r="D94" s="202">
        <v>508</v>
      </c>
      <c r="E94" s="201" t="s">
        <v>310</v>
      </c>
      <c r="F94" s="203">
        <v>10</v>
      </c>
      <c r="G94" s="204">
        <v>985136.70000000007</v>
      </c>
      <c r="H94" s="203"/>
      <c r="I94" s="204"/>
      <c r="J94" s="203"/>
      <c r="K94" s="204"/>
      <c r="L94" s="203"/>
      <c r="M94" s="204"/>
      <c r="N94" s="203"/>
      <c r="O94" s="204"/>
      <c r="P94" s="203"/>
      <c r="Q94" s="204"/>
      <c r="R94" s="203"/>
      <c r="S94" s="204"/>
      <c r="T94" s="203"/>
      <c r="U94" s="204"/>
      <c r="V94" s="203"/>
      <c r="W94" s="204"/>
      <c r="X94" s="203"/>
      <c r="Y94" s="204"/>
      <c r="Z94" s="203"/>
      <c r="AA94" s="204"/>
      <c r="AB94" s="203"/>
      <c r="AC94" s="204"/>
      <c r="AD94" s="203"/>
      <c r="AE94" s="204"/>
      <c r="AF94" s="203"/>
      <c r="AG94" s="204"/>
      <c r="AH94" s="203"/>
      <c r="AI94" s="204"/>
      <c r="AJ94" s="203"/>
      <c r="AK94" s="204"/>
      <c r="AL94" s="203"/>
      <c r="AM94" s="204"/>
      <c r="AN94" s="203"/>
      <c r="AO94" s="204"/>
      <c r="AP94" s="203"/>
      <c r="AQ94" s="204"/>
      <c r="AR94" s="203"/>
      <c r="AS94" s="204"/>
      <c r="AT94" s="205">
        <f t="shared" si="2"/>
        <v>10</v>
      </c>
      <c r="AU94" s="206">
        <f t="shared" si="2"/>
        <v>985136.70000000007</v>
      </c>
      <c r="AV94" s="205">
        <f t="shared" si="3"/>
        <v>0</v>
      </c>
      <c r="AW94" s="206">
        <f t="shared" si="3"/>
        <v>0</v>
      </c>
      <c r="AX94" s="205">
        <v>10</v>
      </c>
      <c r="AY94" s="206">
        <v>985136.70000000007</v>
      </c>
    </row>
    <row r="95" spans="1:51" ht="41.25" customHeight="1" x14ac:dyDescent="0.2">
      <c r="A95" s="200">
        <v>38</v>
      </c>
      <c r="B95" s="200" t="s">
        <v>307</v>
      </c>
      <c r="C95" s="201" t="s">
        <v>308</v>
      </c>
      <c r="D95" s="202">
        <v>512</v>
      </c>
      <c r="E95" s="201" t="s">
        <v>311</v>
      </c>
      <c r="F95" s="203">
        <v>6</v>
      </c>
      <c r="G95" s="204">
        <v>591082.02</v>
      </c>
      <c r="H95" s="203"/>
      <c r="I95" s="204"/>
      <c r="J95" s="203"/>
      <c r="K95" s="204"/>
      <c r="L95" s="203"/>
      <c r="M95" s="204"/>
      <c r="N95" s="203"/>
      <c r="O95" s="204"/>
      <c r="P95" s="203"/>
      <c r="Q95" s="204"/>
      <c r="R95" s="203"/>
      <c r="S95" s="204"/>
      <c r="T95" s="203"/>
      <c r="U95" s="204"/>
      <c r="V95" s="203"/>
      <c r="W95" s="204"/>
      <c r="X95" s="203"/>
      <c r="Y95" s="204"/>
      <c r="Z95" s="203"/>
      <c r="AA95" s="204"/>
      <c r="AB95" s="203"/>
      <c r="AC95" s="204"/>
      <c r="AD95" s="203"/>
      <c r="AE95" s="204"/>
      <c r="AF95" s="203"/>
      <c r="AG95" s="204"/>
      <c r="AH95" s="203"/>
      <c r="AI95" s="204"/>
      <c r="AJ95" s="203"/>
      <c r="AK95" s="204"/>
      <c r="AL95" s="203"/>
      <c r="AM95" s="204"/>
      <c r="AN95" s="203"/>
      <c r="AO95" s="204"/>
      <c r="AP95" s="203">
        <v>1</v>
      </c>
      <c r="AQ95" s="204">
        <v>98513.67</v>
      </c>
      <c r="AR95" s="203"/>
      <c r="AS95" s="204"/>
      <c r="AT95" s="205">
        <f t="shared" si="2"/>
        <v>7</v>
      </c>
      <c r="AU95" s="206">
        <f t="shared" si="2"/>
        <v>689595.69000000006</v>
      </c>
      <c r="AV95" s="205">
        <f t="shared" si="3"/>
        <v>0</v>
      </c>
      <c r="AW95" s="206">
        <f t="shared" si="3"/>
        <v>0</v>
      </c>
      <c r="AX95" s="205">
        <v>7</v>
      </c>
      <c r="AY95" s="206">
        <v>689595.69000000006</v>
      </c>
    </row>
    <row r="96" spans="1:51" ht="24" customHeight="1" x14ac:dyDescent="0.2">
      <c r="A96" s="200">
        <v>36</v>
      </c>
      <c r="B96" s="200" t="s">
        <v>231</v>
      </c>
      <c r="C96" s="201" t="s">
        <v>232</v>
      </c>
      <c r="D96" s="202">
        <v>521</v>
      </c>
      <c r="E96" s="201" t="s">
        <v>233</v>
      </c>
      <c r="F96" s="203"/>
      <c r="G96" s="204"/>
      <c r="H96" s="203"/>
      <c r="I96" s="204"/>
      <c r="J96" s="203">
        <v>12</v>
      </c>
      <c r="K96" s="204">
        <v>1824562.0800000003</v>
      </c>
      <c r="L96" s="203"/>
      <c r="M96" s="204"/>
      <c r="N96" s="203"/>
      <c r="O96" s="204"/>
      <c r="P96" s="203"/>
      <c r="Q96" s="204"/>
      <c r="R96" s="203">
        <v>17</v>
      </c>
      <c r="S96" s="204">
        <v>2584796.2799999998</v>
      </c>
      <c r="T96" s="203"/>
      <c r="U96" s="204"/>
      <c r="V96" s="203"/>
      <c r="W96" s="204"/>
      <c r="X96" s="203"/>
      <c r="Y96" s="204"/>
      <c r="Z96" s="203"/>
      <c r="AA96" s="204"/>
      <c r="AB96" s="203"/>
      <c r="AC96" s="204"/>
      <c r="AD96" s="203"/>
      <c r="AE96" s="204"/>
      <c r="AF96" s="203"/>
      <c r="AG96" s="204"/>
      <c r="AH96" s="203"/>
      <c r="AI96" s="204"/>
      <c r="AJ96" s="203"/>
      <c r="AK96" s="204"/>
      <c r="AL96" s="203"/>
      <c r="AM96" s="204"/>
      <c r="AN96" s="203"/>
      <c r="AO96" s="204"/>
      <c r="AP96" s="203">
        <v>14</v>
      </c>
      <c r="AQ96" s="204">
        <v>2128655.7599999998</v>
      </c>
      <c r="AR96" s="203">
        <v>1</v>
      </c>
      <c r="AS96" s="204">
        <v>152046.84</v>
      </c>
      <c r="AT96" s="205">
        <f t="shared" si="2"/>
        <v>43</v>
      </c>
      <c r="AU96" s="206">
        <f t="shared" si="2"/>
        <v>6538014.1200000001</v>
      </c>
      <c r="AV96" s="205">
        <f t="shared" si="3"/>
        <v>1</v>
      </c>
      <c r="AW96" s="206">
        <f t="shared" si="3"/>
        <v>152046.84</v>
      </c>
      <c r="AX96" s="205">
        <v>44</v>
      </c>
      <c r="AY96" s="206">
        <v>6690060.96</v>
      </c>
    </row>
    <row r="97" spans="1:51" ht="99" customHeight="1" x14ac:dyDescent="0.2">
      <c r="A97" s="200">
        <v>3</v>
      </c>
      <c r="B97" s="200" t="s">
        <v>267</v>
      </c>
      <c r="C97" s="201" t="s">
        <v>268</v>
      </c>
      <c r="D97" s="202">
        <v>523</v>
      </c>
      <c r="E97" s="201" t="s">
        <v>269</v>
      </c>
      <c r="F97" s="203"/>
      <c r="G97" s="204"/>
      <c r="H97" s="203">
        <v>14</v>
      </c>
      <c r="I97" s="204">
        <v>1848777.1400000001</v>
      </c>
      <c r="J97" s="203"/>
      <c r="K97" s="204"/>
      <c r="L97" s="203"/>
      <c r="M97" s="204"/>
      <c r="N97" s="203"/>
      <c r="O97" s="204"/>
      <c r="P97" s="203"/>
      <c r="Q97" s="204"/>
      <c r="R97" s="203"/>
      <c r="S97" s="204"/>
      <c r="T97" s="203"/>
      <c r="U97" s="204"/>
      <c r="V97" s="203"/>
      <c r="W97" s="204"/>
      <c r="X97" s="203"/>
      <c r="Y97" s="204"/>
      <c r="Z97" s="203"/>
      <c r="AA97" s="204"/>
      <c r="AB97" s="203"/>
      <c r="AC97" s="204"/>
      <c r="AD97" s="203"/>
      <c r="AE97" s="204"/>
      <c r="AF97" s="203"/>
      <c r="AG97" s="204"/>
      <c r="AH97" s="203"/>
      <c r="AI97" s="204"/>
      <c r="AJ97" s="203"/>
      <c r="AK97" s="204"/>
      <c r="AL97" s="203"/>
      <c r="AM97" s="204"/>
      <c r="AN97" s="203"/>
      <c r="AO97" s="204"/>
      <c r="AP97" s="203"/>
      <c r="AQ97" s="204"/>
      <c r="AR97" s="203"/>
      <c r="AS97" s="204"/>
      <c r="AT97" s="205">
        <f t="shared" si="2"/>
        <v>14</v>
      </c>
      <c r="AU97" s="206">
        <f t="shared" si="2"/>
        <v>1848777.1400000001</v>
      </c>
      <c r="AV97" s="205">
        <f t="shared" si="3"/>
        <v>0</v>
      </c>
      <c r="AW97" s="206">
        <f t="shared" si="3"/>
        <v>0</v>
      </c>
      <c r="AX97" s="205">
        <v>14</v>
      </c>
      <c r="AY97" s="206">
        <v>1848777.1400000001</v>
      </c>
    </row>
    <row r="98" spans="1:51" ht="99" customHeight="1" x14ac:dyDescent="0.2">
      <c r="A98" s="200">
        <v>3</v>
      </c>
      <c r="B98" s="200" t="s">
        <v>267</v>
      </c>
      <c r="C98" s="201" t="s">
        <v>268</v>
      </c>
      <c r="D98" s="202">
        <v>524</v>
      </c>
      <c r="E98" s="201" t="s">
        <v>312</v>
      </c>
      <c r="F98" s="203"/>
      <c r="G98" s="204"/>
      <c r="H98" s="203">
        <v>1</v>
      </c>
      <c r="I98" s="204">
        <v>132055.51</v>
      </c>
      <c r="J98" s="203"/>
      <c r="K98" s="204"/>
      <c r="L98" s="203"/>
      <c r="M98" s="204"/>
      <c r="N98" s="203"/>
      <c r="O98" s="204"/>
      <c r="P98" s="203"/>
      <c r="Q98" s="204"/>
      <c r="R98" s="203"/>
      <c r="S98" s="204"/>
      <c r="T98" s="203"/>
      <c r="U98" s="204"/>
      <c r="V98" s="203"/>
      <c r="W98" s="204"/>
      <c r="X98" s="203"/>
      <c r="Y98" s="204"/>
      <c r="Z98" s="203"/>
      <c r="AA98" s="204"/>
      <c r="AB98" s="203"/>
      <c r="AC98" s="204"/>
      <c r="AD98" s="203"/>
      <c r="AE98" s="204"/>
      <c r="AF98" s="203"/>
      <c r="AG98" s="204"/>
      <c r="AH98" s="203"/>
      <c r="AI98" s="204"/>
      <c r="AJ98" s="203"/>
      <c r="AK98" s="204"/>
      <c r="AL98" s="203"/>
      <c r="AM98" s="204"/>
      <c r="AN98" s="203"/>
      <c r="AO98" s="204"/>
      <c r="AP98" s="203"/>
      <c r="AQ98" s="204"/>
      <c r="AR98" s="203"/>
      <c r="AS98" s="204"/>
      <c r="AT98" s="205">
        <f t="shared" si="2"/>
        <v>1</v>
      </c>
      <c r="AU98" s="206">
        <f t="shared" si="2"/>
        <v>132055.51</v>
      </c>
      <c r="AV98" s="205">
        <f t="shared" si="3"/>
        <v>0</v>
      </c>
      <c r="AW98" s="206">
        <f t="shared" si="3"/>
        <v>0</v>
      </c>
      <c r="AX98" s="205">
        <v>1</v>
      </c>
      <c r="AY98" s="206">
        <v>132055.51</v>
      </c>
    </row>
    <row r="99" spans="1:51" ht="95.25" customHeight="1" x14ac:dyDescent="0.2">
      <c r="A99" s="200">
        <v>4</v>
      </c>
      <c r="B99" s="200" t="s">
        <v>270</v>
      </c>
      <c r="C99" s="201" t="s">
        <v>271</v>
      </c>
      <c r="D99" s="202">
        <v>525</v>
      </c>
      <c r="E99" s="201" t="s">
        <v>272</v>
      </c>
      <c r="F99" s="203"/>
      <c r="G99" s="204"/>
      <c r="H99" s="203"/>
      <c r="I99" s="204"/>
      <c r="J99" s="203"/>
      <c r="K99" s="204"/>
      <c r="L99" s="203"/>
      <c r="M99" s="204"/>
      <c r="N99" s="203"/>
      <c r="O99" s="204"/>
      <c r="P99" s="203"/>
      <c r="Q99" s="204"/>
      <c r="R99" s="203">
        <v>6</v>
      </c>
      <c r="S99" s="204">
        <v>1193374.56</v>
      </c>
      <c r="T99" s="203"/>
      <c r="U99" s="204"/>
      <c r="V99" s="203"/>
      <c r="W99" s="204"/>
      <c r="X99" s="203"/>
      <c r="Y99" s="204"/>
      <c r="Z99" s="203"/>
      <c r="AA99" s="204"/>
      <c r="AB99" s="203"/>
      <c r="AC99" s="204"/>
      <c r="AD99" s="203"/>
      <c r="AE99" s="204"/>
      <c r="AF99" s="203"/>
      <c r="AG99" s="204"/>
      <c r="AH99" s="203"/>
      <c r="AI99" s="204"/>
      <c r="AJ99" s="203">
        <v>1</v>
      </c>
      <c r="AK99" s="204">
        <v>198895.76</v>
      </c>
      <c r="AL99" s="203"/>
      <c r="AM99" s="204"/>
      <c r="AN99" s="203"/>
      <c r="AO99" s="204"/>
      <c r="AP99" s="203"/>
      <c r="AQ99" s="204"/>
      <c r="AR99" s="203"/>
      <c r="AS99" s="204"/>
      <c r="AT99" s="205">
        <f t="shared" si="2"/>
        <v>7</v>
      </c>
      <c r="AU99" s="206">
        <f t="shared" si="2"/>
        <v>1392270.32</v>
      </c>
      <c r="AV99" s="205">
        <f t="shared" si="3"/>
        <v>0</v>
      </c>
      <c r="AW99" s="206">
        <f t="shared" si="3"/>
        <v>0</v>
      </c>
      <c r="AX99" s="205">
        <v>7</v>
      </c>
      <c r="AY99" s="206">
        <v>1392270.32</v>
      </c>
    </row>
    <row r="100" spans="1:51" ht="39" customHeight="1" x14ac:dyDescent="0.2">
      <c r="A100" s="200">
        <v>31</v>
      </c>
      <c r="B100" s="200" t="s">
        <v>273</v>
      </c>
      <c r="C100" s="201" t="s">
        <v>274</v>
      </c>
      <c r="D100" s="202">
        <v>527</v>
      </c>
      <c r="E100" s="201" t="s">
        <v>275</v>
      </c>
      <c r="F100" s="203"/>
      <c r="G100" s="204"/>
      <c r="H100" s="203"/>
      <c r="I100" s="204"/>
      <c r="J100" s="203"/>
      <c r="K100" s="204"/>
      <c r="L100" s="203"/>
      <c r="M100" s="204"/>
      <c r="N100" s="203"/>
      <c r="O100" s="204"/>
      <c r="P100" s="203"/>
      <c r="Q100" s="204"/>
      <c r="R100" s="203">
        <v>34</v>
      </c>
      <c r="S100" s="204">
        <v>8251008.4800000004</v>
      </c>
      <c r="T100" s="203"/>
      <c r="U100" s="204"/>
      <c r="V100" s="203">
        <v>78</v>
      </c>
      <c r="W100" s="204">
        <v>18928784.160000008</v>
      </c>
      <c r="X100" s="203">
        <v>47</v>
      </c>
      <c r="Y100" s="204">
        <v>11405805.840000007</v>
      </c>
      <c r="Z100" s="203"/>
      <c r="AA100" s="204"/>
      <c r="AB100" s="203"/>
      <c r="AC100" s="204"/>
      <c r="AD100" s="203"/>
      <c r="AE100" s="204"/>
      <c r="AF100" s="203"/>
      <c r="AG100" s="204"/>
      <c r="AH100" s="203"/>
      <c r="AI100" s="204"/>
      <c r="AJ100" s="203"/>
      <c r="AK100" s="204"/>
      <c r="AL100" s="203"/>
      <c r="AM100" s="204"/>
      <c r="AN100" s="203"/>
      <c r="AO100" s="204"/>
      <c r="AP100" s="203">
        <v>1</v>
      </c>
      <c r="AQ100" s="204">
        <v>242676.72</v>
      </c>
      <c r="AR100" s="203"/>
      <c r="AS100" s="204"/>
      <c r="AT100" s="205">
        <f t="shared" si="2"/>
        <v>113</v>
      </c>
      <c r="AU100" s="206">
        <f t="shared" si="2"/>
        <v>27422469.360000007</v>
      </c>
      <c r="AV100" s="205">
        <f t="shared" si="3"/>
        <v>47</v>
      </c>
      <c r="AW100" s="206">
        <f t="shared" si="3"/>
        <v>11405805.840000007</v>
      </c>
      <c r="AX100" s="205">
        <v>160</v>
      </c>
      <c r="AY100" s="206">
        <v>38828275.200000018</v>
      </c>
    </row>
    <row r="101" spans="1:51" ht="41.25" customHeight="1" x14ac:dyDescent="0.2">
      <c r="A101" s="200">
        <v>39</v>
      </c>
      <c r="B101" s="200" t="s">
        <v>276</v>
      </c>
      <c r="C101" s="201" t="s">
        <v>277</v>
      </c>
      <c r="D101" s="202">
        <v>528</v>
      </c>
      <c r="E101" s="201" t="s">
        <v>278</v>
      </c>
      <c r="F101" s="203"/>
      <c r="G101" s="204"/>
      <c r="H101" s="203"/>
      <c r="I101" s="204"/>
      <c r="J101" s="203"/>
      <c r="K101" s="204"/>
      <c r="L101" s="203"/>
      <c r="M101" s="204"/>
      <c r="N101" s="203"/>
      <c r="O101" s="204"/>
      <c r="P101" s="203"/>
      <c r="Q101" s="204"/>
      <c r="R101" s="203"/>
      <c r="S101" s="204"/>
      <c r="T101" s="203"/>
      <c r="U101" s="204"/>
      <c r="V101" s="203"/>
      <c r="W101" s="204"/>
      <c r="X101" s="203"/>
      <c r="Y101" s="204"/>
      <c r="Z101" s="203"/>
      <c r="AA101" s="204"/>
      <c r="AB101" s="203"/>
      <c r="AC101" s="204"/>
      <c r="AD101" s="203"/>
      <c r="AE101" s="204"/>
      <c r="AF101" s="203"/>
      <c r="AG101" s="204"/>
      <c r="AH101" s="203"/>
      <c r="AI101" s="204"/>
      <c r="AJ101" s="203">
        <v>3</v>
      </c>
      <c r="AK101" s="204">
        <v>433184.07</v>
      </c>
      <c r="AL101" s="203"/>
      <c r="AM101" s="204"/>
      <c r="AN101" s="203"/>
      <c r="AO101" s="204"/>
      <c r="AP101" s="203">
        <v>5</v>
      </c>
      <c r="AQ101" s="204">
        <v>721973.45</v>
      </c>
      <c r="AR101" s="203"/>
      <c r="AS101" s="204"/>
      <c r="AT101" s="205">
        <f t="shared" si="2"/>
        <v>8</v>
      </c>
      <c r="AU101" s="206">
        <f t="shared" si="2"/>
        <v>1155157.52</v>
      </c>
      <c r="AV101" s="205">
        <f t="shared" si="3"/>
        <v>0</v>
      </c>
      <c r="AW101" s="206">
        <f t="shared" si="3"/>
        <v>0</v>
      </c>
      <c r="AX101" s="205">
        <v>8</v>
      </c>
      <c r="AY101" s="206">
        <v>1155157.52</v>
      </c>
    </row>
    <row r="102" spans="1:51" ht="18.75" customHeight="1" x14ac:dyDescent="0.2">
      <c r="A102" s="209"/>
      <c r="B102" s="200" t="s">
        <v>75</v>
      </c>
      <c r="C102" s="201"/>
      <c r="D102" s="210"/>
      <c r="E102" s="201"/>
      <c r="F102" s="211">
        <v>61</v>
      </c>
      <c r="G102" s="212">
        <v>7726030.5499999989</v>
      </c>
      <c r="H102" s="211">
        <v>30</v>
      </c>
      <c r="I102" s="212">
        <v>5607851.5500000007</v>
      </c>
      <c r="J102" s="211">
        <v>780</v>
      </c>
      <c r="K102" s="212">
        <v>139009342.22000003</v>
      </c>
      <c r="L102" s="211">
        <v>44</v>
      </c>
      <c r="M102" s="212">
        <v>8348148.6699999999</v>
      </c>
      <c r="N102" s="211">
        <v>27</v>
      </c>
      <c r="O102" s="212">
        <v>3575613.7800000003</v>
      </c>
      <c r="P102" s="211">
        <v>37</v>
      </c>
      <c r="Q102" s="212">
        <v>3874001.75</v>
      </c>
      <c r="R102" s="211">
        <v>401</v>
      </c>
      <c r="S102" s="212">
        <v>60087566.520000011</v>
      </c>
      <c r="T102" s="211">
        <v>10</v>
      </c>
      <c r="U102" s="212">
        <v>1112973.97</v>
      </c>
      <c r="V102" s="211">
        <v>101</v>
      </c>
      <c r="W102" s="212">
        <v>22409798.49000001</v>
      </c>
      <c r="X102" s="211">
        <v>61</v>
      </c>
      <c r="Y102" s="212">
        <v>13463896.420000007</v>
      </c>
      <c r="Z102" s="211">
        <v>51</v>
      </c>
      <c r="AA102" s="212">
        <v>5725691.0999999987</v>
      </c>
      <c r="AB102" s="211">
        <v>17</v>
      </c>
      <c r="AC102" s="212">
        <v>1682089.08</v>
      </c>
      <c r="AD102" s="211">
        <v>318</v>
      </c>
      <c r="AE102" s="212">
        <v>23541263.339999996</v>
      </c>
      <c r="AF102" s="211">
        <v>176</v>
      </c>
      <c r="AG102" s="212">
        <v>13029126.880000001</v>
      </c>
      <c r="AH102" s="211">
        <v>15</v>
      </c>
      <c r="AI102" s="212">
        <v>1690135.9500000002</v>
      </c>
      <c r="AJ102" s="211">
        <v>49</v>
      </c>
      <c r="AK102" s="212">
        <v>6439501.1999999993</v>
      </c>
      <c r="AL102" s="211">
        <v>1</v>
      </c>
      <c r="AM102" s="212">
        <v>98513.67</v>
      </c>
      <c r="AN102" s="211">
        <v>6</v>
      </c>
      <c r="AO102" s="212">
        <v>794580.84000000008</v>
      </c>
      <c r="AP102" s="211">
        <v>154</v>
      </c>
      <c r="AQ102" s="212">
        <v>23563962.149999995</v>
      </c>
      <c r="AR102" s="211">
        <v>15</v>
      </c>
      <c r="AS102" s="212">
        <v>2399137.5499999998</v>
      </c>
      <c r="AT102" s="205">
        <f t="shared" si="2"/>
        <v>2030</v>
      </c>
      <c r="AU102" s="206">
        <f t="shared" si="2"/>
        <v>304045339.43999994</v>
      </c>
      <c r="AV102" s="205">
        <f t="shared" si="3"/>
        <v>324</v>
      </c>
      <c r="AW102" s="206">
        <f t="shared" si="3"/>
        <v>40133886.24000001</v>
      </c>
      <c r="AX102" s="211">
        <v>2354</v>
      </c>
      <c r="AY102" s="212">
        <v>344179225.68000007</v>
      </c>
    </row>
    <row r="104" spans="1:51" x14ac:dyDescent="0.2">
      <c r="E104" s="72" t="s">
        <v>317</v>
      </c>
      <c r="K104" s="134">
        <v>112203982.84</v>
      </c>
      <c r="AR104" s="72" t="s">
        <v>317</v>
      </c>
      <c r="AS104" s="72" t="s">
        <v>316</v>
      </c>
      <c r="AT104" s="72">
        <v>2030</v>
      </c>
      <c r="AU104" s="134">
        <v>304248593.56999999</v>
      </c>
      <c r="AV104" s="72">
        <v>324</v>
      </c>
      <c r="AW104" s="134">
        <v>40133886.240000002</v>
      </c>
    </row>
    <row r="105" spans="1:51" x14ac:dyDescent="0.2">
      <c r="K105" s="134">
        <v>309606.14720000001</v>
      </c>
      <c r="AP105" s="213" t="s">
        <v>351</v>
      </c>
      <c r="AT105" s="143">
        <f>AT102-AT104</f>
        <v>0</v>
      </c>
      <c r="AU105" s="143">
        <f>AU102-AU104</f>
        <v>-203254.13000005484</v>
      </c>
      <c r="AV105" s="143">
        <f t="shared" ref="AV105:AW105" si="4">AV102-AV104</f>
        <v>0</v>
      </c>
      <c r="AW105" s="143">
        <f t="shared" si="4"/>
        <v>0</v>
      </c>
    </row>
    <row r="106" spans="1:51" x14ac:dyDescent="0.2">
      <c r="AR106" s="213"/>
    </row>
    <row r="107" spans="1:51" x14ac:dyDescent="0.2">
      <c r="C107" s="72" t="s">
        <v>318</v>
      </c>
      <c r="D107" s="165">
        <v>498</v>
      </c>
      <c r="E107" s="164">
        <v>209492.0724</v>
      </c>
      <c r="K107" s="164">
        <f>SUM(K89/J89)</f>
        <v>209484.20770909099</v>
      </c>
      <c r="M107" s="134">
        <f>SUM(M89/L89)</f>
        <v>209492.07</v>
      </c>
      <c r="S107" s="164">
        <f>SUM(S89/R89)</f>
        <v>209492.07</v>
      </c>
      <c r="W107" s="164">
        <f>SUM(W89/V89)</f>
        <v>209492.07</v>
      </c>
      <c r="AQ107" s="164">
        <f>SUM(AQ89/AP89)</f>
        <v>209492.07000000004</v>
      </c>
      <c r="AR107" s="213"/>
      <c r="AS107" s="164"/>
      <c r="AT107" s="164"/>
      <c r="AU107" s="164">
        <f>SUM(AU89/AT89)</f>
        <v>209484.7407457628</v>
      </c>
      <c r="AW107" s="164">
        <f>SUM(AW89/AV89)</f>
        <v>209492.07</v>
      </c>
    </row>
    <row r="108" spans="1:51" x14ac:dyDescent="0.2">
      <c r="C108" s="72" t="s">
        <v>318</v>
      </c>
      <c r="D108" s="165">
        <v>499</v>
      </c>
      <c r="E108" s="164">
        <v>186788.2616</v>
      </c>
      <c r="K108" s="134">
        <f>SUM(K90/J90)</f>
        <v>186788.26000000007</v>
      </c>
      <c r="M108" s="134">
        <f>SUM(M90/L90)</f>
        <v>186788.26</v>
      </c>
      <c r="S108" s="164">
        <f>SUM(S90/R90)</f>
        <v>186788.25999999998</v>
      </c>
      <c r="W108" s="166">
        <f>SUM(W90/V90)</f>
        <v>184386.39</v>
      </c>
      <c r="AQ108" s="164">
        <f>SUM(AQ90/AP90)</f>
        <v>186788.26000000004</v>
      </c>
      <c r="AR108" s="213"/>
      <c r="AS108" s="164">
        <f>SUM(AS90/AR90)</f>
        <v>186788.26</v>
      </c>
      <c r="AT108" s="164"/>
      <c r="AU108" s="166">
        <f>SUM(AU90/AT90)</f>
        <v>186776.31039800998</v>
      </c>
      <c r="AW108" s="166">
        <f>SUM(AW90/AV90)</f>
        <v>186788.26</v>
      </c>
    </row>
    <row r="109" spans="1:51" x14ac:dyDescent="0.2">
      <c r="AR109" s="213"/>
    </row>
    <row r="110" spans="1:51" x14ac:dyDescent="0.2">
      <c r="K110" s="164">
        <f>K107-$E$107</f>
        <v>-7.8646909090166446</v>
      </c>
      <c r="S110" s="164">
        <f>S107-$E$107</f>
        <v>-2.3999999975785613E-3</v>
      </c>
      <c r="W110" s="164">
        <f>W107-$E$107</f>
        <v>-2.3999999975785613E-3</v>
      </c>
      <c r="AQ110" s="164">
        <f>AQ107-$E$107</f>
        <v>-2.3999999684747308E-3</v>
      </c>
      <c r="AR110" s="213"/>
      <c r="AU110" s="164">
        <f>AU107-$E$107</f>
        <v>-7.3316542372049298</v>
      </c>
    </row>
    <row r="111" spans="1:51" x14ac:dyDescent="0.2">
      <c r="K111" s="164">
        <f>K108-$E$108</f>
        <v>-1.5999999304767698E-3</v>
      </c>
      <c r="S111" s="164">
        <f>S108-$E$108</f>
        <v>-1.6000000177882612E-3</v>
      </c>
      <c r="W111" s="164">
        <f>W108-$E$108</f>
        <v>-2401.871599999984</v>
      </c>
      <c r="AQ111" s="164">
        <f>AQ108-$E$108</f>
        <v>-1.5999999595806003E-3</v>
      </c>
      <c r="AR111" s="213"/>
      <c r="AU111" s="164">
        <f>AU108-$E$108</f>
        <v>-11.951201990013942</v>
      </c>
    </row>
    <row r="112" spans="1:51" x14ac:dyDescent="0.2">
      <c r="AR112" s="213"/>
    </row>
    <row r="113" spans="11:44" x14ac:dyDescent="0.2">
      <c r="AR113" s="213"/>
    </row>
    <row r="114" spans="11:44" x14ac:dyDescent="0.2">
      <c r="K114" s="134">
        <f>K104-K102</f>
        <v>-26805359.380000025</v>
      </c>
    </row>
  </sheetData>
  <autoFilter ref="A6:AY102"/>
  <sortState ref="A5:Z40">
    <sortCondition ref="A5:A40"/>
  </sortState>
  <mergeCells count="55">
    <mergeCell ref="AJ5:AK5"/>
    <mergeCell ref="AL5:AM5"/>
    <mergeCell ref="AP5:AQ5"/>
    <mergeCell ref="AR5:AS5"/>
    <mergeCell ref="AJ4:AM4"/>
    <mergeCell ref="AN4:AO4"/>
    <mergeCell ref="AN5:AO5"/>
    <mergeCell ref="F5:G5"/>
    <mergeCell ref="H5:I5"/>
    <mergeCell ref="J5:K5"/>
    <mergeCell ref="L5:M5"/>
    <mergeCell ref="N5:O5"/>
    <mergeCell ref="AD5:AE5"/>
    <mergeCell ref="AF5:AG5"/>
    <mergeCell ref="AH5:AI5"/>
    <mergeCell ref="P5:Q5"/>
    <mergeCell ref="R5:S5"/>
    <mergeCell ref="T5:U5"/>
    <mergeCell ref="V5:W5"/>
    <mergeCell ref="X5:Y5"/>
    <mergeCell ref="A3:A6"/>
    <mergeCell ref="B3:B6"/>
    <mergeCell ref="C3:C6"/>
    <mergeCell ref="D3:D6"/>
    <mergeCell ref="E3:E6"/>
    <mergeCell ref="AT3:AW3"/>
    <mergeCell ref="F3:G3"/>
    <mergeCell ref="H3:I3"/>
    <mergeCell ref="P3:Q3"/>
    <mergeCell ref="N3:O3"/>
    <mergeCell ref="AH3:AI3"/>
    <mergeCell ref="AD3:AG3"/>
    <mergeCell ref="AP3:AS3"/>
    <mergeCell ref="J3:M3"/>
    <mergeCell ref="R3:U3"/>
    <mergeCell ref="V3:Y3"/>
    <mergeCell ref="Z3:AC3"/>
    <mergeCell ref="AJ3:AM3"/>
    <mergeCell ref="AN3:AO3"/>
    <mergeCell ref="AT5:AU5"/>
    <mergeCell ref="AV5:AW5"/>
    <mergeCell ref="AX5:AY5"/>
    <mergeCell ref="F4:G4"/>
    <mergeCell ref="H4:I4"/>
    <mergeCell ref="J4:M4"/>
    <mergeCell ref="P4:Q4"/>
    <mergeCell ref="R4:U4"/>
    <mergeCell ref="V4:Y4"/>
    <mergeCell ref="Z4:AC4"/>
    <mergeCell ref="AD4:AG4"/>
    <mergeCell ref="AH4:AI4"/>
    <mergeCell ref="AP4:AS4"/>
    <mergeCell ref="N4:O4"/>
    <mergeCell ref="Z5:AA5"/>
    <mergeCell ref="AB5:AC5"/>
  </mergeCells>
  <pageMargins left="0" right="0" top="0.35433070866141736" bottom="0.15748031496062992" header="0.11811023622047245" footer="0.11811023622047245"/>
  <pageSetup paperSize="9" scale="60" orientation="landscape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50"/>
  </sheetPr>
  <dimension ref="A1:GW214"/>
  <sheetViews>
    <sheetView topLeftCell="A2" workbookViewId="0">
      <pane xSplit="7" ySplit="8" topLeftCell="FH10" activePane="bottomRight" state="frozen"/>
      <selection activeCell="A2" sqref="A2"/>
      <selection pane="topRight" activeCell="H2" sqref="H2"/>
      <selection pane="bottomLeft" activeCell="A10" sqref="A10"/>
      <selection pane="bottomRight" activeCell="FH2" sqref="FH1:FS1048576"/>
    </sheetView>
  </sheetViews>
  <sheetFormatPr defaultRowHeight="12" x14ac:dyDescent="0.2"/>
  <cols>
    <col min="1" max="1" width="3.42578125" style="80" customWidth="1"/>
    <col min="2" max="2" width="11.5703125" style="80" customWidth="1"/>
    <col min="3" max="3" width="24.5703125" style="80" customWidth="1"/>
    <col min="4" max="4" width="6.28515625" style="80" customWidth="1"/>
    <col min="5" max="5" width="33.140625" style="80" customWidth="1"/>
    <col min="6" max="6" width="5.42578125" style="80" customWidth="1"/>
    <col min="7" max="7" width="9.28515625" style="80" customWidth="1"/>
    <col min="8" max="8" width="9.140625" style="80" customWidth="1"/>
    <col min="9" max="9" width="14.7109375" style="80" customWidth="1"/>
    <col min="10" max="10" width="6.85546875" style="80" customWidth="1"/>
    <col min="11" max="11" width="11.85546875" style="80" customWidth="1"/>
    <col min="12" max="12" width="9.5703125" style="80" customWidth="1"/>
    <col min="13" max="13" width="13.140625" style="80" customWidth="1"/>
    <col min="14" max="15" width="8.7109375" style="80" customWidth="1"/>
    <col min="16" max="16" width="10.28515625" style="80" customWidth="1"/>
    <col min="17" max="17" width="13.140625" style="80" customWidth="1"/>
    <col min="18" max="18" width="6.85546875" style="80" customWidth="1"/>
    <col min="19" max="19" width="11.5703125" style="80" customWidth="1"/>
    <col min="20" max="20" width="8.28515625" style="80" customWidth="1"/>
    <col min="21" max="21" width="12.140625" style="80" customWidth="1"/>
    <col min="22" max="22" width="7.42578125" style="80" customWidth="1"/>
    <col min="23" max="23" width="14.42578125" style="80" customWidth="1"/>
    <col min="24" max="24" width="7.28515625" style="80" customWidth="1"/>
    <col min="25" max="25" width="13.140625" style="80" customWidth="1"/>
    <col min="26" max="26" width="6.28515625" style="80" customWidth="1"/>
    <col min="27" max="27" width="13.140625" style="80" customWidth="1"/>
    <col min="28" max="28" width="8.140625" style="80" customWidth="1"/>
    <col min="29" max="29" width="13.140625" style="80" customWidth="1"/>
    <col min="30" max="30" width="9.42578125" style="80" customWidth="1"/>
    <col min="31" max="31" width="11.5703125" style="80" customWidth="1"/>
    <col min="32" max="32" width="10.140625" style="80" customWidth="1"/>
    <col min="33" max="33" width="14.5703125" style="80" customWidth="1"/>
    <col min="34" max="34" width="7.85546875" style="80" customWidth="1"/>
    <col min="35" max="35" width="14.140625" style="80" customWidth="1"/>
    <col min="36" max="36" width="7.7109375" style="80" customWidth="1"/>
    <col min="37" max="37" width="13.140625" style="80" customWidth="1"/>
    <col min="38" max="39" width="7.140625" style="80" customWidth="1"/>
    <col min="40" max="40" width="10.28515625" style="80" customWidth="1"/>
    <col min="41" max="41" width="13.140625" style="80" customWidth="1"/>
    <col min="42" max="42" width="6.85546875" style="80" customWidth="1"/>
    <col min="43" max="43" width="11.5703125" style="80" customWidth="1"/>
    <col min="44" max="44" width="9" style="80" customWidth="1"/>
    <col min="45" max="45" width="15.28515625" style="80" customWidth="1"/>
    <col min="46" max="46" width="8.140625" style="80" customWidth="1"/>
    <col min="47" max="47" width="15.28515625" style="80" customWidth="1"/>
    <col min="48" max="48" width="9.5703125" style="80" customWidth="1"/>
    <col min="49" max="49" width="13.140625" style="80" customWidth="1"/>
    <col min="50" max="50" width="8.140625" style="80" customWidth="1"/>
    <col min="51" max="51" width="10.42578125" style="80" customWidth="1"/>
    <col min="52" max="52" width="10.28515625" style="80" customWidth="1"/>
    <col min="53" max="53" width="13.140625" style="80" customWidth="1"/>
    <col min="54" max="54" width="9.42578125" style="80" customWidth="1"/>
    <col min="55" max="55" width="11.5703125" style="80" customWidth="1"/>
    <col min="56" max="56" width="8.140625" style="80" customWidth="1"/>
    <col min="57" max="57" width="15.42578125" style="80" customWidth="1"/>
    <col min="58" max="58" width="10.28515625" style="80" customWidth="1"/>
    <col min="59" max="59" width="15.42578125" style="80" customWidth="1"/>
    <col min="60" max="60" width="9.5703125" style="80" customWidth="1"/>
    <col min="61" max="61" width="13.140625" style="80" customWidth="1"/>
    <col min="62" max="62" width="8.7109375" style="80" customWidth="1"/>
    <col min="63" max="63" width="11.42578125" style="80" customWidth="1"/>
    <col min="64" max="64" width="10.28515625" style="80" customWidth="1"/>
    <col min="65" max="65" width="13.140625" style="80" customWidth="1"/>
    <col min="66" max="66" width="9.42578125" style="80" customWidth="1"/>
    <col min="67" max="67" width="11.5703125" style="80" customWidth="1"/>
    <col min="68" max="68" width="7.42578125" style="80" customWidth="1"/>
    <col min="69" max="69" width="13" style="80" customWidth="1"/>
    <col min="70" max="70" width="7.85546875" style="80" customWidth="1"/>
    <col min="71" max="71" width="13.28515625" style="80" customWidth="1"/>
    <col min="72" max="72" width="9.5703125" style="80" customWidth="1"/>
    <col min="73" max="73" width="13.140625" style="80" customWidth="1"/>
    <col min="74" max="74" width="7.28515625" style="80" customWidth="1"/>
    <col min="75" max="75" width="11.7109375" style="80" customWidth="1"/>
    <col min="76" max="76" width="8.42578125" style="80" customWidth="1"/>
    <col min="77" max="77" width="11.28515625" style="80" customWidth="1"/>
    <col min="78" max="78" width="8" style="80" customWidth="1"/>
    <col min="79" max="79" width="11.5703125" style="80" customWidth="1"/>
    <col min="80" max="80" width="7.42578125" style="80" customWidth="1"/>
    <col min="81" max="81" width="12" style="80" customWidth="1"/>
    <col min="82" max="82" width="6.85546875" style="80" customWidth="1"/>
    <col min="83" max="83" width="11.85546875" style="80" customWidth="1"/>
    <col min="84" max="84" width="7.7109375" style="80" customWidth="1"/>
    <col min="85" max="85" width="10.28515625" style="80" customWidth="1"/>
    <col min="86" max="86" width="6" style="80" customWidth="1"/>
    <col min="87" max="87" width="8.85546875" style="80" customWidth="1"/>
    <col min="88" max="88" width="7.5703125" style="80" customWidth="1"/>
    <col min="89" max="89" width="10.7109375" style="80" customWidth="1"/>
    <col min="90" max="90" width="6.42578125" style="80" customWidth="1"/>
    <col min="91" max="91" width="9.85546875" style="80" customWidth="1"/>
    <col min="92" max="92" width="12.140625" style="80" customWidth="1"/>
    <col min="93" max="93" width="14.42578125" style="80" customWidth="1"/>
    <col min="94" max="94" width="11.7109375" style="80" customWidth="1"/>
    <col min="95" max="95" width="14.42578125" style="80" customWidth="1"/>
    <col min="96" max="96" width="9.5703125" style="80" customWidth="1"/>
    <col min="97" max="97" width="13.140625" style="80" customWidth="1"/>
    <col min="98" max="98" width="9.42578125" style="80" customWidth="1"/>
    <col min="99" max="99" width="13.140625" style="80" customWidth="1"/>
    <col min="100" max="100" width="10.28515625" style="80" customWidth="1"/>
    <col min="101" max="101" width="13.140625" style="80" customWidth="1"/>
    <col min="102" max="102" width="9.42578125" style="80" customWidth="1"/>
    <col min="103" max="104" width="11.5703125" style="80" customWidth="1"/>
    <col min="105" max="105" width="14.28515625" style="80" customWidth="1"/>
    <col min="106" max="106" width="10.85546875" style="80" customWidth="1"/>
    <col min="107" max="107" width="14.28515625" style="80" customWidth="1"/>
    <col min="108" max="108" width="9.5703125" style="80" customWidth="1"/>
    <col min="109" max="109" width="13.140625" style="80" customWidth="1"/>
    <col min="110" max="110" width="9.42578125" style="80" customWidth="1"/>
    <col min="111" max="111" width="13.140625" style="80" customWidth="1"/>
    <col min="112" max="112" width="10.28515625" style="80" customWidth="1"/>
    <col min="113" max="113" width="13.140625" style="80" customWidth="1"/>
    <col min="114" max="114" width="9.42578125" style="80" customWidth="1"/>
    <col min="115" max="115" width="11.5703125" style="80" customWidth="1"/>
    <col min="116" max="116" width="10.85546875" style="80" customWidth="1"/>
    <col min="117" max="117" width="14.28515625" style="80" customWidth="1"/>
    <col min="118" max="118" width="10.85546875" style="80" customWidth="1"/>
    <col min="119" max="119" width="14.28515625" style="80" customWidth="1"/>
    <col min="120" max="120" width="9.5703125" style="80" customWidth="1"/>
    <col min="121" max="121" width="13.140625" style="80" customWidth="1"/>
    <col min="122" max="122" width="9.42578125" style="80" customWidth="1"/>
    <col min="123" max="123" width="13.140625" style="80" customWidth="1"/>
    <col min="124" max="124" width="10.28515625" style="80" customWidth="1"/>
    <col min="125" max="125" width="13.140625" style="80" customWidth="1"/>
    <col min="126" max="126" width="9.42578125" style="80" customWidth="1"/>
    <col min="127" max="127" width="11.5703125" style="80" customWidth="1"/>
    <col min="128" max="128" width="8.5703125" style="80" customWidth="1"/>
    <col min="129" max="129" width="14.28515625" style="80" customWidth="1"/>
    <col min="130" max="130" width="8.28515625" style="80" customWidth="1"/>
    <col min="131" max="131" width="12" style="80" customWidth="1"/>
    <col min="132" max="132" width="9.5703125" style="80" customWidth="1"/>
    <col min="133" max="133" width="13.140625" style="80" customWidth="1"/>
    <col min="134" max="134" width="9.42578125" style="80" customWidth="1"/>
    <col min="135" max="135" width="13.140625" style="80" customWidth="1"/>
    <col min="136" max="136" width="10.28515625" style="80" customWidth="1"/>
    <col min="137" max="137" width="13.140625" style="80" customWidth="1"/>
    <col min="138" max="138" width="9.42578125" style="80" customWidth="1"/>
    <col min="139" max="139" width="11.5703125" style="80" customWidth="1"/>
    <col min="140" max="140" width="14" style="80" customWidth="1"/>
    <col min="141" max="141" width="15.7109375" style="80" customWidth="1"/>
    <col min="142" max="142" width="12" style="80" customWidth="1"/>
    <col min="143" max="143" width="15.7109375" style="80" customWidth="1"/>
    <col min="144" max="144" width="9.5703125" style="80" customWidth="1"/>
    <col min="145" max="145" width="11.7109375" style="80" customWidth="1"/>
    <col min="146" max="146" width="8.140625" style="80" customWidth="1"/>
    <col min="147" max="147" width="11.42578125" style="80" customWidth="1"/>
    <col min="148" max="148" width="10.28515625" style="80" customWidth="1"/>
    <col min="149" max="149" width="13.140625" style="80" customWidth="1"/>
    <col min="150" max="150" width="9.42578125" style="80" customWidth="1"/>
    <col min="151" max="151" width="11.5703125" style="80" customWidth="1"/>
    <col min="152" max="152" width="10.85546875" style="80" customWidth="1"/>
    <col min="153" max="155" width="14.28515625" style="80" customWidth="1"/>
    <col min="156" max="156" width="9.5703125" style="80" customWidth="1"/>
    <col min="157" max="157" width="13.140625" style="80" customWidth="1"/>
    <col min="158" max="158" width="9.42578125" style="80" customWidth="1"/>
    <col min="159" max="159" width="13.140625" style="80" customWidth="1"/>
    <col min="160" max="160" width="10.28515625" style="80" customWidth="1"/>
    <col min="161" max="161" width="13.140625" style="80" customWidth="1"/>
    <col min="162" max="162" width="9.42578125" style="80" customWidth="1"/>
    <col min="163" max="164" width="11.5703125" style="80" customWidth="1"/>
    <col min="165" max="165" width="14.28515625" style="80" customWidth="1"/>
    <col min="166" max="166" width="9.140625" style="80" customWidth="1"/>
    <col min="167" max="167" width="12.42578125" style="80" customWidth="1"/>
    <col min="168" max="168" width="9.5703125" style="80" customWidth="1"/>
    <col min="169" max="169" width="13.140625" style="80" customWidth="1"/>
    <col min="170" max="170" width="9.42578125" style="80" hidden="1" customWidth="1"/>
    <col min="171" max="171" width="13.140625" style="80" hidden="1" customWidth="1"/>
    <col min="172" max="172" width="10.28515625" style="80" customWidth="1"/>
    <col min="173" max="173" width="13.140625" style="80" customWidth="1"/>
    <col min="174" max="174" width="9.42578125" style="80" customWidth="1"/>
    <col min="175" max="175" width="11.5703125" style="80" customWidth="1"/>
    <col min="176" max="176" width="9.42578125" style="80" customWidth="1"/>
    <col min="177" max="177" width="14.28515625" style="80" customWidth="1"/>
    <col min="178" max="178" width="8.5703125" style="80" customWidth="1"/>
    <col min="179" max="179" width="11.140625" style="80" customWidth="1"/>
    <col min="180" max="180" width="9.5703125" style="80" customWidth="1"/>
    <col min="181" max="181" width="13.140625" style="80" customWidth="1"/>
    <col min="182" max="182" width="9.42578125" style="80" customWidth="1"/>
    <col min="183" max="183" width="13.140625" style="80" customWidth="1"/>
    <col min="184" max="184" width="10.28515625" style="80" customWidth="1"/>
    <col min="185" max="185" width="13.140625" style="80" customWidth="1"/>
    <col min="186" max="186" width="9.42578125" style="80" customWidth="1"/>
    <col min="187" max="187" width="11.5703125" style="80" customWidth="1"/>
    <col min="188" max="188" width="11.7109375" style="80" customWidth="1"/>
    <col min="189" max="189" width="16.5703125" style="80" customWidth="1"/>
    <col min="190" max="190" width="10.140625" style="80" customWidth="1"/>
    <col min="191" max="191" width="14.7109375" style="80" customWidth="1"/>
    <col min="192" max="192" width="9.5703125" style="80" customWidth="1"/>
    <col min="193" max="193" width="13.140625" style="80" customWidth="1"/>
    <col min="194" max="194" width="9.42578125" style="80" customWidth="1"/>
    <col min="195" max="195" width="13.140625" style="80" customWidth="1"/>
    <col min="196" max="196" width="10.28515625" style="80" customWidth="1"/>
    <col min="197" max="197" width="13.140625" style="80" customWidth="1"/>
    <col min="198" max="198" width="8.7109375" style="80" customWidth="1"/>
    <col min="199" max="199" width="13.85546875" style="80" customWidth="1"/>
    <col min="200" max="200" width="6.85546875" style="80" customWidth="1"/>
    <col min="201" max="201" width="8.85546875" style="80" customWidth="1"/>
    <col min="202" max="202" width="11.140625" style="80" bestFit="1" customWidth="1"/>
    <col min="203" max="203" width="12.28515625" style="80" customWidth="1"/>
    <col min="204" max="204" width="11.5703125" style="80" customWidth="1"/>
    <col min="205" max="205" width="10.7109375" style="80" bestFit="1" customWidth="1"/>
    <col min="206" max="16384" width="9.140625" style="80"/>
  </cols>
  <sheetData>
    <row r="1" spans="1:205" ht="15.75" hidden="1" customHeight="1" x14ac:dyDescent="0.2">
      <c r="AS1" s="258" t="s">
        <v>78</v>
      </c>
      <c r="AT1" s="258"/>
      <c r="AU1" s="258"/>
      <c r="AV1" s="258"/>
      <c r="AW1" s="258"/>
      <c r="AX1" s="258"/>
      <c r="AY1" s="258"/>
      <c r="AZ1" s="258"/>
      <c r="BA1" s="258"/>
      <c r="BB1" s="258"/>
      <c r="BC1" s="258"/>
      <c r="BD1" s="258"/>
      <c r="BE1" s="258"/>
      <c r="BF1" s="87"/>
      <c r="BG1" s="87"/>
    </row>
    <row r="2" spans="1:205" ht="18" customHeight="1" x14ac:dyDescent="0.2">
      <c r="A2" s="88">
        <v>5</v>
      </c>
      <c r="B2" s="88"/>
      <c r="AS2" s="259" t="s">
        <v>76</v>
      </c>
      <c r="AT2" s="259"/>
      <c r="AU2" s="259"/>
      <c r="AV2" s="259"/>
      <c r="AW2" s="259"/>
      <c r="AX2" s="259"/>
      <c r="AY2" s="259"/>
      <c r="AZ2" s="259"/>
      <c r="BA2" s="259"/>
      <c r="BB2" s="259"/>
      <c r="BC2" s="259"/>
      <c r="BD2" s="259"/>
      <c r="BE2" s="259"/>
      <c r="BF2" s="89"/>
      <c r="BG2" s="89"/>
    </row>
    <row r="3" spans="1:205" x14ac:dyDescent="0.2">
      <c r="I3" s="90"/>
    </row>
    <row r="4" spans="1:205" s="91" customFormat="1" ht="19.5" customHeight="1" x14ac:dyDescent="0.2">
      <c r="C4" s="260" t="s">
        <v>79</v>
      </c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0"/>
      <c r="AI4" s="260"/>
      <c r="AJ4" s="260"/>
      <c r="AK4" s="260"/>
      <c r="AL4" s="260"/>
      <c r="AM4" s="260"/>
      <c r="AN4" s="260"/>
      <c r="AO4" s="260"/>
      <c r="AP4" s="260"/>
      <c r="AQ4" s="260"/>
      <c r="AR4" s="260"/>
      <c r="AS4" s="260"/>
      <c r="AT4" s="260"/>
      <c r="AU4" s="260"/>
      <c r="AV4" s="260"/>
      <c r="AW4" s="260"/>
      <c r="AX4" s="260"/>
      <c r="AY4" s="260"/>
      <c r="AZ4" s="260"/>
      <c r="BA4" s="260"/>
      <c r="BB4" s="260"/>
      <c r="BC4" s="260"/>
      <c r="BD4" s="260"/>
      <c r="BE4" s="260"/>
      <c r="BF4" s="260"/>
      <c r="BG4" s="260"/>
      <c r="BH4" s="260"/>
      <c r="BI4" s="260"/>
      <c r="BJ4" s="260"/>
      <c r="BK4" s="260"/>
      <c r="BL4" s="260"/>
      <c r="BM4" s="260"/>
      <c r="BN4" s="260"/>
      <c r="BO4" s="260"/>
      <c r="BP4" s="261"/>
      <c r="BQ4" s="135"/>
      <c r="BR4" s="135"/>
      <c r="BS4" s="135"/>
      <c r="BT4" s="135"/>
      <c r="BU4" s="135"/>
      <c r="BV4" s="135"/>
      <c r="BW4" s="135"/>
      <c r="BX4" s="135"/>
      <c r="BY4" s="135"/>
      <c r="BZ4" s="135"/>
      <c r="CA4" s="135"/>
      <c r="CB4" s="135"/>
      <c r="CC4" s="135"/>
      <c r="CD4" s="135"/>
      <c r="CE4" s="135"/>
      <c r="CF4" s="135"/>
      <c r="CG4" s="135"/>
      <c r="CH4" s="135"/>
      <c r="CI4" s="135"/>
      <c r="CJ4" s="135"/>
      <c r="CK4" s="135"/>
      <c r="CL4" s="135"/>
      <c r="CM4" s="135"/>
      <c r="CN4" s="135"/>
      <c r="CO4" s="135"/>
      <c r="CP4" s="135"/>
      <c r="CQ4" s="135"/>
      <c r="CR4" s="135"/>
      <c r="CS4" s="135"/>
      <c r="CT4" s="135"/>
      <c r="CU4" s="135"/>
      <c r="CV4" s="135"/>
      <c r="CW4" s="135"/>
      <c r="CX4" s="135"/>
      <c r="CY4" s="135"/>
      <c r="CZ4" s="135"/>
      <c r="DA4" s="135"/>
      <c r="DB4" s="135"/>
      <c r="DC4" s="135"/>
      <c r="DD4" s="135"/>
      <c r="DE4" s="135"/>
      <c r="DF4" s="135"/>
      <c r="DG4" s="135"/>
      <c r="DH4" s="135"/>
      <c r="DI4" s="135"/>
      <c r="DJ4" s="135"/>
      <c r="DK4" s="135"/>
      <c r="DL4" s="135"/>
      <c r="DM4" s="135"/>
      <c r="DN4" s="135"/>
      <c r="DO4" s="135"/>
      <c r="DP4" s="135"/>
      <c r="DQ4" s="135"/>
      <c r="DR4" s="135"/>
      <c r="DS4" s="135"/>
      <c r="DT4" s="135"/>
      <c r="DU4" s="135"/>
      <c r="DV4" s="135"/>
      <c r="DW4" s="135"/>
      <c r="DX4" s="135"/>
      <c r="DY4" s="135"/>
      <c r="DZ4" s="135"/>
      <c r="EA4" s="135"/>
      <c r="EB4" s="135"/>
      <c r="EC4" s="135"/>
      <c r="ED4" s="135"/>
      <c r="EE4" s="135"/>
      <c r="EF4" s="135"/>
      <c r="EG4" s="135"/>
      <c r="EH4" s="135"/>
      <c r="EI4" s="135"/>
      <c r="EJ4" s="135"/>
      <c r="EK4" s="135"/>
      <c r="EL4" s="135"/>
      <c r="EM4" s="135"/>
      <c r="EN4" s="135"/>
      <c r="EO4" s="135"/>
      <c r="EP4" s="135"/>
      <c r="EQ4" s="135"/>
      <c r="ER4" s="135"/>
      <c r="ES4" s="135"/>
      <c r="ET4" s="135"/>
      <c r="EU4" s="135"/>
      <c r="EV4" s="135"/>
      <c r="EW4" s="92"/>
      <c r="EX4" s="92"/>
      <c r="EY4" s="92"/>
      <c r="EZ4" s="92"/>
      <c r="FA4" s="92"/>
      <c r="FB4" s="135"/>
      <c r="FC4" s="135"/>
      <c r="FD4" s="135"/>
      <c r="FE4" s="135"/>
      <c r="FF4" s="92"/>
      <c r="FG4" s="92"/>
      <c r="FH4" s="92"/>
      <c r="FI4" s="92"/>
      <c r="FJ4" s="92"/>
      <c r="FK4" s="92"/>
      <c r="FL4" s="92"/>
      <c r="FM4" s="92"/>
      <c r="FN4" s="135"/>
      <c r="FO4" s="135"/>
      <c r="FP4" s="135"/>
      <c r="FQ4" s="135"/>
      <c r="FR4" s="92"/>
      <c r="FS4" s="92"/>
      <c r="FT4" s="92"/>
      <c r="FU4" s="92"/>
      <c r="FV4" s="92"/>
      <c r="FW4" s="92"/>
      <c r="FX4" s="92"/>
      <c r="FY4" s="92"/>
      <c r="FZ4" s="135"/>
      <c r="GA4" s="135"/>
      <c r="GB4" s="135"/>
      <c r="GC4" s="135"/>
      <c r="GD4" s="92"/>
      <c r="GE4" s="92"/>
      <c r="GL4" s="135"/>
      <c r="GM4" s="135"/>
      <c r="GN4" s="135"/>
      <c r="GO4" s="135"/>
    </row>
    <row r="5" spans="1:205" s="23" customFormat="1" ht="21.75" customHeight="1" x14ac:dyDescent="0.2">
      <c r="B5" s="257" t="s">
        <v>97</v>
      </c>
      <c r="C5" s="257" t="s">
        <v>96</v>
      </c>
      <c r="D5" s="257" t="s">
        <v>94</v>
      </c>
      <c r="E5" s="257" t="s">
        <v>93</v>
      </c>
      <c r="F5" s="257" t="s">
        <v>95</v>
      </c>
      <c r="G5" s="262" t="s">
        <v>5</v>
      </c>
      <c r="H5" s="248" t="s">
        <v>6</v>
      </c>
      <c r="I5" s="249"/>
      <c r="J5" s="249"/>
      <c r="K5" s="249"/>
      <c r="L5" s="249"/>
      <c r="M5" s="249"/>
      <c r="N5" s="249"/>
      <c r="O5" s="249"/>
      <c r="P5" s="249"/>
      <c r="Q5" s="249"/>
      <c r="R5" s="249"/>
      <c r="S5" s="250"/>
      <c r="T5" s="248" t="s">
        <v>7</v>
      </c>
      <c r="U5" s="249"/>
      <c r="V5" s="249"/>
      <c r="W5" s="249"/>
      <c r="X5" s="249"/>
      <c r="Y5" s="249"/>
      <c r="Z5" s="249"/>
      <c r="AA5" s="249"/>
      <c r="AB5" s="249"/>
      <c r="AC5" s="249"/>
      <c r="AD5" s="249"/>
      <c r="AE5" s="250"/>
      <c r="AF5" s="248" t="s">
        <v>8</v>
      </c>
      <c r="AG5" s="249"/>
      <c r="AH5" s="249"/>
      <c r="AI5" s="249"/>
      <c r="AJ5" s="249"/>
      <c r="AK5" s="249"/>
      <c r="AL5" s="249"/>
      <c r="AM5" s="249"/>
      <c r="AN5" s="249"/>
      <c r="AO5" s="249"/>
      <c r="AP5" s="249"/>
      <c r="AQ5" s="250"/>
      <c r="AR5" s="248" t="s">
        <v>9</v>
      </c>
      <c r="AS5" s="249"/>
      <c r="AT5" s="249"/>
      <c r="AU5" s="249"/>
      <c r="AV5" s="249"/>
      <c r="AW5" s="249"/>
      <c r="AX5" s="249"/>
      <c r="AY5" s="249"/>
      <c r="AZ5" s="249"/>
      <c r="BA5" s="249"/>
      <c r="BB5" s="249"/>
      <c r="BC5" s="250"/>
      <c r="BD5" s="248" t="s">
        <v>10</v>
      </c>
      <c r="BE5" s="249"/>
      <c r="BF5" s="249"/>
      <c r="BG5" s="249"/>
      <c r="BH5" s="249"/>
      <c r="BI5" s="249"/>
      <c r="BJ5" s="249"/>
      <c r="BK5" s="249"/>
      <c r="BL5" s="249"/>
      <c r="BM5" s="249"/>
      <c r="BN5" s="249"/>
      <c r="BO5" s="250"/>
      <c r="BP5" s="246" t="s">
        <v>80</v>
      </c>
      <c r="BQ5" s="246"/>
      <c r="BR5" s="246"/>
      <c r="BS5" s="246"/>
      <c r="BT5" s="246"/>
      <c r="BU5" s="246"/>
      <c r="BV5" s="246"/>
      <c r="BW5" s="246"/>
      <c r="BX5" s="246"/>
      <c r="BY5" s="246"/>
      <c r="BZ5" s="246"/>
      <c r="CA5" s="246"/>
      <c r="CB5" s="246" t="s">
        <v>11</v>
      </c>
      <c r="CC5" s="246"/>
      <c r="CD5" s="246"/>
      <c r="CE5" s="246"/>
      <c r="CF5" s="246"/>
      <c r="CG5" s="246"/>
      <c r="CH5" s="246"/>
      <c r="CI5" s="246"/>
      <c r="CJ5" s="246"/>
      <c r="CK5" s="246"/>
      <c r="CL5" s="246"/>
      <c r="CM5" s="246"/>
      <c r="CN5" s="246" t="s">
        <v>81</v>
      </c>
      <c r="CO5" s="246"/>
      <c r="CP5" s="246"/>
      <c r="CQ5" s="246"/>
      <c r="CR5" s="246"/>
      <c r="CS5" s="246"/>
      <c r="CT5" s="246"/>
      <c r="CU5" s="246"/>
      <c r="CV5" s="246"/>
      <c r="CW5" s="246"/>
      <c r="CX5" s="246"/>
      <c r="CY5" s="246"/>
      <c r="CZ5" s="246" t="s">
        <v>12</v>
      </c>
      <c r="DA5" s="246"/>
      <c r="DB5" s="246"/>
      <c r="DC5" s="246"/>
      <c r="DD5" s="246"/>
      <c r="DE5" s="246"/>
      <c r="DF5" s="246"/>
      <c r="DG5" s="246"/>
      <c r="DH5" s="246"/>
      <c r="DI5" s="246"/>
      <c r="DJ5" s="246"/>
      <c r="DK5" s="246"/>
      <c r="DL5" s="246" t="s">
        <v>320</v>
      </c>
      <c r="DM5" s="246"/>
      <c r="DN5" s="246"/>
      <c r="DO5" s="246"/>
      <c r="DP5" s="246"/>
      <c r="DQ5" s="246"/>
      <c r="DR5" s="246"/>
      <c r="DS5" s="246"/>
      <c r="DT5" s="246"/>
      <c r="DU5" s="246"/>
      <c r="DV5" s="246"/>
      <c r="DW5" s="246"/>
      <c r="DX5" s="246" t="s">
        <v>13</v>
      </c>
      <c r="DY5" s="246"/>
      <c r="DZ5" s="246"/>
      <c r="EA5" s="246"/>
      <c r="EB5" s="246"/>
      <c r="EC5" s="246"/>
      <c r="ED5" s="246"/>
      <c r="EE5" s="246"/>
      <c r="EF5" s="246"/>
      <c r="EG5" s="246"/>
      <c r="EH5" s="246"/>
      <c r="EI5" s="246"/>
      <c r="EJ5" s="246" t="s">
        <v>14</v>
      </c>
      <c r="EK5" s="246"/>
      <c r="EL5" s="246"/>
      <c r="EM5" s="246"/>
      <c r="EN5" s="246"/>
      <c r="EO5" s="246"/>
      <c r="EP5" s="246"/>
      <c r="EQ5" s="246"/>
      <c r="ER5" s="246"/>
      <c r="ES5" s="246"/>
      <c r="ET5" s="246"/>
      <c r="EU5" s="246"/>
      <c r="EV5" s="240" t="s">
        <v>15</v>
      </c>
      <c r="EW5" s="240"/>
      <c r="EX5" s="240"/>
      <c r="EY5" s="240"/>
      <c r="EZ5" s="240"/>
      <c r="FA5" s="240"/>
      <c r="FB5" s="240"/>
      <c r="FC5" s="240"/>
      <c r="FD5" s="240"/>
      <c r="FE5" s="240"/>
      <c r="FF5" s="240"/>
      <c r="FG5" s="240"/>
      <c r="FH5" s="244" t="s">
        <v>16</v>
      </c>
      <c r="FI5" s="244"/>
      <c r="FJ5" s="244"/>
      <c r="FK5" s="244"/>
      <c r="FL5" s="244"/>
      <c r="FM5" s="244"/>
      <c r="FN5" s="244"/>
      <c r="FO5" s="244"/>
      <c r="FP5" s="244"/>
      <c r="FQ5" s="244"/>
      <c r="FR5" s="244"/>
      <c r="FS5" s="244"/>
      <c r="FT5" s="240" t="s">
        <v>17</v>
      </c>
      <c r="FU5" s="240"/>
      <c r="FV5" s="240"/>
      <c r="FW5" s="240"/>
      <c r="FX5" s="240"/>
      <c r="FY5" s="240"/>
      <c r="FZ5" s="240"/>
      <c r="GA5" s="240"/>
      <c r="GB5" s="240"/>
      <c r="GC5" s="240"/>
      <c r="GD5" s="240"/>
      <c r="GE5" s="240"/>
      <c r="GF5" s="240" t="s">
        <v>18</v>
      </c>
      <c r="GG5" s="240"/>
      <c r="GH5" s="240"/>
      <c r="GI5" s="240"/>
      <c r="GJ5" s="240"/>
      <c r="GK5" s="240"/>
      <c r="GL5" s="240"/>
      <c r="GM5" s="240"/>
      <c r="GN5" s="240"/>
      <c r="GO5" s="240"/>
      <c r="GP5" s="240"/>
      <c r="GQ5" s="240"/>
      <c r="GR5" s="136"/>
      <c r="GS5" s="136"/>
      <c r="GT5" s="136"/>
      <c r="GU5" s="136"/>
    </row>
    <row r="6" spans="1:205" s="93" customFormat="1" ht="15.75" customHeight="1" x14ac:dyDescent="0.2">
      <c r="B6" s="257"/>
      <c r="C6" s="257"/>
      <c r="D6" s="257"/>
      <c r="E6" s="257"/>
      <c r="F6" s="257"/>
      <c r="G6" s="262"/>
      <c r="H6" s="264" t="s">
        <v>86</v>
      </c>
      <c r="I6" s="265"/>
      <c r="J6" s="265"/>
      <c r="K6" s="265"/>
      <c r="L6" s="265"/>
      <c r="M6" s="265"/>
      <c r="N6" s="265"/>
      <c r="O6" s="265"/>
      <c r="P6" s="265"/>
      <c r="Q6" s="265"/>
      <c r="R6" s="265"/>
      <c r="S6" s="266"/>
      <c r="T6" s="251" t="s">
        <v>98</v>
      </c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3"/>
      <c r="AF6" s="264" t="s">
        <v>85</v>
      </c>
      <c r="AG6" s="265"/>
      <c r="AH6" s="265"/>
      <c r="AI6" s="265"/>
      <c r="AJ6" s="265"/>
      <c r="AK6" s="265"/>
      <c r="AL6" s="265"/>
      <c r="AM6" s="265"/>
      <c r="AN6" s="265"/>
      <c r="AO6" s="265"/>
      <c r="AP6" s="265"/>
      <c r="AQ6" s="266"/>
      <c r="AR6" s="251" t="s">
        <v>87</v>
      </c>
      <c r="AS6" s="252"/>
      <c r="AT6" s="252"/>
      <c r="AU6" s="252"/>
      <c r="AV6" s="252"/>
      <c r="AW6" s="252"/>
      <c r="AX6" s="252"/>
      <c r="AY6" s="252"/>
      <c r="AZ6" s="252"/>
      <c r="BA6" s="252"/>
      <c r="BB6" s="252"/>
      <c r="BC6" s="253"/>
      <c r="BD6" s="251" t="s">
        <v>88</v>
      </c>
      <c r="BE6" s="252"/>
      <c r="BF6" s="252"/>
      <c r="BG6" s="252"/>
      <c r="BH6" s="252"/>
      <c r="BI6" s="252"/>
      <c r="BJ6" s="252"/>
      <c r="BK6" s="252"/>
      <c r="BL6" s="252"/>
      <c r="BM6" s="252"/>
      <c r="BN6" s="252"/>
      <c r="BO6" s="253"/>
      <c r="BP6" s="247" t="s">
        <v>89</v>
      </c>
      <c r="BQ6" s="247"/>
      <c r="BR6" s="247"/>
      <c r="BS6" s="247"/>
      <c r="BT6" s="247"/>
      <c r="BU6" s="247"/>
      <c r="BV6" s="247"/>
      <c r="BW6" s="247"/>
      <c r="BX6" s="247"/>
      <c r="BY6" s="247"/>
      <c r="BZ6" s="247"/>
      <c r="CA6" s="247"/>
      <c r="CB6" s="247" t="s">
        <v>90</v>
      </c>
      <c r="CC6" s="247"/>
      <c r="CD6" s="247"/>
      <c r="CE6" s="247"/>
      <c r="CF6" s="247"/>
      <c r="CG6" s="247"/>
      <c r="CH6" s="247"/>
      <c r="CI6" s="247"/>
      <c r="CJ6" s="247"/>
      <c r="CK6" s="247"/>
      <c r="CL6" s="247"/>
      <c r="CM6" s="247"/>
      <c r="CN6" s="247" t="s">
        <v>91</v>
      </c>
      <c r="CO6" s="247"/>
      <c r="CP6" s="247"/>
      <c r="CQ6" s="247"/>
      <c r="CR6" s="247"/>
      <c r="CS6" s="247"/>
      <c r="CT6" s="247"/>
      <c r="CU6" s="247"/>
      <c r="CV6" s="247"/>
      <c r="CW6" s="247"/>
      <c r="CX6" s="247"/>
      <c r="CY6" s="247"/>
      <c r="CZ6" s="247" t="s">
        <v>99</v>
      </c>
      <c r="DA6" s="247"/>
      <c r="DB6" s="247"/>
      <c r="DC6" s="247"/>
      <c r="DD6" s="247"/>
      <c r="DE6" s="247"/>
      <c r="DF6" s="247"/>
      <c r="DG6" s="247"/>
      <c r="DH6" s="247"/>
      <c r="DI6" s="247"/>
      <c r="DJ6" s="247"/>
      <c r="DK6" s="247"/>
      <c r="DL6" s="247" t="s">
        <v>92</v>
      </c>
      <c r="DM6" s="247"/>
      <c r="DN6" s="247"/>
      <c r="DO6" s="247"/>
      <c r="DP6" s="247"/>
      <c r="DQ6" s="247"/>
      <c r="DR6" s="247"/>
      <c r="DS6" s="247"/>
      <c r="DT6" s="247"/>
      <c r="DU6" s="247"/>
      <c r="DV6" s="247"/>
      <c r="DW6" s="247"/>
      <c r="DX6" s="247" t="s">
        <v>100</v>
      </c>
      <c r="DY6" s="247"/>
      <c r="DZ6" s="247"/>
      <c r="EA6" s="247"/>
      <c r="EB6" s="247"/>
      <c r="EC6" s="247"/>
      <c r="ED6" s="247"/>
      <c r="EE6" s="247"/>
      <c r="EF6" s="247"/>
      <c r="EG6" s="247"/>
      <c r="EH6" s="247"/>
      <c r="EI6" s="247"/>
      <c r="EJ6" s="247" t="s">
        <v>101</v>
      </c>
      <c r="EK6" s="247"/>
      <c r="EL6" s="247"/>
      <c r="EM6" s="247"/>
      <c r="EN6" s="247"/>
      <c r="EO6" s="247"/>
      <c r="EP6" s="247"/>
      <c r="EQ6" s="247"/>
      <c r="ER6" s="247"/>
      <c r="ES6" s="247"/>
      <c r="ET6" s="247"/>
      <c r="EU6" s="247"/>
      <c r="EV6" s="243" t="s">
        <v>103</v>
      </c>
      <c r="EW6" s="243"/>
      <c r="EX6" s="243"/>
      <c r="EY6" s="243"/>
      <c r="EZ6" s="243"/>
      <c r="FA6" s="243"/>
      <c r="FB6" s="243"/>
      <c r="FC6" s="243"/>
      <c r="FD6" s="243"/>
      <c r="FE6" s="243"/>
      <c r="FF6" s="243"/>
      <c r="FG6" s="243"/>
      <c r="FH6" s="245" t="s">
        <v>102</v>
      </c>
      <c r="FI6" s="245"/>
      <c r="FJ6" s="245"/>
      <c r="FK6" s="245"/>
      <c r="FL6" s="245"/>
      <c r="FM6" s="245"/>
      <c r="FN6" s="245"/>
      <c r="FO6" s="245"/>
      <c r="FP6" s="245"/>
      <c r="FQ6" s="245"/>
      <c r="FR6" s="245"/>
      <c r="FS6" s="245"/>
      <c r="FT6" s="243" t="s">
        <v>104</v>
      </c>
      <c r="FU6" s="243"/>
      <c r="FV6" s="243"/>
      <c r="FW6" s="243"/>
      <c r="FX6" s="243"/>
      <c r="FY6" s="243"/>
      <c r="FZ6" s="243"/>
      <c r="GA6" s="243"/>
      <c r="GB6" s="243"/>
      <c r="GC6" s="243"/>
      <c r="GD6" s="243"/>
      <c r="GE6" s="243"/>
      <c r="GF6" s="243"/>
      <c r="GG6" s="243"/>
      <c r="GH6" s="243"/>
      <c r="GI6" s="243"/>
      <c r="GJ6" s="243"/>
      <c r="GK6" s="243"/>
      <c r="GL6" s="243"/>
      <c r="GM6" s="243"/>
      <c r="GN6" s="243"/>
      <c r="GO6" s="243"/>
      <c r="GP6" s="243"/>
      <c r="GQ6" s="243"/>
      <c r="GR6" s="137"/>
      <c r="GS6" s="137"/>
      <c r="GT6" s="256" t="s">
        <v>315</v>
      </c>
      <c r="GU6" s="256"/>
    </row>
    <row r="7" spans="1:205" s="23" customFormat="1" ht="23.25" customHeight="1" x14ac:dyDescent="0.2">
      <c r="B7" s="257"/>
      <c r="C7" s="257"/>
      <c r="D7" s="257"/>
      <c r="E7" s="257"/>
      <c r="F7" s="257"/>
      <c r="G7" s="262"/>
      <c r="H7" s="254" t="s">
        <v>82</v>
      </c>
      <c r="I7" s="254"/>
      <c r="J7" s="254" t="s">
        <v>350</v>
      </c>
      <c r="K7" s="254"/>
      <c r="L7" s="241" t="s">
        <v>122</v>
      </c>
      <c r="M7" s="242"/>
      <c r="N7" s="241" t="s">
        <v>120</v>
      </c>
      <c r="O7" s="242"/>
      <c r="P7" s="241" t="s">
        <v>121</v>
      </c>
      <c r="Q7" s="242"/>
      <c r="R7" s="254" t="s">
        <v>83</v>
      </c>
      <c r="S7" s="254"/>
      <c r="T7" s="254" t="s">
        <v>82</v>
      </c>
      <c r="U7" s="254"/>
      <c r="V7" s="254" t="s">
        <v>350</v>
      </c>
      <c r="W7" s="254"/>
      <c r="X7" s="241" t="s">
        <v>122</v>
      </c>
      <c r="Y7" s="242"/>
      <c r="Z7" s="241" t="s">
        <v>120</v>
      </c>
      <c r="AA7" s="242"/>
      <c r="AB7" s="241" t="s">
        <v>121</v>
      </c>
      <c r="AC7" s="242"/>
      <c r="AD7" s="254" t="s">
        <v>83</v>
      </c>
      <c r="AE7" s="254"/>
      <c r="AF7" s="254" t="s">
        <v>82</v>
      </c>
      <c r="AG7" s="254"/>
      <c r="AH7" s="254" t="s">
        <v>350</v>
      </c>
      <c r="AI7" s="254"/>
      <c r="AJ7" s="241" t="s">
        <v>122</v>
      </c>
      <c r="AK7" s="242"/>
      <c r="AL7" s="241" t="s">
        <v>120</v>
      </c>
      <c r="AM7" s="242"/>
      <c r="AN7" s="241" t="s">
        <v>121</v>
      </c>
      <c r="AO7" s="242"/>
      <c r="AP7" s="254" t="s">
        <v>83</v>
      </c>
      <c r="AQ7" s="254"/>
      <c r="AR7" s="254" t="s">
        <v>82</v>
      </c>
      <c r="AS7" s="254"/>
      <c r="AT7" s="254" t="s">
        <v>350</v>
      </c>
      <c r="AU7" s="254"/>
      <c r="AV7" s="241" t="s">
        <v>122</v>
      </c>
      <c r="AW7" s="242"/>
      <c r="AX7" s="241" t="s">
        <v>120</v>
      </c>
      <c r="AY7" s="242"/>
      <c r="AZ7" s="241" t="s">
        <v>121</v>
      </c>
      <c r="BA7" s="242"/>
      <c r="BB7" s="254" t="s">
        <v>83</v>
      </c>
      <c r="BC7" s="254"/>
      <c r="BD7" s="254" t="s">
        <v>82</v>
      </c>
      <c r="BE7" s="254"/>
      <c r="BF7" s="254" t="s">
        <v>350</v>
      </c>
      <c r="BG7" s="254"/>
      <c r="BH7" s="241" t="s">
        <v>122</v>
      </c>
      <c r="BI7" s="242"/>
      <c r="BJ7" s="241" t="s">
        <v>120</v>
      </c>
      <c r="BK7" s="242"/>
      <c r="BL7" s="241" t="s">
        <v>121</v>
      </c>
      <c r="BM7" s="242"/>
      <c r="BN7" s="254" t="s">
        <v>83</v>
      </c>
      <c r="BO7" s="254"/>
      <c r="BP7" s="254" t="s">
        <v>82</v>
      </c>
      <c r="BQ7" s="254"/>
      <c r="BR7" s="254" t="s">
        <v>350</v>
      </c>
      <c r="BS7" s="254"/>
      <c r="BT7" s="254" t="s">
        <v>122</v>
      </c>
      <c r="BU7" s="254"/>
      <c r="BV7" s="254" t="s">
        <v>120</v>
      </c>
      <c r="BW7" s="254"/>
      <c r="BX7" s="254" t="s">
        <v>121</v>
      </c>
      <c r="BY7" s="254"/>
      <c r="BZ7" s="241" t="s">
        <v>83</v>
      </c>
      <c r="CA7" s="242"/>
      <c r="CB7" s="241" t="s">
        <v>82</v>
      </c>
      <c r="CC7" s="242"/>
      <c r="CD7" s="241" t="s">
        <v>350</v>
      </c>
      <c r="CE7" s="242"/>
      <c r="CF7" s="241" t="s">
        <v>122</v>
      </c>
      <c r="CG7" s="242"/>
      <c r="CH7" s="241" t="s">
        <v>120</v>
      </c>
      <c r="CI7" s="242"/>
      <c r="CJ7" s="241" t="s">
        <v>121</v>
      </c>
      <c r="CK7" s="242"/>
      <c r="CL7" s="241" t="s">
        <v>83</v>
      </c>
      <c r="CM7" s="242"/>
      <c r="CN7" s="241" t="s">
        <v>82</v>
      </c>
      <c r="CO7" s="242"/>
      <c r="CP7" s="241" t="s">
        <v>350</v>
      </c>
      <c r="CQ7" s="242"/>
      <c r="CR7" s="241" t="s">
        <v>122</v>
      </c>
      <c r="CS7" s="242"/>
      <c r="CT7" s="241" t="s">
        <v>120</v>
      </c>
      <c r="CU7" s="242"/>
      <c r="CV7" s="241" t="s">
        <v>121</v>
      </c>
      <c r="CW7" s="242"/>
      <c r="CX7" s="241" t="s">
        <v>83</v>
      </c>
      <c r="CY7" s="242"/>
      <c r="CZ7" s="241" t="s">
        <v>82</v>
      </c>
      <c r="DA7" s="242"/>
      <c r="DB7" s="241" t="s">
        <v>350</v>
      </c>
      <c r="DC7" s="242"/>
      <c r="DD7" s="241" t="s">
        <v>122</v>
      </c>
      <c r="DE7" s="242"/>
      <c r="DF7" s="241" t="s">
        <v>120</v>
      </c>
      <c r="DG7" s="242"/>
      <c r="DH7" s="241" t="s">
        <v>121</v>
      </c>
      <c r="DI7" s="242"/>
      <c r="DJ7" s="241" t="s">
        <v>83</v>
      </c>
      <c r="DK7" s="242"/>
      <c r="DL7" s="241" t="s">
        <v>82</v>
      </c>
      <c r="DM7" s="242"/>
      <c r="DN7" s="241" t="s">
        <v>350</v>
      </c>
      <c r="DO7" s="242"/>
      <c r="DP7" s="241" t="s">
        <v>122</v>
      </c>
      <c r="DQ7" s="242"/>
      <c r="DR7" s="241" t="s">
        <v>120</v>
      </c>
      <c r="DS7" s="242"/>
      <c r="DT7" s="241" t="s">
        <v>121</v>
      </c>
      <c r="DU7" s="242"/>
      <c r="DV7" s="241" t="s">
        <v>83</v>
      </c>
      <c r="DW7" s="242"/>
      <c r="DX7" s="241" t="s">
        <v>82</v>
      </c>
      <c r="DY7" s="242"/>
      <c r="DZ7" s="241" t="s">
        <v>350</v>
      </c>
      <c r="EA7" s="242"/>
      <c r="EB7" s="241" t="s">
        <v>122</v>
      </c>
      <c r="EC7" s="242"/>
      <c r="ED7" s="241" t="s">
        <v>120</v>
      </c>
      <c r="EE7" s="242"/>
      <c r="EF7" s="241" t="s">
        <v>121</v>
      </c>
      <c r="EG7" s="242"/>
      <c r="EH7" s="241" t="s">
        <v>83</v>
      </c>
      <c r="EI7" s="242"/>
      <c r="EJ7" s="241" t="s">
        <v>82</v>
      </c>
      <c r="EK7" s="242"/>
      <c r="EL7" s="241" t="s">
        <v>350</v>
      </c>
      <c r="EM7" s="242"/>
      <c r="EN7" s="241" t="s">
        <v>122</v>
      </c>
      <c r="EO7" s="242"/>
      <c r="EP7" s="241" t="s">
        <v>120</v>
      </c>
      <c r="EQ7" s="242"/>
      <c r="ER7" s="241" t="s">
        <v>121</v>
      </c>
      <c r="ES7" s="242"/>
      <c r="ET7" s="241" t="s">
        <v>83</v>
      </c>
      <c r="EU7" s="242"/>
      <c r="EV7" s="241" t="s">
        <v>82</v>
      </c>
      <c r="EW7" s="242"/>
      <c r="EX7" s="241" t="s">
        <v>350</v>
      </c>
      <c r="EY7" s="242"/>
      <c r="EZ7" s="241" t="s">
        <v>122</v>
      </c>
      <c r="FA7" s="242"/>
      <c r="FB7" s="241" t="s">
        <v>120</v>
      </c>
      <c r="FC7" s="242"/>
      <c r="FD7" s="241" t="s">
        <v>121</v>
      </c>
      <c r="FE7" s="242"/>
      <c r="FF7" s="241" t="s">
        <v>83</v>
      </c>
      <c r="FG7" s="242"/>
      <c r="FH7" s="241" t="s">
        <v>82</v>
      </c>
      <c r="FI7" s="242"/>
      <c r="FJ7" s="241" t="s">
        <v>350</v>
      </c>
      <c r="FK7" s="242"/>
      <c r="FL7" s="241" t="s">
        <v>122</v>
      </c>
      <c r="FM7" s="242"/>
      <c r="FN7" s="241" t="s">
        <v>120</v>
      </c>
      <c r="FO7" s="242"/>
      <c r="FP7" s="241" t="s">
        <v>121</v>
      </c>
      <c r="FQ7" s="242"/>
      <c r="FR7" s="241" t="s">
        <v>83</v>
      </c>
      <c r="FS7" s="242"/>
      <c r="FT7" s="241" t="s">
        <v>82</v>
      </c>
      <c r="FU7" s="242"/>
      <c r="FV7" s="241" t="s">
        <v>350</v>
      </c>
      <c r="FW7" s="242"/>
      <c r="FX7" s="241" t="s">
        <v>122</v>
      </c>
      <c r="FY7" s="242"/>
      <c r="FZ7" s="241" t="s">
        <v>120</v>
      </c>
      <c r="GA7" s="242"/>
      <c r="GB7" s="241" t="s">
        <v>121</v>
      </c>
      <c r="GC7" s="242"/>
      <c r="GD7" s="241" t="s">
        <v>83</v>
      </c>
      <c r="GE7" s="242"/>
      <c r="GF7" s="241" t="s">
        <v>82</v>
      </c>
      <c r="GG7" s="242"/>
      <c r="GH7" s="241" t="s">
        <v>350</v>
      </c>
      <c r="GI7" s="242"/>
      <c r="GJ7" s="241" t="s">
        <v>122</v>
      </c>
      <c r="GK7" s="242"/>
      <c r="GL7" s="241" t="s">
        <v>120</v>
      </c>
      <c r="GM7" s="242"/>
      <c r="GN7" s="241" t="s">
        <v>121</v>
      </c>
      <c r="GO7" s="242"/>
      <c r="GP7" s="241" t="s">
        <v>83</v>
      </c>
      <c r="GQ7" s="242"/>
      <c r="GR7" s="241" t="s">
        <v>83</v>
      </c>
      <c r="GS7" s="242"/>
      <c r="GT7" s="255">
        <v>5017</v>
      </c>
      <c r="GU7" s="255"/>
    </row>
    <row r="8" spans="1:205" s="23" customFormat="1" ht="39.75" customHeight="1" x14ac:dyDescent="0.2">
      <c r="B8" s="257"/>
      <c r="C8" s="257"/>
      <c r="D8" s="257"/>
      <c r="E8" s="257"/>
      <c r="F8" s="257"/>
      <c r="G8" s="263"/>
      <c r="H8" s="24" t="s">
        <v>84</v>
      </c>
      <c r="I8" s="24" t="s">
        <v>19</v>
      </c>
      <c r="J8" s="24" t="s">
        <v>84</v>
      </c>
      <c r="K8" s="24" t="s">
        <v>19</v>
      </c>
      <c r="L8" s="24" t="s">
        <v>84</v>
      </c>
      <c r="M8" s="24" t="s">
        <v>19</v>
      </c>
      <c r="N8" s="24" t="s">
        <v>84</v>
      </c>
      <c r="O8" s="24" t="s">
        <v>19</v>
      </c>
      <c r="P8" s="24" t="s">
        <v>84</v>
      </c>
      <c r="Q8" s="24" t="s">
        <v>19</v>
      </c>
      <c r="R8" s="24" t="s">
        <v>84</v>
      </c>
      <c r="S8" s="24" t="s">
        <v>19</v>
      </c>
      <c r="T8" s="24" t="s">
        <v>84</v>
      </c>
      <c r="U8" s="24" t="s">
        <v>19</v>
      </c>
      <c r="V8" s="24" t="s">
        <v>84</v>
      </c>
      <c r="W8" s="24" t="s">
        <v>19</v>
      </c>
      <c r="X8" s="24" t="s">
        <v>84</v>
      </c>
      <c r="Y8" s="24" t="s">
        <v>19</v>
      </c>
      <c r="Z8" s="24" t="s">
        <v>84</v>
      </c>
      <c r="AA8" s="24" t="s">
        <v>19</v>
      </c>
      <c r="AB8" s="24" t="s">
        <v>84</v>
      </c>
      <c r="AC8" s="24" t="s">
        <v>19</v>
      </c>
      <c r="AD8" s="24" t="s">
        <v>84</v>
      </c>
      <c r="AE8" s="24" t="s">
        <v>19</v>
      </c>
      <c r="AF8" s="24" t="s">
        <v>84</v>
      </c>
      <c r="AG8" s="24" t="s">
        <v>19</v>
      </c>
      <c r="AH8" s="24" t="s">
        <v>84</v>
      </c>
      <c r="AI8" s="24" t="s">
        <v>19</v>
      </c>
      <c r="AJ8" s="24" t="s">
        <v>84</v>
      </c>
      <c r="AK8" s="24" t="s">
        <v>19</v>
      </c>
      <c r="AL8" s="24" t="s">
        <v>84</v>
      </c>
      <c r="AM8" s="24" t="s">
        <v>19</v>
      </c>
      <c r="AN8" s="24" t="s">
        <v>84</v>
      </c>
      <c r="AO8" s="24" t="s">
        <v>19</v>
      </c>
      <c r="AP8" s="24" t="s">
        <v>84</v>
      </c>
      <c r="AQ8" s="24" t="s">
        <v>19</v>
      </c>
      <c r="AR8" s="24" t="s">
        <v>84</v>
      </c>
      <c r="AS8" s="24" t="s">
        <v>19</v>
      </c>
      <c r="AT8" s="24" t="s">
        <v>84</v>
      </c>
      <c r="AU8" s="24" t="s">
        <v>19</v>
      </c>
      <c r="AV8" s="24" t="s">
        <v>84</v>
      </c>
      <c r="AW8" s="24" t="s">
        <v>19</v>
      </c>
      <c r="AX8" s="24" t="s">
        <v>84</v>
      </c>
      <c r="AY8" s="24" t="s">
        <v>19</v>
      </c>
      <c r="AZ8" s="24" t="s">
        <v>84</v>
      </c>
      <c r="BA8" s="24" t="s">
        <v>19</v>
      </c>
      <c r="BB8" s="24" t="s">
        <v>84</v>
      </c>
      <c r="BC8" s="24" t="s">
        <v>19</v>
      </c>
      <c r="BD8" s="24" t="s">
        <v>84</v>
      </c>
      <c r="BE8" s="24" t="s">
        <v>19</v>
      </c>
      <c r="BF8" s="24" t="s">
        <v>84</v>
      </c>
      <c r="BG8" s="24" t="s">
        <v>19</v>
      </c>
      <c r="BH8" s="24" t="s">
        <v>84</v>
      </c>
      <c r="BI8" s="24" t="s">
        <v>19</v>
      </c>
      <c r="BJ8" s="24" t="s">
        <v>84</v>
      </c>
      <c r="BK8" s="24" t="s">
        <v>19</v>
      </c>
      <c r="BL8" s="24" t="s">
        <v>84</v>
      </c>
      <c r="BM8" s="24" t="s">
        <v>19</v>
      </c>
      <c r="BN8" s="24" t="s">
        <v>84</v>
      </c>
      <c r="BO8" s="24" t="s">
        <v>19</v>
      </c>
      <c r="BP8" s="133" t="s">
        <v>84</v>
      </c>
      <c r="BQ8" s="133" t="s">
        <v>19</v>
      </c>
      <c r="BR8" s="133" t="s">
        <v>84</v>
      </c>
      <c r="BS8" s="133" t="s">
        <v>19</v>
      </c>
      <c r="BT8" s="133" t="s">
        <v>84</v>
      </c>
      <c r="BU8" s="133" t="s">
        <v>19</v>
      </c>
      <c r="BV8" s="133" t="s">
        <v>84</v>
      </c>
      <c r="BW8" s="133" t="s">
        <v>19</v>
      </c>
      <c r="BX8" s="133" t="s">
        <v>84</v>
      </c>
      <c r="BY8" s="133" t="s">
        <v>19</v>
      </c>
      <c r="BZ8" s="133" t="s">
        <v>84</v>
      </c>
      <c r="CA8" s="133" t="s">
        <v>19</v>
      </c>
      <c r="CB8" s="133" t="s">
        <v>84</v>
      </c>
      <c r="CC8" s="133" t="s">
        <v>19</v>
      </c>
      <c r="CD8" s="133" t="s">
        <v>84</v>
      </c>
      <c r="CE8" s="133" t="s">
        <v>19</v>
      </c>
      <c r="CF8" s="133" t="s">
        <v>84</v>
      </c>
      <c r="CG8" s="133" t="s">
        <v>19</v>
      </c>
      <c r="CH8" s="133" t="s">
        <v>84</v>
      </c>
      <c r="CI8" s="133" t="s">
        <v>19</v>
      </c>
      <c r="CJ8" s="133" t="s">
        <v>84</v>
      </c>
      <c r="CK8" s="133" t="s">
        <v>19</v>
      </c>
      <c r="CL8" s="133" t="s">
        <v>84</v>
      </c>
      <c r="CM8" s="133" t="s">
        <v>19</v>
      </c>
      <c r="CN8" s="133" t="s">
        <v>84</v>
      </c>
      <c r="CO8" s="133" t="s">
        <v>19</v>
      </c>
      <c r="CP8" s="133" t="s">
        <v>84</v>
      </c>
      <c r="CQ8" s="133" t="s">
        <v>19</v>
      </c>
      <c r="CR8" s="133" t="s">
        <v>84</v>
      </c>
      <c r="CS8" s="133" t="s">
        <v>19</v>
      </c>
      <c r="CT8" s="133" t="s">
        <v>84</v>
      </c>
      <c r="CU8" s="133" t="s">
        <v>19</v>
      </c>
      <c r="CV8" s="133" t="s">
        <v>84</v>
      </c>
      <c r="CW8" s="133" t="s">
        <v>19</v>
      </c>
      <c r="CX8" s="133" t="s">
        <v>84</v>
      </c>
      <c r="CY8" s="133" t="s">
        <v>19</v>
      </c>
      <c r="CZ8" s="133" t="s">
        <v>84</v>
      </c>
      <c r="DA8" s="133" t="s">
        <v>19</v>
      </c>
      <c r="DB8" s="133" t="s">
        <v>84</v>
      </c>
      <c r="DC8" s="133" t="s">
        <v>19</v>
      </c>
      <c r="DD8" s="133" t="s">
        <v>84</v>
      </c>
      <c r="DE8" s="133" t="s">
        <v>19</v>
      </c>
      <c r="DF8" s="133" t="s">
        <v>84</v>
      </c>
      <c r="DG8" s="133" t="s">
        <v>19</v>
      </c>
      <c r="DH8" s="133" t="s">
        <v>84</v>
      </c>
      <c r="DI8" s="133" t="s">
        <v>19</v>
      </c>
      <c r="DJ8" s="133" t="s">
        <v>84</v>
      </c>
      <c r="DK8" s="133" t="s">
        <v>19</v>
      </c>
      <c r="DL8" s="133" t="s">
        <v>84</v>
      </c>
      <c r="DM8" s="133" t="s">
        <v>19</v>
      </c>
      <c r="DN8" s="133" t="s">
        <v>84</v>
      </c>
      <c r="DO8" s="133" t="s">
        <v>19</v>
      </c>
      <c r="DP8" s="133" t="s">
        <v>84</v>
      </c>
      <c r="DQ8" s="133" t="s">
        <v>19</v>
      </c>
      <c r="DR8" s="133" t="s">
        <v>84</v>
      </c>
      <c r="DS8" s="133" t="s">
        <v>19</v>
      </c>
      <c r="DT8" s="133" t="s">
        <v>84</v>
      </c>
      <c r="DU8" s="133" t="s">
        <v>19</v>
      </c>
      <c r="DV8" s="133" t="s">
        <v>84</v>
      </c>
      <c r="DW8" s="133" t="s">
        <v>19</v>
      </c>
      <c r="DX8" s="133" t="s">
        <v>84</v>
      </c>
      <c r="DY8" s="133" t="s">
        <v>19</v>
      </c>
      <c r="DZ8" s="133" t="s">
        <v>84</v>
      </c>
      <c r="EA8" s="133" t="s">
        <v>19</v>
      </c>
      <c r="EB8" s="133" t="s">
        <v>84</v>
      </c>
      <c r="EC8" s="133" t="s">
        <v>19</v>
      </c>
      <c r="ED8" s="133" t="s">
        <v>84</v>
      </c>
      <c r="EE8" s="133" t="s">
        <v>19</v>
      </c>
      <c r="EF8" s="133" t="s">
        <v>84</v>
      </c>
      <c r="EG8" s="133" t="s">
        <v>19</v>
      </c>
      <c r="EH8" s="133" t="s">
        <v>84</v>
      </c>
      <c r="EI8" s="133" t="s">
        <v>19</v>
      </c>
      <c r="EJ8" s="133" t="s">
        <v>84</v>
      </c>
      <c r="EK8" s="133" t="s">
        <v>19</v>
      </c>
      <c r="EL8" s="133" t="s">
        <v>84</v>
      </c>
      <c r="EM8" s="133" t="s">
        <v>19</v>
      </c>
      <c r="EN8" s="133" t="s">
        <v>84</v>
      </c>
      <c r="EO8" s="133" t="s">
        <v>19</v>
      </c>
      <c r="EP8" s="133" t="s">
        <v>84</v>
      </c>
      <c r="EQ8" s="133" t="s">
        <v>19</v>
      </c>
      <c r="ER8" s="133" t="s">
        <v>84</v>
      </c>
      <c r="ES8" s="133" t="s">
        <v>19</v>
      </c>
      <c r="ET8" s="133" t="s">
        <v>84</v>
      </c>
      <c r="EU8" s="133" t="s">
        <v>19</v>
      </c>
      <c r="EV8" s="133" t="s">
        <v>84</v>
      </c>
      <c r="EW8" s="133" t="s">
        <v>19</v>
      </c>
      <c r="EX8" s="133" t="s">
        <v>84</v>
      </c>
      <c r="EY8" s="133" t="s">
        <v>19</v>
      </c>
      <c r="EZ8" s="133" t="s">
        <v>84</v>
      </c>
      <c r="FA8" s="133" t="s">
        <v>19</v>
      </c>
      <c r="FB8" s="133" t="s">
        <v>84</v>
      </c>
      <c r="FC8" s="133" t="s">
        <v>19</v>
      </c>
      <c r="FD8" s="133" t="s">
        <v>84</v>
      </c>
      <c r="FE8" s="133" t="s">
        <v>19</v>
      </c>
      <c r="FF8" s="133" t="s">
        <v>84</v>
      </c>
      <c r="FG8" s="133" t="s">
        <v>19</v>
      </c>
      <c r="FH8" s="133" t="s">
        <v>84</v>
      </c>
      <c r="FI8" s="133" t="s">
        <v>19</v>
      </c>
      <c r="FJ8" s="133" t="s">
        <v>84</v>
      </c>
      <c r="FK8" s="133" t="s">
        <v>19</v>
      </c>
      <c r="FL8" s="133" t="s">
        <v>84</v>
      </c>
      <c r="FM8" s="133" t="s">
        <v>19</v>
      </c>
      <c r="FN8" s="133" t="s">
        <v>84</v>
      </c>
      <c r="FO8" s="133" t="s">
        <v>19</v>
      </c>
      <c r="FP8" s="133" t="s">
        <v>84</v>
      </c>
      <c r="FQ8" s="133" t="s">
        <v>19</v>
      </c>
      <c r="FR8" s="133" t="s">
        <v>84</v>
      </c>
      <c r="FS8" s="133" t="s">
        <v>19</v>
      </c>
      <c r="FT8" s="133" t="s">
        <v>84</v>
      </c>
      <c r="FU8" s="133" t="s">
        <v>19</v>
      </c>
      <c r="FV8" s="133" t="s">
        <v>84</v>
      </c>
      <c r="FW8" s="133" t="s">
        <v>19</v>
      </c>
      <c r="FX8" s="133" t="s">
        <v>84</v>
      </c>
      <c r="FY8" s="133" t="s">
        <v>19</v>
      </c>
      <c r="FZ8" s="133" t="s">
        <v>84</v>
      </c>
      <c r="GA8" s="133" t="s">
        <v>19</v>
      </c>
      <c r="GB8" s="133" t="s">
        <v>84</v>
      </c>
      <c r="GC8" s="133" t="s">
        <v>19</v>
      </c>
      <c r="GD8" s="133" t="s">
        <v>84</v>
      </c>
      <c r="GE8" s="133" t="s">
        <v>19</v>
      </c>
      <c r="GF8" s="133" t="s">
        <v>84</v>
      </c>
      <c r="GG8" s="133" t="s">
        <v>19</v>
      </c>
      <c r="GH8" s="133" t="s">
        <v>84</v>
      </c>
      <c r="GI8" s="133" t="s">
        <v>19</v>
      </c>
      <c r="GJ8" s="133" t="s">
        <v>84</v>
      </c>
      <c r="GK8" s="133" t="s">
        <v>19</v>
      </c>
      <c r="GL8" s="133" t="s">
        <v>84</v>
      </c>
      <c r="GM8" s="133" t="s">
        <v>19</v>
      </c>
      <c r="GN8" s="133" t="s">
        <v>84</v>
      </c>
      <c r="GO8" s="133" t="s">
        <v>19</v>
      </c>
      <c r="GP8" s="133" t="s">
        <v>84</v>
      </c>
      <c r="GQ8" s="133" t="s">
        <v>19</v>
      </c>
      <c r="GR8" s="133" t="s">
        <v>84</v>
      </c>
      <c r="GS8" s="133" t="s">
        <v>19</v>
      </c>
      <c r="GT8" s="136" t="s">
        <v>313</v>
      </c>
      <c r="GU8" s="136" t="s">
        <v>314</v>
      </c>
    </row>
    <row r="9" spans="1:205" s="23" customFormat="1" hidden="1" x14ac:dyDescent="0.2">
      <c r="A9" s="23">
        <v>1</v>
      </c>
      <c r="B9" s="30"/>
      <c r="C9" s="94"/>
      <c r="D9" s="94"/>
      <c r="E9" s="94" t="s">
        <v>20</v>
      </c>
      <c r="F9" s="127"/>
      <c r="G9" s="128"/>
      <c r="H9" s="129">
        <f>SUM(H10:H17)</f>
        <v>8</v>
      </c>
      <c r="I9" s="129">
        <f t="shared" ref="I9:BS9" si="0">SUM(I10:I17)</f>
        <v>1317018.2530000003</v>
      </c>
      <c r="J9" s="129">
        <f t="shared" si="0"/>
        <v>3.3333333333333335</v>
      </c>
      <c r="K9" s="129">
        <f t="shared" si="0"/>
        <v>548757.60541666672</v>
      </c>
      <c r="L9" s="130">
        <f>SUM(L10,L17)</f>
        <v>4</v>
      </c>
      <c r="M9" s="130">
        <f t="shared" ref="M9:Q9" si="1">SUM(M10,M17)</f>
        <v>671179.29</v>
      </c>
      <c r="N9" s="130">
        <f t="shared" si="1"/>
        <v>0</v>
      </c>
      <c r="O9" s="130">
        <f t="shared" si="1"/>
        <v>0</v>
      </c>
      <c r="P9" s="130">
        <f t="shared" si="1"/>
        <v>4</v>
      </c>
      <c r="Q9" s="130">
        <f t="shared" si="1"/>
        <v>671179.29</v>
      </c>
      <c r="R9" s="131">
        <f t="shared" ref="R9" si="2">SUM(L9-J9)</f>
        <v>0.66666666666666652</v>
      </c>
      <c r="S9" s="131">
        <f t="shared" ref="S9" si="3">SUM(M9-K9)</f>
        <v>122421.68458333332</v>
      </c>
      <c r="T9" s="129">
        <f t="shared" si="0"/>
        <v>0</v>
      </c>
      <c r="U9" s="129">
        <f t="shared" si="0"/>
        <v>0</v>
      </c>
      <c r="V9" s="129">
        <f t="shared" si="0"/>
        <v>0</v>
      </c>
      <c r="W9" s="129">
        <f t="shared" si="0"/>
        <v>0</v>
      </c>
      <c r="X9" s="130">
        <f>SUM(X10,X17)</f>
        <v>0</v>
      </c>
      <c r="Y9" s="130">
        <f t="shared" ref="Y9" si="4">SUM(Y10,Y17)</f>
        <v>0</v>
      </c>
      <c r="Z9" s="130">
        <f t="shared" ref="Z9" si="5">SUM(Z10,Z17)</f>
        <v>0</v>
      </c>
      <c r="AA9" s="130">
        <f t="shared" ref="AA9" si="6">SUM(AA10,AA17)</f>
        <v>0</v>
      </c>
      <c r="AB9" s="130">
        <f t="shared" ref="AB9" si="7">SUM(AB10,AB17)</f>
        <v>0</v>
      </c>
      <c r="AC9" s="130">
        <f t="shared" ref="AC9" si="8">SUM(AC10,AC17)</f>
        <v>0</v>
      </c>
      <c r="AD9" s="131">
        <f t="shared" ref="AD9:AD21" si="9">SUM(X9-V9)</f>
        <v>0</v>
      </c>
      <c r="AE9" s="131">
        <f t="shared" ref="AE9:AE21" si="10">SUM(Y9-W9)</f>
        <v>0</v>
      </c>
      <c r="AF9" s="129">
        <f t="shared" si="0"/>
        <v>0</v>
      </c>
      <c r="AG9" s="129">
        <f t="shared" si="0"/>
        <v>0</v>
      </c>
      <c r="AH9" s="129">
        <f t="shared" si="0"/>
        <v>0</v>
      </c>
      <c r="AI9" s="129">
        <f t="shared" si="0"/>
        <v>0</v>
      </c>
      <c r="AJ9" s="130">
        <f>SUM(AJ10,AJ17)</f>
        <v>0</v>
      </c>
      <c r="AK9" s="130">
        <f t="shared" ref="AK9" si="11">SUM(AK10,AK17)</f>
        <v>0</v>
      </c>
      <c r="AL9" s="130">
        <f t="shared" ref="AL9" si="12">SUM(AL10,AL17)</f>
        <v>0</v>
      </c>
      <c r="AM9" s="130">
        <f t="shared" ref="AM9" si="13">SUM(AM10,AM17)</f>
        <v>0</v>
      </c>
      <c r="AN9" s="130">
        <f t="shared" ref="AN9" si="14">SUM(AN10,AN17)</f>
        <v>0</v>
      </c>
      <c r="AO9" s="130">
        <f t="shared" ref="AO9" si="15">SUM(AO10,AO17)</f>
        <v>0</v>
      </c>
      <c r="AP9" s="131">
        <f t="shared" ref="AP9:AP21" si="16">SUM(AJ9-AH9)</f>
        <v>0</v>
      </c>
      <c r="AQ9" s="131">
        <f t="shared" ref="AQ9:AQ21" si="17">SUM(AK9-AI9)</f>
        <v>0</v>
      </c>
      <c r="AR9" s="129">
        <f t="shared" si="0"/>
        <v>0</v>
      </c>
      <c r="AS9" s="129">
        <f t="shared" si="0"/>
        <v>0</v>
      </c>
      <c r="AT9" s="129">
        <f t="shared" si="0"/>
        <v>0</v>
      </c>
      <c r="AU9" s="129">
        <f t="shared" si="0"/>
        <v>0</v>
      </c>
      <c r="AV9" s="130">
        <f>SUM(AV10,AV17)</f>
        <v>0</v>
      </c>
      <c r="AW9" s="130">
        <f t="shared" ref="AW9" si="18">SUM(AW10,AW17)</f>
        <v>0</v>
      </c>
      <c r="AX9" s="130">
        <f t="shared" ref="AX9" si="19">SUM(AX10,AX17)</f>
        <v>0</v>
      </c>
      <c r="AY9" s="130">
        <f t="shared" ref="AY9" si="20">SUM(AY10,AY17)</f>
        <v>0</v>
      </c>
      <c r="AZ9" s="130">
        <f t="shared" ref="AZ9" si="21">SUM(AZ10,AZ17)</f>
        <v>0</v>
      </c>
      <c r="BA9" s="130">
        <f t="shared" ref="BA9" si="22">SUM(BA10,BA17)</f>
        <v>0</v>
      </c>
      <c r="BB9" s="131">
        <f t="shared" ref="BB9:BB21" si="23">SUM(AV9-AT9)</f>
        <v>0</v>
      </c>
      <c r="BC9" s="131">
        <f t="shared" ref="BC9:BC21" si="24">SUM(AW9-AU9)</f>
        <v>0</v>
      </c>
      <c r="BD9" s="129">
        <f t="shared" si="0"/>
        <v>8</v>
      </c>
      <c r="BE9" s="129">
        <f t="shared" si="0"/>
        <v>1418379.4122000001</v>
      </c>
      <c r="BF9" s="129">
        <f t="shared" si="0"/>
        <v>3.3333333333333335</v>
      </c>
      <c r="BG9" s="129">
        <f t="shared" si="0"/>
        <v>590991.42174999998</v>
      </c>
      <c r="BH9" s="130">
        <f>SUM(BH10,BH17)</f>
        <v>6</v>
      </c>
      <c r="BI9" s="130">
        <f t="shared" ref="BI9" si="25">SUM(BI10,BI17)</f>
        <v>1095459.95</v>
      </c>
      <c r="BJ9" s="130">
        <f t="shared" ref="BJ9" si="26">SUM(BJ10,BJ17)</f>
        <v>0</v>
      </c>
      <c r="BK9" s="130">
        <f t="shared" ref="BK9" si="27">SUM(BK10,BK17)</f>
        <v>0</v>
      </c>
      <c r="BL9" s="130">
        <f t="shared" ref="BL9" si="28">SUM(BL10,BL17)</f>
        <v>6</v>
      </c>
      <c r="BM9" s="130">
        <f t="shared" ref="BM9" si="29">SUM(BM10,BM17)</f>
        <v>1095459.95</v>
      </c>
      <c r="BN9" s="131">
        <f t="shared" ref="BN9:BN21" si="30">SUM(BH9-BF9)</f>
        <v>2.6666666666666665</v>
      </c>
      <c r="BO9" s="131">
        <f t="shared" ref="BO9:BO21" si="31">SUM(BI9-BG9)</f>
        <v>504468.52824999997</v>
      </c>
      <c r="BP9" s="129">
        <f t="shared" si="0"/>
        <v>0</v>
      </c>
      <c r="BQ9" s="129">
        <f t="shared" si="0"/>
        <v>0</v>
      </c>
      <c r="BR9" s="129">
        <f t="shared" si="0"/>
        <v>0</v>
      </c>
      <c r="BS9" s="129">
        <f t="shared" si="0"/>
        <v>0</v>
      </c>
      <c r="BT9" s="130">
        <f>SUM(BT10,BT17)</f>
        <v>0</v>
      </c>
      <c r="BU9" s="130">
        <f t="shared" ref="BU9" si="32">SUM(BU10,BU17)</f>
        <v>0</v>
      </c>
      <c r="BV9" s="130">
        <f t="shared" ref="BV9" si="33">SUM(BV10,BV17)</f>
        <v>0</v>
      </c>
      <c r="BW9" s="130">
        <f t="shared" ref="BW9" si="34">SUM(BW10,BW17)</f>
        <v>0</v>
      </c>
      <c r="BX9" s="130">
        <f t="shared" ref="BX9" si="35">SUM(BX10,BX17)</f>
        <v>0</v>
      </c>
      <c r="BY9" s="130">
        <f t="shared" ref="BY9" si="36">SUM(BY10,BY17)</f>
        <v>0</v>
      </c>
      <c r="BZ9" s="131">
        <f t="shared" ref="BZ9:BZ21" si="37">SUM(BT9-BR9)</f>
        <v>0</v>
      </c>
      <c r="CA9" s="131">
        <f t="shared" ref="CA9:CA21" si="38">SUM(BU9-BS9)</f>
        <v>0</v>
      </c>
      <c r="CB9" s="129">
        <f t="shared" ref="CB9:EA9" si="39">SUM(CB10:CB17)</f>
        <v>0</v>
      </c>
      <c r="CC9" s="129">
        <f t="shared" si="39"/>
        <v>0</v>
      </c>
      <c r="CD9" s="129">
        <f t="shared" si="39"/>
        <v>0</v>
      </c>
      <c r="CE9" s="129">
        <f t="shared" si="39"/>
        <v>0</v>
      </c>
      <c r="CF9" s="130">
        <f>SUM(CF10,CF17)</f>
        <v>0</v>
      </c>
      <c r="CG9" s="130">
        <f t="shared" ref="CG9" si="40">SUM(CG10,CG17)</f>
        <v>0</v>
      </c>
      <c r="CH9" s="130">
        <f t="shared" ref="CH9" si="41">SUM(CH10,CH17)</f>
        <v>0</v>
      </c>
      <c r="CI9" s="130">
        <f t="shared" ref="CI9" si="42">SUM(CI10,CI17)</f>
        <v>0</v>
      </c>
      <c r="CJ9" s="130">
        <f t="shared" ref="CJ9" si="43">SUM(CJ10,CJ17)</f>
        <v>0</v>
      </c>
      <c r="CK9" s="130">
        <f t="shared" ref="CK9" si="44">SUM(CK10,CK17)</f>
        <v>0</v>
      </c>
      <c r="CL9" s="131">
        <f t="shared" ref="CL9:CL21" si="45">SUM(CF9-CD9)</f>
        <v>0</v>
      </c>
      <c r="CM9" s="131">
        <f t="shared" ref="CM9:CM21" si="46">SUM(CG9-CE9)</f>
        <v>0</v>
      </c>
      <c r="CN9" s="129">
        <f t="shared" si="39"/>
        <v>0</v>
      </c>
      <c r="CO9" s="129">
        <f t="shared" si="39"/>
        <v>0</v>
      </c>
      <c r="CP9" s="129">
        <f t="shared" si="39"/>
        <v>0</v>
      </c>
      <c r="CQ9" s="129">
        <f t="shared" si="39"/>
        <v>0</v>
      </c>
      <c r="CR9" s="130">
        <f>SUM(CR10,CR17)</f>
        <v>0</v>
      </c>
      <c r="CS9" s="130">
        <f t="shared" ref="CS9" si="47">SUM(CS10,CS17)</f>
        <v>0</v>
      </c>
      <c r="CT9" s="130">
        <f t="shared" ref="CT9" si="48">SUM(CT10,CT17)</f>
        <v>0</v>
      </c>
      <c r="CU9" s="130">
        <f t="shared" ref="CU9" si="49">SUM(CU10,CU17)</f>
        <v>0</v>
      </c>
      <c r="CV9" s="130">
        <f t="shared" ref="CV9" si="50">SUM(CV10,CV17)</f>
        <v>0</v>
      </c>
      <c r="CW9" s="130">
        <f t="shared" ref="CW9" si="51">SUM(CW10,CW17)</f>
        <v>0</v>
      </c>
      <c r="CX9" s="131">
        <f t="shared" ref="CX9:CX21" si="52">SUM(CR9-CP9)</f>
        <v>0</v>
      </c>
      <c r="CY9" s="131">
        <f t="shared" ref="CY9:CY21" si="53">SUM(CS9-CQ9)</f>
        <v>0</v>
      </c>
      <c r="CZ9" s="129">
        <f t="shared" si="39"/>
        <v>0</v>
      </c>
      <c r="DA9" s="129">
        <f t="shared" si="39"/>
        <v>0</v>
      </c>
      <c r="DB9" s="129">
        <f t="shared" si="39"/>
        <v>0</v>
      </c>
      <c r="DC9" s="129">
        <f t="shared" si="39"/>
        <v>0</v>
      </c>
      <c r="DD9" s="130">
        <f>SUM(DD10,DD17)</f>
        <v>0</v>
      </c>
      <c r="DE9" s="130">
        <f t="shared" ref="DE9" si="54">SUM(DE10,DE17)</f>
        <v>0</v>
      </c>
      <c r="DF9" s="130">
        <f t="shared" ref="DF9" si="55">SUM(DF10,DF17)</f>
        <v>0</v>
      </c>
      <c r="DG9" s="130">
        <f t="shared" ref="DG9" si="56">SUM(DG10,DG17)</f>
        <v>0</v>
      </c>
      <c r="DH9" s="130">
        <f t="shared" ref="DH9" si="57">SUM(DH10,DH17)</f>
        <v>0</v>
      </c>
      <c r="DI9" s="130">
        <f t="shared" ref="DI9" si="58">SUM(DI10,DI17)</f>
        <v>0</v>
      </c>
      <c r="DJ9" s="131">
        <f t="shared" ref="DJ9:DJ21" si="59">SUM(DD9-DB9)</f>
        <v>0</v>
      </c>
      <c r="DK9" s="131">
        <f t="shared" ref="DK9:DK21" si="60">SUM(DE9-DC9)</f>
        <v>0</v>
      </c>
      <c r="DL9" s="129">
        <f t="shared" si="39"/>
        <v>0</v>
      </c>
      <c r="DM9" s="129">
        <f t="shared" si="39"/>
        <v>0</v>
      </c>
      <c r="DN9" s="129">
        <f t="shared" si="39"/>
        <v>0</v>
      </c>
      <c r="DO9" s="129">
        <f t="shared" si="39"/>
        <v>0</v>
      </c>
      <c r="DP9" s="130">
        <f>SUM(DP10,DP17)</f>
        <v>0</v>
      </c>
      <c r="DQ9" s="130">
        <f t="shared" ref="DQ9" si="61">SUM(DQ10,DQ17)</f>
        <v>0</v>
      </c>
      <c r="DR9" s="130">
        <f t="shared" ref="DR9" si="62">SUM(DR10,DR17)</f>
        <v>0</v>
      </c>
      <c r="DS9" s="130">
        <f t="shared" ref="DS9" si="63">SUM(DS10,DS17)</f>
        <v>0</v>
      </c>
      <c r="DT9" s="130">
        <f t="shared" ref="DT9" si="64">SUM(DT10,DT17)</f>
        <v>0</v>
      </c>
      <c r="DU9" s="130">
        <f t="shared" ref="DU9" si="65">SUM(DU10,DU17)</f>
        <v>0</v>
      </c>
      <c r="DV9" s="153">
        <f t="shared" ref="DV9:DV21" si="66">SUM(DP9-DN9)</f>
        <v>0</v>
      </c>
      <c r="DW9" s="153">
        <f t="shared" ref="DW9:DW21" si="67">SUM(DQ9-DO9)</f>
        <v>0</v>
      </c>
      <c r="DX9" s="129">
        <f t="shared" si="39"/>
        <v>39</v>
      </c>
      <c r="DY9" s="129">
        <f t="shared" si="39"/>
        <v>6296930.0706000002</v>
      </c>
      <c r="DZ9" s="129">
        <f t="shared" si="39"/>
        <v>16.25</v>
      </c>
      <c r="EA9" s="129">
        <f t="shared" si="39"/>
        <v>2623720.8627500003</v>
      </c>
      <c r="EB9" s="130">
        <f>SUM(EB10,EB17)</f>
        <v>23</v>
      </c>
      <c r="EC9" s="130">
        <f t="shared" ref="EC9" si="68">SUM(EC10,EC17)</f>
        <v>3713574.25</v>
      </c>
      <c r="ED9" s="130">
        <f t="shared" ref="ED9" si="69">SUM(ED10,ED17)</f>
        <v>0</v>
      </c>
      <c r="EE9" s="130">
        <f t="shared" ref="EE9" si="70">SUM(EE10,EE17)</f>
        <v>0</v>
      </c>
      <c r="EF9" s="130">
        <f t="shared" ref="EF9" si="71">SUM(EF10,EF17)</f>
        <v>23</v>
      </c>
      <c r="EG9" s="130">
        <f t="shared" ref="EG9" si="72">SUM(EG10,EG17)</f>
        <v>3713574.25</v>
      </c>
      <c r="EH9" s="131">
        <f t="shared" ref="EH9:EH21" si="73">SUM(EB9-DZ9)</f>
        <v>6.75</v>
      </c>
      <c r="EI9" s="131">
        <f t="shared" ref="EI9:EI21" si="74">SUM(EC9-EA9)</f>
        <v>1089853.3872499997</v>
      </c>
      <c r="EJ9" s="129">
        <f t="shared" ref="EJ9:GQ9" si="75">SUM(EJ10:EJ17)</f>
        <v>5</v>
      </c>
      <c r="EK9" s="129">
        <f t="shared" si="75"/>
        <v>807298.72700000007</v>
      </c>
      <c r="EL9" s="129">
        <f t="shared" si="75"/>
        <v>2.0833333333333335</v>
      </c>
      <c r="EM9" s="129">
        <f t="shared" si="75"/>
        <v>336374.46958333335</v>
      </c>
      <c r="EN9" s="130">
        <f>SUM(EN10,EN17)</f>
        <v>0</v>
      </c>
      <c r="EO9" s="130">
        <f t="shared" ref="EO9" si="76">SUM(EO10,EO17)</f>
        <v>0</v>
      </c>
      <c r="EP9" s="130">
        <f t="shared" ref="EP9" si="77">SUM(EP10,EP17)</f>
        <v>0</v>
      </c>
      <c r="EQ9" s="130">
        <f t="shared" ref="EQ9" si="78">SUM(EQ10,EQ17)</f>
        <v>0</v>
      </c>
      <c r="ER9" s="130">
        <f t="shared" ref="ER9" si="79">SUM(ER10,ER17)</f>
        <v>0</v>
      </c>
      <c r="ES9" s="130">
        <f t="shared" ref="ES9" si="80">SUM(ES10,ES17)</f>
        <v>0</v>
      </c>
      <c r="ET9" s="131">
        <f t="shared" ref="ET9:ET21" si="81">SUM(EN9-EL9)</f>
        <v>-2.0833333333333335</v>
      </c>
      <c r="EU9" s="131">
        <f t="shared" ref="EU9:EU21" si="82">SUM(EO9-EM9)</f>
        <v>-336374.46958333335</v>
      </c>
      <c r="EV9" s="129">
        <f t="shared" si="75"/>
        <v>0</v>
      </c>
      <c r="EW9" s="129">
        <f t="shared" si="75"/>
        <v>0</v>
      </c>
      <c r="EX9" s="129">
        <f t="shared" si="75"/>
        <v>0</v>
      </c>
      <c r="EY9" s="129">
        <f t="shared" si="75"/>
        <v>0</v>
      </c>
      <c r="EZ9" s="130">
        <f>SUM(EZ10,EZ17)</f>
        <v>0</v>
      </c>
      <c r="FA9" s="130">
        <f t="shared" ref="FA9" si="83">SUM(FA10,FA17)</f>
        <v>0</v>
      </c>
      <c r="FB9" s="130">
        <f t="shared" ref="FB9" si="84">SUM(FB10,FB17)</f>
        <v>0</v>
      </c>
      <c r="FC9" s="130">
        <f t="shared" ref="FC9" si="85">SUM(FC10,FC17)</f>
        <v>0</v>
      </c>
      <c r="FD9" s="130">
        <f t="shared" ref="FD9" si="86">SUM(FD10,FD17)</f>
        <v>0</v>
      </c>
      <c r="FE9" s="130">
        <f t="shared" ref="FE9" si="87">SUM(FE10,FE17)</f>
        <v>0</v>
      </c>
      <c r="FF9" s="131">
        <f t="shared" ref="FF9:FF22" si="88">SUM(EZ9-EX9)</f>
        <v>0</v>
      </c>
      <c r="FG9" s="131">
        <f t="shared" ref="FG9:FG22" si="89">SUM(FA9-EY9)</f>
        <v>0</v>
      </c>
      <c r="FH9" s="129">
        <f t="shared" si="75"/>
        <v>0</v>
      </c>
      <c r="FI9" s="129">
        <f t="shared" si="75"/>
        <v>0</v>
      </c>
      <c r="FJ9" s="129">
        <f t="shared" si="75"/>
        <v>0</v>
      </c>
      <c r="FK9" s="129">
        <f t="shared" si="75"/>
        <v>0</v>
      </c>
      <c r="FL9" s="130">
        <f>SUM(FL10,FL17)</f>
        <v>0</v>
      </c>
      <c r="FM9" s="130">
        <f t="shared" ref="FM9" si="90">SUM(FM10,FM17)</f>
        <v>0</v>
      </c>
      <c r="FN9" s="130">
        <f t="shared" ref="FN9" si="91">SUM(FN10,FN17)</f>
        <v>0</v>
      </c>
      <c r="FO9" s="130">
        <f t="shared" ref="FO9" si="92">SUM(FO10,FO17)</f>
        <v>0</v>
      </c>
      <c r="FP9" s="130">
        <f t="shared" ref="FP9" si="93">SUM(FP10,FP17)</f>
        <v>0</v>
      </c>
      <c r="FQ9" s="130">
        <f t="shared" ref="FQ9" si="94">SUM(FQ10,FQ17)</f>
        <v>0</v>
      </c>
      <c r="FR9" s="131">
        <f t="shared" ref="FR9:FR21" si="95">SUM(FL9-FJ9)</f>
        <v>0</v>
      </c>
      <c r="FS9" s="131">
        <f t="shared" ref="FS9:FS21" si="96">SUM(FM9-FK9)</f>
        <v>0</v>
      </c>
      <c r="FT9" s="129">
        <f t="shared" si="75"/>
        <v>0</v>
      </c>
      <c r="FU9" s="129">
        <f t="shared" si="75"/>
        <v>0</v>
      </c>
      <c r="FV9" s="129">
        <f t="shared" si="75"/>
        <v>0</v>
      </c>
      <c r="FW9" s="129">
        <f t="shared" si="75"/>
        <v>0</v>
      </c>
      <c r="FX9" s="130">
        <f>SUM(FX10,FX17)</f>
        <v>0</v>
      </c>
      <c r="FY9" s="130">
        <f t="shared" ref="FY9" si="97">SUM(FY10,FY17)</f>
        <v>0</v>
      </c>
      <c r="FZ9" s="130">
        <f t="shared" ref="FZ9" si="98">SUM(FZ10,FZ17)</f>
        <v>0</v>
      </c>
      <c r="GA9" s="130">
        <f t="shared" ref="GA9" si="99">SUM(GA10,GA17)</f>
        <v>0</v>
      </c>
      <c r="GB9" s="130">
        <f t="shared" ref="GB9" si="100">SUM(GB10,GB17)</f>
        <v>0</v>
      </c>
      <c r="GC9" s="130">
        <f t="shared" ref="GC9" si="101">SUM(GC10,GC17)</f>
        <v>0</v>
      </c>
      <c r="GD9" s="131">
        <f t="shared" ref="GD9:GD22" si="102">SUM(FX9-FV9)</f>
        <v>0</v>
      </c>
      <c r="GE9" s="131">
        <f t="shared" ref="GE9:GE22" si="103">SUM(FY9-FW9)</f>
        <v>0</v>
      </c>
      <c r="GF9" s="129">
        <f>SUM(GF10,GF17)</f>
        <v>60</v>
      </c>
      <c r="GG9" s="130">
        <f t="shared" ref="GG9:GO9" si="104">SUM(GG10,GG17)</f>
        <v>9839626.4628000017</v>
      </c>
      <c r="GH9" s="129">
        <f>SUM(GF9/12*$A$2)</f>
        <v>25</v>
      </c>
      <c r="GI9" s="172">
        <f>SUM(GG9/12*$A$2)</f>
        <v>4099844.3595000007</v>
      </c>
      <c r="GJ9" s="129">
        <f t="shared" si="104"/>
        <v>33</v>
      </c>
      <c r="GK9" s="130">
        <f t="shared" si="104"/>
        <v>5480213.4900000002</v>
      </c>
      <c r="GL9" s="129">
        <f t="shared" si="104"/>
        <v>0</v>
      </c>
      <c r="GM9" s="129">
        <f t="shared" si="104"/>
        <v>0</v>
      </c>
      <c r="GN9" s="129">
        <f t="shared" si="104"/>
        <v>33</v>
      </c>
      <c r="GO9" s="130">
        <f t="shared" si="104"/>
        <v>5480213.4900000002</v>
      </c>
      <c r="GP9" s="129">
        <f t="shared" si="75"/>
        <v>8</v>
      </c>
      <c r="GQ9" s="130">
        <f t="shared" si="75"/>
        <v>1380369.1304999993</v>
      </c>
      <c r="GR9" s="138"/>
      <c r="GS9" s="136"/>
      <c r="GT9" s="136"/>
      <c r="GU9" s="136"/>
    </row>
    <row r="10" spans="1:205" hidden="1" x14ac:dyDescent="0.2">
      <c r="A10" s="23">
        <v>1</v>
      </c>
      <c r="B10" s="101"/>
      <c r="C10" s="107"/>
      <c r="D10" s="108"/>
      <c r="E10" s="123" t="s">
        <v>21</v>
      </c>
      <c r="F10" s="125">
        <v>1</v>
      </c>
      <c r="G10" s="126">
        <v>161459.74540000001</v>
      </c>
      <c r="H10" s="106">
        <f>VLOOKUP($E10,'ВМП план'!$B$8:$AN$43,8,0)</f>
        <v>7</v>
      </c>
      <c r="I10" s="106">
        <f>VLOOKUP($E10,'ВМП план'!$B$8:$AN$43,9,0)</f>
        <v>1130218.2178000002</v>
      </c>
      <c r="J10" s="106">
        <f>SUM(H10/12*$A$2)</f>
        <v>2.916666666666667</v>
      </c>
      <c r="K10" s="106">
        <f>SUM(I10/12*$A$2)</f>
        <v>470924.25741666672</v>
      </c>
      <c r="L10" s="106">
        <f>SUM(L11:L16)</f>
        <v>3</v>
      </c>
      <c r="M10" s="106">
        <f t="shared" ref="M10:Q10" si="105">SUM(M11:M16)</f>
        <v>484379.25</v>
      </c>
      <c r="N10" s="106">
        <f t="shared" si="105"/>
        <v>0</v>
      </c>
      <c r="O10" s="106">
        <f t="shared" si="105"/>
        <v>0</v>
      </c>
      <c r="P10" s="106">
        <f t="shared" si="105"/>
        <v>3</v>
      </c>
      <c r="Q10" s="106">
        <f t="shared" si="105"/>
        <v>484379.25</v>
      </c>
      <c r="R10" s="122">
        <f t="shared" ref="R10" si="106">SUM(L10-J10)</f>
        <v>8.3333333333333037E-2</v>
      </c>
      <c r="S10" s="122">
        <f t="shared" ref="S10" si="107">SUM(M10-K10)</f>
        <v>13454.992583333282</v>
      </c>
      <c r="T10" s="106">
        <f>VLOOKUP($E10,'ВМП план'!$B$8:$AN$43,10,0)</f>
        <v>0</v>
      </c>
      <c r="U10" s="106">
        <f>VLOOKUP($E10,'ВМП план'!$B$8:$AN$43,11,0)</f>
        <v>0</v>
      </c>
      <c r="V10" s="106">
        <f>SUM(T10/12*$A$2)</f>
        <v>0</v>
      </c>
      <c r="W10" s="106">
        <f>SUM(U10/12*$A$2)</f>
        <v>0</v>
      </c>
      <c r="X10" s="106">
        <f>SUM(X11:X16)</f>
        <v>0</v>
      </c>
      <c r="Y10" s="106">
        <f t="shared" ref="Y10" si="108">SUM(Y11:Y16)</f>
        <v>0</v>
      </c>
      <c r="Z10" s="106">
        <f t="shared" ref="Z10" si="109">SUM(Z11:Z16)</f>
        <v>0</v>
      </c>
      <c r="AA10" s="106">
        <f t="shared" ref="AA10" si="110">SUM(AA11:AA16)</f>
        <v>0</v>
      </c>
      <c r="AB10" s="106">
        <f t="shared" ref="AB10" si="111">SUM(AB11:AB16)</f>
        <v>0</v>
      </c>
      <c r="AC10" s="106">
        <f t="shared" ref="AC10" si="112">SUM(AC11:AC16)</f>
        <v>0</v>
      </c>
      <c r="AD10" s="122">
        <f t="shared" si="9"/>
        <v>0</v>
      </c>
      <c r="AE10" s="122">
        <f t="shared" si="10"/>
        <v>0</v>
      </c>
      <c r="AF10" s="106">
        <f>VLOOKUP($E10,'ВМП план'!$B$8:$AL$43,12,0)</f>
        <v>0</v>
      </c>
      <c r="AG10" s="106">
        <f>VLOOKUP($E10,'ВМП план'!$B$8:$AL$43,13,0)</f>
        <v>0</v>
      </c>
      <c r="AH10" s="106">
        <f>SUM(AF10/12*$A$2)</f>
        <v>0</v>
      </c>
      <c r="AI10" s="106">
        <f>SUM(AG10/12*$A$2)</f>
        <v>0</v>
      </c>
      <c r="AJ10" s="106">
        <f>SUM(AJ11:AJ16)</f>
        <v>0</v>
      </c>
      <c r="AK10" s="106">
        <f t="shared" ref="AK10" si="113">SUM(AK11:AK16)</f>
        <v>0</v>
      </c>
      <c r="AL10" s="106">
        <f t="shared" ref="AL10" si="114">SUM(AL11:AL16)</f>
        <v>0</v>
      </c>
      <c r="AM10" s="106">
        <f t="shared" ref="AM10" si="115">SUM(AM11:AM16)</f>
        <v>0</v>
      </c>
      <c r="AN10" s="106">
        <f t="shared" ref="AN10" si="116">SUM(AN11:AN16)</f>
        <v>0</v>
      </c>
      <c r="AO10" s="106">
        <f t="shared" ref="AO10" si="117">SUM(AO11:AO16)</f>
        <v>0</v>
      </c>
      <c r="AP10" s="122">
        <f t="shared" si="16"/>
        <v>0</v>
      </c>
      <c r="AQ10" s="122">
        <f t="shared" si="17"/>
        <v>0</v>
      </c>
      <c r="AR10" s="106"/>
      <c r="AS10" s="106"/>
      <c r="AT10" s="106">
        <f>SUM(AR10/12*$A$2)</f>
        <v>0</v>
      </c>
      <c r="AU10" s="106">
        <f>SUM(AS10/12*$A$2)</f>
        <v>0</v>
      </c>
      <c r="AV10" s="106">
        <f>SUM(AV11:AV16)</f>
        <v>0</v>
      </c>
      <c r="AW10" s="106">
        <f t="shared" ref="AW10" si="118">SUM(AW11:AW16)</f>
        <v>0</v>
      </c>
      <c r="AX10" s="106">
        <f t="shared" ref="AX10" si="119">SUM(AX11:AX16)</f>
        <v>0</v>
      </c>
      <c r="AY10" s="106">
        <f t="shared" ref="AY10" si="120">SUM(AY11:AY16)</f>
        <v>0</v>
      </c>
      <c r="AZ10" s="106">
        <f t="shared" ref="AZ10" si="121">SUM(AZ11:AZ16)</f>
        <v>0</v>
      </c>
      <c r="BA10" s="106">
        <f t="shared" ref="BA10" si="122">SUM(BA11:BA16)</f>
        <v>0</v>
      </c>
      <c r="BB10" s="122">
        <f t="shared" si="23"/>
        <v>0</v>
      </c>
      <c r="BC10" s="122">
        <f t="shared" si="24"/>
        <v>0</v>
      </c>
      <c r="BD10" s="106">
        <v>3</v>
      </c>
      <c r="BE10" s="106">
        <v>484379.23620000004</v>
      </c>
      <c r="BF10" s="106">
        <f>SUM(BD10/12*$A$2)</f>
        <v>1.25</v>
      </c>
      <c r="BG10" s="106">
        <f>SUM(BE10/12*$A$2)</f>
        <v>201824.68175000002</v>
      </c>
      <c r="BH10" s="106">
        <f>SUM(BH11:BH16)</f>
        <v>1</v>
      </c>
      <c r="BI10" s="106">
        <f t="shared" ref="BI10" si="123">SUM(BI11:BI16)</f>
        <v>161459.75</v>
      </c>
      <c r="BJ10" s="106">
        <f t="shared" ref="BJ10" si="124">SUM(BJ11:BJ16)</f>
        <v>0</v>
      </c>
      <c r="BK10" s="106">
        <f t="shared" ref="BK10" si="125">SUM(BK11:BK16)</f>
        <v>0</v>
      </c>
      <c r="BL10" s="106">
        <f t="shared" ref="BL10" si="126">SUM(BL11:BL16)</f>
        <v>1</v>
      </c>
      <c r="BM10" s="106">
        <f t="shared" ref="BM10" si="127">SUM(BM11:BM16)</f>
        <v>161459.75</v>
      </c>
      <c r="BN10" s="122">
        <f t="shared" si="30"/>
        <v>-0.25</v>
      </c>
      <c r="BO10" s="122">
        <f t="shared" si="31"/>
        <v>-40364.931750000018</v>
      </c>
      <c r="BP10" s="106"/>
      <c r="BQ10" s="106"/>
      <c r="BR10" s="106">
        <f>SUM(BP10/12*$A$2)</f>
        <v>0</v>
      </c>
      <c r="BS10" s="106">
        <f>SUM(BQ10/12*$A$2)</f>
        <v>0</v>
      </c>
      <c r="BT10" s="106">
        <f>SUM(BT11:BT16)</f>
        <v>0</v>
      </c>
      <c r="BU10" s="106">
        <f t="shared" ref="BU10" si="128">SUM(BU11:BU16)</f>
        <v>0</v>
      </c>
      <c r="BV10" s="106">
        <f t="shared" ref="BV10" si="129">SUM(BV11:BV16)</f>
        <v>0</v>
      </c>
      <c r="BW10" s="106">
        <f t="shared" ref="BW10" si="130">SUM(BW11:BW16)</f>
        <v>0</v>
      </c>
      <c r="BX10" s="106">
        <f t="shared" ref="BX10" si="131">SUM(BX11:BX16)</f>
        <v>0</v>
      </c>
      <c r="BY10" s="106">
        <f t="shared" ref="BY10" si="132">SUM(BY11:BY16)</f>
        <v>0</v>
      </c>
      <c r="BZ10" s="122">
        <f t="shared" si="37"/>
        <v>0</v>
      </c>
      <c r="CA10" s="122">
        <f t="shared" si="38"/>
        <v>0</v>
      </c>
      <c r="CB10" s="106"/>
      <c r="CC10" s="106"/>
      <c r="CD10" s="106">
        <f>SUM(CB10/12*$A$2)</f>
        <v>0</v>
      </c>
      <c r="CE10" s="106">
        <f>SUM(CC10/12*$A$2)</f>
        <v>0</v>
      </c>
      <c r="CF10" s="106">
        <f>SUM(CF11:CF16)</f>
        <v>0</v>
      </c>
      <c r="CG10" s="106">
        <f t="shared" ref="CG10" si="133">SUM(CG11:CG16)</f>
        <v>0</v>
      </c>
      <c r="CH10" s="106">
        <f t="shared" ref="CH10" si="134">SUM(CH11:CH16)</f>
        <v>0</v>
      </c>
      <c r="CI10" s="106">
        <f t="shared" ref="CI10" si="135">SUM(CI11:CI16)</f>
        <v>0</v>
      </c>
      <c r="CJ10" s="106">
        <f t="shared" ref="CJ10" si="136">SUM(CJ11:CJ16)</f>
        <v>0</v>
      </c>
      <c r="CK10" s="106">
        <f t="shared" ref="CK10" si="137">SUM(CK11:CK16)</f>
        <v>0</v>
      </c>
      <c r="CL10" s="122">
        <f t="shared" si="45"/>
        <v>0</v>
      </c>
      <c r="CM10" s="122">
        <f t="shared" si="46"/>
        <v>0</v>
      </c>
      <c r="CN10" s="106"/>
      <c r="CO10" s="106"/>
      <c r="CP10" s="106">
        <f>SUM(CN10/12*$A$2)</f>
        <v>0</v>
      </c>
      <c r="CQ10" s="106">
        <f>SUM(CO10/12*$A$2)</f>
        <v>0</v>
      </c>
      <c r="CR10" s="106">
        <f>SUM(CR11:CR16)</f>
        <v>0</v>
      </c>
      <c r="CS10" s="106">
        <f t="shared" ref="CS10" si="138">SUM(CS11:CS16)</f>
        <v>0</v>
      </c>
      <c r="CT10" s="106">
        <f t="shared" ref="CT10" si="139">SUM(CT11:CT16)</f>
        <v>0</v>
      </c>
      <c r="CU10" s="106">
        <f t="shared" ref="CU10" si="140">SUM(CU11:CU16)</f>
        <v>0</v>
      </c>
      <c r="CV10" s="106">
        <f t="shared" ref="CV10" si="141">SUM(CV11:CV16)</f>
        <v>0</v>
      </c>
      <c r="CW10" s="106">
        <f t="shared" ref="CW10" si="142">SUM(CW11:CW16)</f>
        <v>0</v>
      </c>
      <c r="CX10" s="122">
        <f t="shared" si="52"/>
        <v>0</v>
      </c>
      <c r="CY10" s="122">
        <f t="shared" si="53"/>
        <v>0</v>
      </c>
      <c r="CZ10" s="106"/>
      <c r="DA10" s="106"/>
      <c r="DB10" s="106">
        <f>SUM(CZ10/12*$A$2)</f>
        <v>0</v>
      </c>
      <c r="DC10" s="106">
        <f>SUM(DA10/12*$A$2)</f>
        <v>0</v>
      </c>
      <c r="DD10" s="106">
        <f>SUM(DD11:DD16)</f>
        <v>0</v>
      </c>
      <c r="DE10" s="106">
        <f t="shared" ref="DE10" si="143">SUM(DE11:DE16)</f>
        <v>0</v>
      </c>
      <c r="DF10" s="106">
        <f t="shared" ref="DF10" si="144">SUM(DF11:DF16)</f>
        <v>0</v>
      </c>
      <c r="DG10" s="106">
        <f t="shared" ref="DG10" si="145">SUM(DG11:DG16)</f>
        <v>0</v>
      </c>
      <c r="DH10" s="106">
        <f t="shared" ref="DH10" si="146">SUM(DH11:DH16)</f>
        <v>0</v>
      </c>
      <c r="DI10" s="106">
        <f t="shared" ref="DI10" si="147">SUM(DI11:DI16)</f>
        <v>0</v>
      </c>
      <c r="DJ10" s="122">
        <f t="shared" si="59"/>
        <v>0</v>
      </c>
      <c r="DK10" s="122">
        <f t="shared" si="60"/>
        <v>0</v>
      </c>
      <c r="DL10" s="106"/>
      <c r="DM10" s="106"/>
      <c r="DN10" s="106">
        <f>SUM(DL10/12*$A$2)</f>
        <v>0</v>
      </c>
      <c r="DO10" s="106">
        <f>SUM(DM10/12*$A$2)</f>
        <v>0</v>
      </c>
      <c r="DP10" s="106">
        <f>SUM(DP11:DP16)</f>
        <v>0</v>
      </c>
      <c r="DQ10" s="106">
        <f t="shared" ref="DQ10" si="148">SUM(DQ11:DQ16)</f>
        <v>0</v>
      </c>
      <c r="DR10" s="106">
        <f t="shared" ref="DR10" si="149">SUM(DR11:DR16)</f>
        <v>0</v>
      </c>
      <c r="DS10" s="106">
        <f t="shared" ref="DS10" si="150">SUM(DS11:DS16)</f>
        <v>0</v>
      </c>
      <c r="DT10" s="106">
        <f t="shared" ref="DT10" si="151">SUM(DT11:DT16)</f>
        <v>0</v>
      </c>
      <c r="DU10" s="106">
        <f t="shared" ref="DU10" si="152">SUM(DU11:DU16)</f>
        <v>0</v>
      </c>
      <c r="DV10" s="122">
        <f t="shared" si="66"/>
        <v>0</v>
      </c>
      <c r="DW10" s="122">
        <f t="shared" si="67"/>
        <v>0</v>
      </c>
      <c r="DX10" s="106">
        <v>39</v>
      </c>
      <c r="DY10" s="106">
        <v>6296930.0706000002</v>
      </c>
      <c r="DZ10" s="106">
        <f>SUM(DX10/12*$A$2)</f>
        <v>16.25</v>
      </c>
      <c r="EA10" s="106">
        <f>SUM(DY10/12*$A$2)</f>
        <v>2623720.8627500003</v>
      </c>
      <c r="EB10" s="106">
        <f>SUM(EB11:EB16)</f>
        <v>23</v>
      </c>
      <c r="EC10" s="106">
        <f t="shared" ref="EC10" si="153">SUM(EC11:EC16)</f>
        <v>3713574.25</v>
      </c>
      <c r="ED10" s="106">
        <f t="shared" ref="ED10" si="154">SUM(ED11:ED16)</f>
        <v>0</v>
      </c>
      <c r="EE10" s="106">
        <f t="shared" ref="EE10" si="155">SUM(EE11:EE16)</f>
        <v>0</v>
      </c>
      <c r="EF10" s="106">
        <f t="shared" ref="EF10" si="156">SUM(EF11:EF16)</f>
        <v>23</v>
      </c>
      <c r="EG10" s="106">
        <f t="shared" ref="EG10" si="157">SUM(EG11:EG16)</f>
        <v>3713574.25</v>
      </c>
      <c r="EH10" s="122">
        <f t="shared" si="73"/>
        <v>6.75</v>
      </c>
      <c r="EI10" s="122">
        <f t="shared" si="74"/>
        <v>1089853.3872499997</v>
      </c>
      <c r="EJ10" s="106">
        <v>5</v>
      </c>
      <c r="EK10" s="106">
        <v>807298.72700000007</v>
      </c>
      <c r="EL10" s="106">
        <f>SUM(EJ10/12*$A$2)</f>
        <v>2.0833333333333335</v>
      </c>
      <c r="EM10" s="106">
        <f>SUM(EK10/12*$A$2)</f>
        <v>336374.46958333335</v>
      </c>
      <c r="EN10" s="106">
        <f>SUM(EN11:EN16)</f>
        <v>0</v>
      </c>
      <c r="EO10" s="106">
        <f t="shared" ref="EO10" si="158">SUM(EO11:EO16)</f>
        <v>0</v>
      </c>
      <c r="EP10" s="106">
        <f t="shared" ref="EP10" si="159">SUM(EP11:EP16)</f>
        <v>0</v>
      </c>
      <c r="EQ10" s="106">
        <f t="shared" ref="EQ10" si="160">SUM(EQ11:EQ16)</f>
        <v>0</v>
      </c>
      <c r="ER10" s="106">
        <f t="shared" ref="ER10" si="161">SUM(ER11:ER16)</f>
        <v>0</v>
      </c>
      <c r="ES10" s="106">
        <f t="shared" ref="ES10" si="162">SUM(ES11:ES16)</f>
        <v>0</v>
      </c>
      <c r="ET10" s="122">
        <f t="shared" si="81"/>
        <v>-2.0833333333333335</v>
      </c>
      <c r="EU10" s="122">
        <f t="shared" si="82"/>
        <v>-336374.46958333335</v>
      </c>
      <c r="EV10" s="106"/>
      <c r="EW10" s="106"/>
      <c r="EX10" s="106">
        <f>SUM(EV10/12*$A$2)</f>
        <v>0</v>
      </c>
      <c r="EY10" s="106">
        <f>SUM(EW10/12*$A$2)</f>
        <v>0</v>
      </c>
      <c r="EZ10" s="106">
        <f>SUM(EZ11:EZ16)</f>
        <v>0</v>
      </c>
      <c r="FA10" s="106">
        <f t="shared" ref="FA10" si="163">SUM(FA11:FA16)</f>
        <v>0</v>
      </c>
      <c r="FB10" s="106">
        <f t="shared" ref="FB10" si="164">SUM(FB11:FB16)</f>
        <v>0</v>
      </c>
      <c r="FC10" s="106">
        <f t="shared" ref="FC10" si="165">SUM(FC11:FC16)</f>
        <v>0</v>
      </c>
      <c r="FD10" s="106">
        <f t="shared" ref="FD10" si="166">SUM(FD11:FD16)</f>
        <v>0</v>
      </c>
      <c r="FE10" s="106">
        <f t="shared" ref="FE10" si="167">SUM(FE11:FE16)</f>
        <v>0</v>
      </c>
      <c r="FF10" s="122">
        <f t="shared" si="88"/>
        <v>0</v>
      </c>
      <c r="FG10" s="122">
        <f t="shared" si="89"/>
        <v>0</v>
      </c>
      <c r="FH10" s="106"/>
      <c r="FI10" s="106"/>
      <c r="FJ10" s="106">
        <f>SUM(FH10/12*$A$2)</f>
        <v>0</v>
      </c>
      <c r="FK10" s="106">
        <f>SUM(FI10/12*$A$2)</f>
        <v>0</v>
      </c>
      <c r="FL10" s="106">
        <f>SUM(FL11:FL16)</f>
        <v>0</v>
      </c>
      <c r="FM10" s="106">
        <f t="shared" ref="FM10" si="168">SUM(FM11:FM16)</f>
        <v>0</v>
      </c>
      <c r="FN10" s="106">
        <f t="shared" ref="FN10" si="169">SUM(FN11:FN16)</f>
        <v>0</v>
      </c>
      <c r="FO10" s="106">
        <f t="shared" ref="FO10" si="170">SUM(FO11:FO16)</f>
        <v>0</v>
      </c>
      <c r="FP10" s="106">
        <f t="shared" ref="FP10" si="171">SUM(FP11:FP16)</f>
        <v>0</v>
      </c>
      <c r="FQ10" s="106">
        <f t="shared" ref="FQ10" si="172">SUM(FQ11:FQ16)</f>
        <v>0</v>
      </c>
      <c r="FR10" s="122">
        <f t="shared" si="95"/>
        <v>0</v>
      </c>
      <c r="FS10" s="122">
        <f t="shared" si="96"/>
        <v>0</v>
      </c>
      <c r="FT10" s="106"/>
      <c r="FU10" s="106"/>
      <c r="FV10" s="106">
        <f>SUM(FT10/12*$A$2)</f>
        <v>0</v>
      </c>
      <c r="FW10" s="106">
        <f>SUM(FU10/12*$A$2)</f>
        <v>0</v>
      </c>
      <c r="FX10" s="106">
        <f>SUM(FX11:FX16)</f>
        <v>0</v>
      </c>
      <c r="FY10" s="106">
        <f t="shared" ref="FY10" si="173">SUM(FY11:FY16)</f>
        <v>0</v>
      </c>
      <c r="FZ10" s="106">
        <f t="shared" ref="FZ10" si="174">SUM(FZ11:FZ16)</f>
        <v>0</v>
      </c>
      <c r="GA10" s="106">
        <f t="shared" ref="GA10" si="175">SUM(GA11:GA16)</f>
        <v>0</v>
      </c>
      <c r="GB10" s="106">
        <f t="shared" ref="GB10" si="176">SUM(GB11:GB16)</f>
        <v>0</v>
      </c>
      <c r="GC10" s="106">
        <f t="shared" ref="GC10" si="177">SUM(GC11:GC16)</f>
        <v>0</v>
      </c>
      <c r="GD10" s="122">
        <f t="shared" si="102"/>
        <v>0</v>
      </c>
      <c r="GE10" s="122">
        <f t="shared" si="103"/>
        <v>0</v>
      </c>
      <c r="GF10" s="106">
        <f t="shared" ref="GF10:GG17" si="178">H10+T10+AF10+AR10+BD10+BP10+CB10+CN10+CZ10+DL10+DX10+EJ10+EV10+FH10+FT10</f>
        <v>54</v>
      </c>
      <c r="GG10" s="106">
        <f t="shared" si="178"/>
        <v>8718826.251600001</v>
      </c>
      <c r="GH10" s="129">
        <f>SUM(GF10/12*$A$2)</f>
        <v>22.5</v>
      </c>
      <c r="GI10" s="172">
        <f>SUM(GG10/12*$A$2)</f>
        <v>3632844.2715000007</v>
      </c>
      <c r="GJ10" s="106">
        <f>SUM(GJ11:GJ16)</f>
        <v>27</v>
      </c>
      <c r="GK10" s="106">
        <f t="shared" ref="GK10:GO10" si="179">SUM(GK11:GK16)</f>
        <v>4359413.25</v>
      </c>
      <c r="GL10" s="106">
        <f t="shared" si="179"/>
        <v>0</v>
      </c>
      <c r="GM10" s="106">
        <f t="shared" si="179"/>
        <v>0</v>
      </c>
      <c r="GN10" s="106">
        <f t="shared" si="179"/>
        <v>27</v>
      </c>
      <c r="GO10" s="106">
        <f t="shared" si="179"/>
        <v>4359413.25</v>
      </c>
      <c r="GP10" s="106">
        <f>SUM(GJ10-GH10)</f>
        <v>4.5</v>
      </c>
      <c r="GQ10" s="106">
        <f>SUM(GK10-GI10)</f>
        <v>726568.97849999927</v>
      </c>
      <c r="GR10" s="139"/>
      <c r="GS10" s="78"/>
      <c r="GT10" s="161">
        <v>161459.74540000001</v>
      </c>
      <c r="GU10" s="161">
        <f>SUM(GK10/GJ10)</f>
        <v>161459.75</v>
      </c>
      <c r="GV10" s="90">
        <f>SUM(GT10-GU10)</f>
        <v>-4.5999999856576324E-3</v>
      </c>
      <c r="GW10" s="163"/>
    </row>
    <row r="11" spans="1:205" ht="32.25" hidden="1" customHeight="1" x14ac:dyDescent="0.2">
      <c r="A11" s="23">
        <v>1</v>
      </c>
      <c r="B11" s="78" t="s">
        <v>134</v>
      </c>
      <c r="C11" s="79" t="s">
        <v>135</v>
      </c>
      <c r="D11" s="86">
        <v>2</v>
      </c>
      <c r="E11" s="86" t="s">
        <v>136</v>
      </c>
      <c r="F11" s="86">
        <v>1</v>
      </c>
      <c r="G11" s="97">
        <v>161459.74540000001</v>
      </c>
      <c r="H11" s="98"/>
      <c r="I11" s="98"/>
      <c r="J11" s="98"/>
      <c r="K11" s="98"/>
      <c r="L11" s="98">
        <f>VLOOKUP($D11,'факт '!$D$7:$AS$101,3,0)</f>
        <v>0</v>
      </c>
      <c r="M11" s="98">
        <f>VLOOKUP($D11,'факт '!$D$7:$AS$101,4,0)</f>
        <v>0</v>
      </c>
      <c r="N11" s="98"/>
      <c r="O11" s="98"/>
      <c r="P11" s="98">
        <f>SUM(L11+N11)</f>
        <v>0</v>
      </c>
      <c r="Q11" s="98">
        <f>SUM(M11+O11)</f>
        <v>0</v>
      </c>
      <c r="R11" s="99">
        <f t="shared" ref="R11:R96" si="180">SUM(L11-J11)</f>
        <v>0</v>
      </c>
      <c r="S11" s="99">
        <f t="shared" ref="S11:S96" si="181">SUM(M11-K11)</f>
        <v>0</v>
      </c>
      <c r="T11" s="98"/>
      <c r="U11" s="98"/>
      <c r="V11" s="98"/>
      <c r="W11" s="98"/>
      <c r="X11" s="98">
        <f>VLOOKUP($D11,'факт '!$D$7:$AS$101,7,0)</f>
        <v>0</v>
      </c>
      <c r="Y11" s="98">
        <f>VLOOKUP($D11,'факт '!$D$7:$AS$101,8,0)</f>
        <v>0</v>
      </c>
      <c r="Z11" s="98">
        <f>VLOOKUP($D11,'факт '!$D$7:$AS$101,9,0)</f>
        <v>0</v>
      </c>
      <c r="AA11" s="98">
        <f>VLOOKUP($D11,'факт '!$D$7:$AS$101,10,0)</f>
        <v>0</v>
      </c>
      <c r="AB11" s="98">
        <f>SUM(X11+Z11)</f>
        <v>0</v>
      </c>
      <c r="AC11" s="98">
        <f>SUM(Y11+AA11)</f>
        <v>0</v>
      </c>
      <c r="AD11" s="99">
        <f t="shared" si="9"/>
        <v>0</v>
      </c>
      <c r="AE11" s="99">
        <f t="shared" si="10"/>
        <v>0</v>
      </c>
      <c r="AF11" s="98"/>
      <c r="AG11" s="98"/>
      <c r="AH11" s="98"/>
      <c r="AI11" s="98"/>
      <c r="AJ11" s="98">
        <f>VLOOKUP($D11,'факт '!$D$7:$AS$101,5,0)</f>
        <v>0</v>
      </c>
      <c r="AK11" s="98">
        <f>VLOOKUP($D11,'факт '!$D$7:$AS$101,6,0)</f>
        <v>0</v>
      </c>
      <c r="AL11" s="98"/>
      <c r="AM11" s="98"/>
      <c r="AN11" s="98">
        <f>SUM(AJ11+AL11)</f>
        <v>0</v>
      </c>
      <c r="AO11" s="98">
        <f>SUM(AK11+AM11)</f>
        <v>0</v>
      </c>
      <c r="AP11" s="99">
        <f t="shared" si="16"/>
        <v>0</v>
      </c>
      <c r="AQ11" s="99">
        <f t="shared" si="17"/>
        <v>0</v>
      </c>
      <c r="AR11" s="98"/>
      <c r="AS11" s="98"/>
      <c r="AT11" s="98"/>
      <c r="AU11" s="98"/>
      <c r="AV11" s="98">
        <f>VLOOKUP($D11,'факт '!$D$7:$AS$101,11,0)</f>
        <v>0</v>
      </c>
      <c r="AW11" s="98">
        <f>VLOOKUP($D11,'факт '!$D$7:$AS$101,12,0)</f>
        <v>0</v>
      </c>
      <c r="AX11" s="98"/>
      <c r="AY11" s="98"/>
      <c r="AZ11" s="98">
        <f>SUM(AV11+AX11)</f>
        <v>0</v>
      </c>
      <c r="BA11" s="98">
        <f>SUM(AW11+AY11)</f>
        <v>0</v>
      </c>
      <c r="BB11" s="99">
        <f t="shared" si="23"/>
        <v>0</v>
      </c>
      <c r="BC11" s="99">
        <f t="shared" si="24"/>
        <v>0</v>
      </c>
      <c r="BD11" s="98"/>
      <c r="BE11" s="98"/>
      <c r="BF11" s="98"/>
      <c r="BG11" s="98"/>
      <c r="BH11" s="98">
        <f>VLOOKUP($D11,'факт '!$D$7:$AS$101,15,0)</f>
        <v>0</v>
      </c>
      <c r="BI11" s="98">
        <f>VLOOKUP($D11,'факт '!$D$7:$AS$101,16,0)</f>
        <v>0</v>
      </c>
      <c r="BJ11" s="98">
        <f>VLOOKUP($D11,'факт '!$D$7:$AS$101,17,0)</f>
        <v>0</v>
      </c>
      <c r="BK11" s="98">
        <f>VLOOKUP($D11,'факт '!$D$7:$AS$101,18,0)</f>
        <v>0</v>
      </c>
      <c r="BL11" s="98">
        <f>SUM(BH11+BJ11)</f>
        <v>0</v>
      </c>
      <c r="BM11" s="98">
        <f>SUM(BI11+BK11)</f>
        <v>0</v>
      </c>
      <c r="BN11" s="99">
        <f t="shared" si="30"/>
        <v>0</v>
      </c>
      <c r="BO11" s="99">
        <f t="shared" si="31"/>
        <v>0</v>
      </c>
      <c r="BP11" s="98"/>
      <c r="BQ11" s="98"/>
      <c r="BR11" s="98"/>
      <c r="BS11" s="98"/>
      <c r="BT11" s="98">
        <f>VLOOKUP($D11,'факт '!$D$7:$AS$101,19,0)</f>
        <v>0</v>
      </c>
      <c r="BU11" s="98">
        <f>VLOOKUP($D11,'факт '!$D$7:$AS$101,20,0)</f>
        <v>0</v>
      </c>
      <c r="BV11" s="98">
        <f>VLOOKUP($D11,'факт '!$D$7:$AS$101,21,0)</f>
        <v>0</v>
      </c>
      <c r="BW11" s="98">
        <f>VLOOKUP($D11,'факт '!$D$7:$AS$101,22,0)</f>
        <v>0</v>
      </c>
      <c r="BX11" s="98">
        <f>SUM(BT11+BV11)</f>
        <v>0</v>
      </c>
      <c r="BY11" s="98">
        <f>SUM(BU11+BW11)</f>
        <v>0</v>
      </c>
      <c r="BZ11" s="99">
        <f t="shared" si="37"/>
        <v>0</v>
      </c>
      <c r="CA11" s="99">
        <f t="shared" si="38"/>
        <v>0</v>
      </c>
      <c r="CB11" s="98"/>
      <c r="CC11" s="98"/>
      <c r="CD11" s="98"/>
      <c r="CE11" s="98"/>
      <c r="CF11" s="98">
        <f>VLOOKUP($D11,'факт '!$D$7:$AS$101,23,0)</f>
        <v>0</v>
      </c>
      <c r="CG11" s="98">
        <f>VLOOKUP($D11,'факт '!$D$7:$AS$101,24,0)</f>
        <v>0</v>
      </c>
      <c r="CH11" s="98">
        <f>VLOOKUP($D11,'факт '!$D$7:$AS$101,25,0)</f>
        <v>0</v>
      </c>
      <c r="CI11" s="98">
        <f>VLOOKUP($D11,'факт '!$D$7:$AS$101,26,0)</f>
        <v>0</v>
      </c>
      <c r="CJ11" s="98">
        <f>SUM(CF11+CH11)</f>
        <v>0</v>
      </c>
      <c r="CK11" s="98">
        <f>SUM(CG11+CI11)</f>
        <v>0</v>
      </c>
      <c r="CL11" s="99">
        <f t="shared" si="45"/>
        <v>0</v>
      </c>
      <c r="CM11" s="99">
        <f t="shared" si="46"/>
        <v>0</v>
      </c>
      <c r="CN11" s="98"/>
      <c r="CO11" s="98"/>
      <c r="CP11" s="98"/>
      <c r="CQ11" s="98"/>
      <c r="CR11" s="98">
        <f>VLOOKUP($D11,'факт '!$D$7:$AS$101,27,0)</f>
        <v>0</v>
      </c>
      <c r="CS11" s="98">
        <f>VLOOKUP($D11,'факт '!$D$7:$AS$101,28,0)</f>
        <v>0</v>
      </c>
      <c r="CT11" s="98">
        <f>VLOOKUP($D11,'факт '!$D$7:$AS$101,29,0)</f>
        <v>0</v>
      </c>
      <c r="CU11" s="98">
        <f>VLOOKUP($D11,'факт '!$D$7:$AS$101,30,0)</f>
        <v>0</v>
      </c>
      <c r="CV11" s="98">
        <f>SUM(CR11+CT11)</f>
        <v>0</v>
      </c>
      <c r="CW11" s="98">
        <f>SUM(CS11+CU11)</f>
        <v>0</v>
      </c>
      <c r="CX11" s="99">
        <f t="shared" si="52"/>
        <v>0</v>
      </c>
      <c r="CY11" s="99">
        <f t="shared" si="53"/>
        <v>0</v>
      </c>
      <c r="CZ11" s="98"/>
      <c r="DA11" s="98"/>
      <c r="DB11" s="98"/>
      <c r="DC11" s="98"/>
      <c r="DD11" s="98">
        <f>VLOOKUP($D11,'факт '!$D$7:$AS$101,31,0)</f>
        <v>0</v>
      </c>
      <c r="DE11" s="98">
        <f>VLOOKUP($D11,'факт '!$D$7:$AS$101,32,0)</f>
        <v>0</v>
      </c>
      <c r="DF11" s="98"/>
      <c r="DG11" s="98"/>
      <c r="DH11" s="98">
        <f>SUM(DD11+DF11)</f>
        <v>0</v>
      </c>
      <c r="DI11" s="98">
        <f>SUM(DE11+DG11)</f>
        <v>0</v>
      </c>
      <c r="DJ11" s="99">
        <f t="shared" si="59"/>
        <v>0</v>
      </c>
      <c r="DK11" s="99">
        <f t="shared" si="60"/>
        <v>0</v>
      </c>
      <c r="DL11" s="98"/>
      <c r="DM11" s="98"/>
      <c r="DN11" s="98"/>
      <c r="DO11" s="98"/>
      <c r="DP11" s="98">
        <f>VLOOKUP($D11,'факт '!$D$7:$AS$101,13,0)</f>
        <v>0</v>
      </c>
      <c r="DQ11" s="98">
        <f>VLOOKUP($D11,'факт '!$D$7:$AS$101,14,0)</f>
        <v>0</v>
      </c>
      <c r="DR11" s="98"/>
      <c r="DS11" s="98"/>
      <c r="DT11" s="98">
        <f>SUM(DP11+DR11)</f>
        <v>0</v>
      </c>
      <c r="DU11" s="98">
        <f>SUM(DQ11+DS11)</f>
        <v>0</v>
      </c>
      <c r="DV11" s="99">
        <f t="shared" si="66"/>
        <v>0</v>
      </c>
      <c r="DW11" s="99">
        <f t="shared" si="67"/>
        <v>0</v>
      </c>
      <c r="DX11" s="98"/>
      <c r="DY11" s="98"/>
      <c r="DZ11" s="98"/>
      <c r="EA11" s="98"/>
      <c r="EB11" s="98">
        <f>VLOOKUP($D11,'факт '!$D$7:$AS$101,33,0)</f>
        <v>1</v>
      </c>
      <c r="EC11" s="98">
        <f>VLOOKUP($D11,'факт '!$D$7:$AS$101,34,0)</f>
        <v>161459.75</v>
      </c>
      <c r="ED11" s="98">
        <f>VLOOKUP($D11,'факт '!$D$7:$AS$101,35,0)</f>
        <v>0</v>
      </c>
      <c r="EE11" s="98">
        <f>VLOOKUP($D11,'факт '!$D$7:$AS$101,36,0)</f>
        <v>0</v>
      </c>
      <c r="EF11" s="98">
        <f>SUM(EB11+ED11)</f>
        <v>1</v>
      </c>
      <c r="EG11" s="98">
        <f>SUM(EC11+EE11)</f>
        <v>161459.75</v>
      </c>
      <c r="EH11" s="99">
        <f t="shared" si="73"/>
        <v>1</v>
      </c>
      <c r="EI11" s="99">
        <f t="shared" si="74"/>
        <v>161459.75</v>
      </c>
      <c r="EJ11" s="98"/>
      <c r="EK11" s="98"/>
      <c r="EL11" s="98"/>
      <c r="EM11" s="98"/>
      <c r="EN11" s="98">
        <f>VLOOKUP($D11,'факт '!$D$7:$AS$101,39,0)</f>
        <v>0</v>
      </c>
      <c r="EO11" s="98">
        <f>VLOOKUP($D11,'факт '!$D$7:$AS$101,40,0)</f>
        <v>0</v>
      </c>
      <c r="EP11" s="98">
        <f>VLOOKUP($D11,'факт '!$D$7:$AS$101,41,0)</f>
        <v>0</v>
      </c>
      <c r="EQ11" s="98">
        <f>VLOOKUP($D11,'факт '!$D$7:$AS$101,42,0)</f>
        <v>0</v>
      </c>
      <c r="ER11" s="98">
        <f>SUM(EN11+EP11)</f>
        <v>0</v>
      </c>
      <c r="ES11" s="98">
        <f>SUM(EO11+EQ11)</f>
        <v>0</v>
      </c>
      <c r="ET11" s="99">
        <f t="shared" si="81"/>
        <v>0</v>
      </c>
      <c r="EU11" s="99">
        <f t="shared" si="82"/>
        <v>0</v>
      </c>
      <c r="EV11" s="98"/>
      <c r="EW11" s="98"/>
      <c r="EX11" s="98"/>
      <c r="EY11" s="98"/>
      <c r="EZ11" s="98"/>
      <c r="FA11" s="98"/>
      <c r="FB11" s="98"/>
      <c r="FC11" s="98"/>
      <c r="FD11" s="98">
        <f>SUM(EZ11+FB11)</f>
        <v>0</v>
      </c>
      <c r="FE11" s="98">
        <f>SUM(FA11+FC11)</f>
        <v>0</v>
      </c>
      <c r="FF11" s="99">
        <f t="shared" si="88"/>
        <v>0</v>
      </c>
      <c r="FG11" s="99">
        <f t="shared" si="89"/>
        <v>0</v>
      </c>
      <c r="FH11" s="98"/>
      <c r="FI11" s="98"/>
      <c r="FJ11" s="98"/>
      <c r="FK11" s="98"/>
      <c r="FL11" s="98">
        <f>VLOOKUP($D11,'факт '!$D$7:$AS$101,37,0)</f>
        <v>0</v>
      </c>
      <c r="FM11" s="98">
        <f>VLOOKUP($D11,'факт '!$D$7:$AS$101,38,0)</f>
        <v>0</v>
      </c>
      <c r="FN11" s="98"/>
      <c r="FO11" s="98"/>
      <c r="FP11" s="98">
        <f>SUM(FL11+FN11)</f>
        <v>0</v>
      </c>
      <c r="FQ11" s="98">
        <f>SUM(FM11+FO11)</f>
        <v>0</v>
      </c>
      <c r="FR11" s="99">
        <f t="shared" si="95"/>
        <v>0</v>
      </c>
      <c r="FS11" s="99">
        <f t="shared" si="96"/>
        <v>0</v>
      </c>
      <c r="FT11" s="98"/>
      <c r="FU11" s="98"/>
      <c r="FV11" s="98"/>
      <c r="FW11" s="98"/>
      <c r="FX11" s="98"/>
      <c r="FY11" s="98"/>
      <c r="FZ11" s="98"/>
      <c r="GA11" s="98"/>
      <c r="GB11" s="98">
        <f>SUM(FX11+FZ11)</f>
        <v>0</v>
      </c>
      <c r="GC11" s="98">
        <f>SUM(FY11+GA11)</f>
        <v>0</v>
      </c>
      <c r="GD11" s="99">
        <f t="shared" si="102"/>
        <v>0</v>
      </c>
      <c r="GE11" s="99">
        <f t="shared" si="103"/>
        <v>0</v>
      </c>
      <c r="GF11" s="98">
        <f>SUM(H11,T11,AF11,AR11,BD11,BP11,CB11,CN11,CZ11,DL11,DX11,EJ11,EV11)</f>
        <v>0</v>
      </c>
      <c r="GG11" s="98">
        <f t="shared" ref="GG11:GI11" si="182">SUM(I11,U11,AG11,AS11,BE11,BQ11,CC11,CO11,DA11,DM11,DY11,EK11,EW11)</f>
        <v>0</v>
      </c>
      <c r="GH11" s="98">
        <f t="shared" si="182"/>
        <v>0</v>
      </c>
      <c r="GI11" s="98">
        <f t="shared" si="182"/>
        <v>0</v>
      </c>
      <c r="GJ11" s="98">
        <f>SUM(L11,X11,AJ11,AV11,BH11,BT11,CF11,CR11,DD11,DP11,EB11,EN11,EZ11,FL11)</f>
        <v>1</v>
      </c>
      <c r="GK11" s="98">
        <f t="shared" ref="GK11" si="183">SUM(M11,Y11,AK11,AW11,BI11,BU11,CG11,CS11,DE11,DQ11,EC11,EO11,FA11,FM11)</f>
        <v>161459.75</v>
      </c>
      <c r="GL11" s="98">
        <f t="shared" ref="GL11" si="184">SUM(N11,Z11,AL11,AX11,BJ11,BV11,CH11,CT11,DF11,DR11,ED11,EP11,FB11,FN11)</f>
        <v>0</v>
      </c>
      <c r="GM11" s="98">
        <f t="shared" ref="GM11" si="185">SUM(O11,AA11,AM11,AY11,BK11,BW11,CI11,CU11,DG11,DS11,EE11,EQ11,FC11,FO11)</f>
        <v>0</v>
      </c>
      <c r="GN11" s="98">
        <f t="shared" ref="GN11" si="186">SUM(P11,AB11,AN11,AZ11,BL11,BX11,CJ11,CV11,DH11,DT11,EF11,ER11,FD11,FP11)</f>
        <v>1</v>
      </c>
      <c r="GO11" s="98">
        <f t="shared" ref="GO11" si="187">SUM(Q11,AC11,AO11,BA11,BM11,BY11,CK11,CW11,DI11,DU11,EG11,ES11,FE11,FQ11)</f>
        <v>161459.75</v>
      </c>
      <c r="GP11" s="98"/>
      <c r="GQ11" s="98"/>
      <c r="GR11" s="139"/>
      <c r="GS11" s="78"/>
      <c r="GT11" s="161">
        <v>161459.74540000001</v>
      </c>
      <c r="GU11" s="161">
        <f t="shared" ref="GU11:GU79" si="188">SUM(GK11/GJ11)</f>
        <v>161459.75</v>
      </c>
      <c r="GV11" s="90">
        <f t="shared" ref="GV11:GV74" si="189">SUM(GT11-GU11)</f>
        <v>-4.5999999856576324E-3</v>
      </c>
    </row>
    <row r="12" spans="1:205" ht="32.25" hidden="1" customHeight="1" x14ac:dyDescent="0.2">
      <c r="A12" s="23">
        <v>1</v>
      </c>
      <c r="B12" s="78" t="s">
        <v>137</v>
      </c>
      <c r="C12" s="79" t="s">
        <v>138</v>
      </c>
      <c r="D12" s="86">
        <v>13</v>
      </c>
      <c r="E12" s="86" t="s">
        <v>139</v>
      </c>
      <c r="F12" s="86">
        <v>1</v>
      </c>
      <c r="G12" s="97">
        <v>161459.74540000001</v>
      </c>
      <c r="H12" s="98"/>
      <c r="I12" s="98"/>
      <c r="J12" s="98"/>
      <c r="K12" s="98"/>
      <c r="L12" s="98">
        <f>VLOOKUP($D12,'факт '!$D$7:$AS$101,3,0)</f>
        <v>0</v>
      </c>
      <c r="M12" s="98">
        <f>VLOOKUP($D12,'факт '!$D$7:$AS$101,4,0)</f>
        <v>0</v>
      </c>
      <c r="N12" s="98"/>
      <c r="O12" s="98"/>
      <c r="P12" s="98">
        <f t="shared" ref="P12:P15" si="190">SUM(L12+N12)</f>
        <v>0</v>
      </c>
      <c r="Q12" s="98">
        <f t="shared" ref="Q12:Q15" si="191">SUM(M12+O12)</f>
        <v>0</v>
      </c>
      <c r="R12" s="99">
        <f t="shared" ref="R12:R15" si="192">SUM(L12-J12)</f>
        <v>0</v>
      </c>
      <c r="S12" s="99">
        <f t="shared" ref="S12:S15" si="193">SUM(M12-K12)</f>
        <v>0</v>
      </c>
      <c r="T12" s="98"/>
      <c r="U12" s="98"/>
      <c r="V12" s="98"/>
      <c r="W12" s="98"/>
      <c r="X12" s="98">
        <f>VLOOKUP($D12,'факт '!$D$7:$AS$101,7,0)</f>
        <v>0</v>
      </c>
      <c r="Y12" s="98">
        <f>VLOOKUP($D12,'факт '!$D$7:$AS$101,8,0)</f>
        <v>0</v>
      </c>
      <c r="Z12" s="98">
        <f>VLOOKUP($D12,'факт '!$D$7:$AS$101,9,0)</f>
        <v>0</v>
      </c>
      <c r="AA12" s="98">
        <f>VLOOKUP($D12,'факт '!$D$7:$AS$101,10,0)</f>
        <v>0</v>
      </c>
      <c r="AB12" s="98">
        <f t="shared" ref="AB12:AB15" si="194">SUM(X12+Z12)</f>
        <v>0</v>
      </c>
      <c r="AC12" s="98">
        <f t="shared" ref="AC12:AC15" si="195">SUM(Y12+AA12)</f>
        <v>0</v>
      </c>
      <c r="AD12" s="99">
        <f t="shared" ref="AD12:AD15" si="196">SUM(X12-V12)</f>
        <v>0</v>
      </c>
      <c r="AE12" s="99">
        <f t="shared" ref="AE12:AE15" si="197">SUM(Y12-W12)</f>
        <v>0</v>
      </c>
      <c r="AF12" s="98"/>
      <c r="AG12" s="98"/>
      <c r="AH12" s="98"/>
      <c r="AI12" s="98"/>
      <c r="AJ12" s="98">
        <f>VLOOKUP($D12,'факт '!$D$7:$AS$101,5,0)</f>
        <v>0</v>
      </c>
      <c r="AK12" s="98">
        <f>VLOOKUP($D12,'факт '!$D$7:$AS$101,6,0)</f>
        <v>0</v>
      </c>
      <c r="AL12" s="98"/>
      <c r="AM12" s="98"/>
      <c r="AN12" s="98">
        <f t="shared" ref="AN12:AN15" si="198">SUM(AJ12+AL12)</f>
        <v>0</v>
      </c>
      <c r="AO12" s="98">
        <f t="shared" ref="AO12:AO15" si="199">SUM(AK12+AM12)</f>
        <v>0</v>
      </c>
      <c r="AP12" s="99">
        <f t="shared" ref="AP12:AP15" si="200">SUM(AJ12-AH12)</f>
        <v>0</v>
      </c>
      <c r="AQ12" s="99">
        <f t="shared" ref="AQ12:AQ15" si="201">SUM(AK12-AI12)</f>
        <v>0</v>
      </c>
      <c r="AR12" s="98"/>
      <c r="AS12" s="98"/>
      <c r="AT12" s="98"/>
      <c r="AU12" s="98"/>
      <c r="AV12" s="98">
        <f>VLOOKUP($D12,'факт '!$D$7:$AS$101,11,0)</f>
        <v>0</v>
      </c>
      <c r="AW12" s="98">
        <f>VLOOKUP($D12,'факт '!$D$7:$AS$101,12,0)</f>
        <v>0</v>
      </c>
      <c r="AX12" s="98"/>
      <c r="AY12" s="98"/>
      <c r="AZ12" s="98">
        <f t="shared" ref="AZ12:AZ15" si="202">SUM(AV12+AX12)</f>
        <v>0</v>
      </c>
      <c r="BA12" s="98">
        <f t="shared" ref="BA12:BA15" si="203">SUM(AW12+AY12)</f>
        <v>0</v>
      </c>
      <c r="BB12" s="99">
        <f t="shared" ref="BB12:BB15" si="204">SUM(AV12-AT12)</f>
        <v>0</v>
      </c>
      <c r="BC12" s="99">
        <f t="shared" ref="BC12:BC15" si="205">SUM(AW12-AU12)</f>
        <v>0</v>
      </c>
      <c r="BD12" s="98"/>
      <c r="BE12" s="98"/>
      <c r="BF12" s="98"/>
      <c r="BG12" s="98"/>
      <c r="BH12" s="98">
        <f>VLOOKUP($D12,'факт '!$D$7:$AS$101,15,0)</f>
        <v>0</v>
      </c>
      <c r="BI12" s="98">
        <f>VLOOKUP($D12,'факт '!$D$7:$AS$101,16,0)</f>
        <v>0</v>
      </c>
      <c r="BJ12" s="98">
        <f>VLOOKUP($D12,'факт '!$D$7:$AS$101,17,0)</f>
        <v>0</v>
      </c>
      <c r="BK12" s="98">
        <f>VLOOKUP($D12,'факт '!$D$7:$AS$101,18,0)</f>
        <v>0</v>
      </c>
      <c r="BL12" s="98">
        <f t="shared" ref="BL12:BL15" si="206">SUM(BH12+BJ12)</f>
        <v>0</v>
      </c>
      <c r="BM12" s="98">
        <f t="shared" ref="BM12:BM15" si="207">SUM(BI12+BK12)</f>
        <v>0</v>
      </c>
      <c r="BN12" s="99">
        <f t="shared" ref="BN12:BN15" si="208">SUM(BH12-BF12)</f>
        <v>0</v>
      </c>
      <c r="BO12" s="99">
        <f t="shared" ref="BO12:BO15" si="209">SUM(BI12-BG12)</f>
        <v>0</v>
      </c>
      <c r="BP12" s="98"/>
      <c r="BQ12" s="98"/>
      <c r="BR12" s="98"/>
      <c r="BS12" s="98"/>
      <c r="BT12" s="98">
        <f>VLOOKUP($D12,'факт '!$D$7:$AS$101,19,0)</f>
        <v>0</v>
      </c>
      <c r="BU12" s="98">
        <f>VLOOKUP($D12,'факт '!$D$7:$AS$101,20,0)</f>
        <v>0</v>
      </c>
      <c r="BV12" s="98">
        <f>VLOOKUP($D12,'факт '!$D$7:$AS$101,21,0)</f>
        <v>0</v>
      </c>
      <c r="BW12" s="98">
        <f>VLOOKUP($D12,'факт '!$D$7:$AS$101,22,0)</f>
        <v>0</v>
      </c>
      <c r="BX12" s="98">
        <f t="shared" ref="BX12:BX15" si="210">SUM(BT12+BV12)</f>
        <v>0</v>
      </c>
      <c r="BY12" s="98">
        <f t="shared" ref="BY12:BY15" si="211">SUM(BU12+BW12)</f>
        <v>0</v>
      </c>
      <c r="BZ12" s="99">
        <f t="shared" ref="BZ12:BZ15" si="212">SUM(BT12-BR12)</f>
        <v>0</v>
      </c>
      <c r="CA12" s="99">
        <f t="shared" ref="CA12:CA15" si="213">SUM(BU12-BS12)</f>
        <v>0</v>
      </c>
      <c r="CB12" s="98"/>
      <c r="CC12" s="98"/>
      <c r="CD12" s="98"/>
      <c r="CE12" s="98"/>
      <c r="CF12" s="98">
        <f>VLOOKUP($D12,'факт '!$D$7:$AS$101,23,0)</f>
        <v>0</v>
      </c>
      <c r="CG12" s="98">
        <f>VLOOKUP($D12,'факт '!$D$7:$AS$101,24,0)</f>
        <v>0</v>
      </c>
      <c r="CH12" s="98">
        <f>VLOOKUP($D12,'факт '!$D$7:$AS$101,25,0)</f>
        <v>0</v>
      </c>
      <c r="CI12" s="98">
        <f>VLOOKUP($D12,'факт '!$D$7:$AS$101,26,0)</f>
        <v>0</v>
      </c>
      <c r="CJ12" s="98">
        <f t="shared" ref="CJ12:CJ15" si="214">SUM(CF12+CH12)</f>
        <v>0</v>
      </c>
      <c r="CK12" s="98">
        <f t="shared" ref="CK12:CK15" si="215">SUM(CG12+CI12)</f>
        <v>0</v>
      </c>
      <c r="CL12" s="99">
        <f t="shared" ref="CL12:CL15" si="216">SUM(CF12-CD12)</f>
        <v>0</v>
      </c>
      <c r="CM12" s="99">
        <f t="shared" ref="CM12:CM15" si="217">SUM(CG12-CE12)</f>
        <v>0</v>
      </c>
      <c r="CN12" s="98"/>
      <c r="CO12" s="98"/>
      <c r="CP12" s="98"/>
      <c r="CQ12" s="98"/>
      <c r="CR12" s="98">
        <f>VLOOKUP($D12,'факт '!$D$7:$AS$101,27,0)</f>
        <v>0</v>
      </c>
      <c r="CS12" s="98">
        <f>VLOOKUP($D12,'факт '!$D$7:$AS$101,28,0)</f>
        <v>0</v>
      </c>
      <c r="CT12" s="98">
        <f>VLOOKUP($D12,'факт '!$D$7:$AS$101,29,0)</f>
        <v>0</v>
      </c>
      <c r="CU12" s="98">
        <f>VLOOKUP($D12,'факт '!$D$7:$AS$101,30,0)</f>
        <v>0</v>
      </c>
      <c r="CV12" s="98">
        <f t="shared" ref="CV12:CV15" si="218">SUM(CR12+CT12)</f>
        <v>0</v>
      </c>
      <c r="CW12" s="98">
        <f t="shared" ref="CW12:CW15" si="219">SUM(CS12+CU12)</f>
        <v>0</v>
      </c>
      <c r="CX12" s="99">
        <f t="shared" ref="CX12:CX15" si="220">SUM(CR12-CP12)</f>
        <v>0</v>
      </c>
      <c r="CY12" s="99">
        <f t="shared" ref="CY12:CY15" si="221">SUM(CS12-CQ12)</f>
        <v>0</v>
      </c>
      <c r="CZ12" s="98"/>
      <c r="DA12" s="98"/>
      <c r="DB12" s="98"/>
      <c r="DC12" s="98"/>
      <c r="DD12" s="98">
        <f>VLOOKUP($D12,'факт '!$D$7:$AS$101,31,0)</f>
        <v>0</v>
      </c>
      <c r="DE12" s="98">
        <f>VLOOKUP($D12,'факт '!$D$7:$AS$101,32,0)</f>
        <v>0</v>
      </c>
      <c r="DF12" s="98"/>
      <c r="DG12" s="98"/>
      <c r="DH12" s="98">
        <f t="shared" ref="DH12:DH15" si="222">SUM(DD12+DF12)</f>
        <v>0</v>
      </c>
      <c r="DI12" s="98">
        <f t="shared" ref="DI12:DI15" si="223">SUM(DE12+DG12)</f>
        <v>0</v>
      </c>
      <c r="DJ12" s="99">
        <f t="shared" ref="DJ12:DJ15" si="224">SUM(DD12-DB12)</f>
        <v>0</v>
      </c>
      <c r="DK12" s="99">
        <f t="shared" ref="DK12:DK15" si="225">SUM(DE12-DC12)</f>
        <v>0</v>
      </c>
      <c r="DL12" s="98"/>
      <c r="DM12" s="98"/>
      <c r="DN12" s="98"/>
      <c r="DO12" s="98"/>
      <c r="DP12" s="98">
        <f>VLOOKUP($D12,'факт '!$D$7:$AS$101,13,0)</f>
        <v>0</v>
      </c>
      <c r="DQ12" s="98">
        <f>VLOOKUP($D12,'факт '!$D$7:$AS$101,14,0)</f>
        <v>0</v>
      </c>
      <c r="DR12" s="98"/>
      <c r="DS12" s="98"/>
      <c r="DT12" s="98">
        <f t="shared" ref="DT12:DT15" si="226">SUM(DP12+DR12)</f>
        <v>0</v>
      </c>
      <c r="DU12" s="98">
        <f t="shared" ref="DU12:DU15" si="227">SUM(DQ12+DS12)</f>
        <v>0</v>
      </c>
      <c r="DV12" s="99">
        <f t="shared" ref="DV12:DV15" si="228">SUM(DP12-DN12)</f>
        <v>0</v>
      </c>
      <c r="DW12" s="99">
        <f t="shared" ref="DW12:DW15" si="229">SUM(DQ12-DO12)</f>
        <v>0</v>
      </c>
      <c r="DX12" s="98"/>
      <c r="DY12" s="98"/>
      <c r="DZ12" s="98"/>
      <c r="EA12" s="98"/>
      <c r="EB12" s="98">
        <f>VLOOKUP($D12,'факт '!$D$7:$AS$101,33,0)</f>
        <v>3</v>
      </c>
      <c r="EC12" s="98">
        <f>VLOOKUP($D12,'факт '!$D$7:$AS$101,34,0)</f>
        <v>484379.25</v>
      </c>
      <c r="ED12" s="98">
        <f>VLOOKUP($D12,'факт '!$D$7:$AS$101,35,0)</f>
        <v>0</v>
      </c>
      <c r="EE12" s="98">
        <f>VLOOKUP($D12,'факт '!$D$7:$AS$101,36,0)</f>
        <v>0</v>
      </c>
      <c r="EF12" s="98">
        <f t="shared" ref="EF12:EF15" si="230">SUM(EB12+ED12)</f>
        <v>3</v>
      </c>
      <c r="EG12" s="98">
        <f t="shared" ref="EG12:EG15" si="231">SUM(EC12+EE12)</f>
        <v>484379.25</v>
      </c>
      <c r="EH12" s="99">
        <f t="shared" ref="EH12:EH15" si="232">SUM(EB12-DZ12)</f>
        <v>3</v>
      </c>
      <c r="EI12" s="99">
        <f t="shared" ref="EI12:EI15" si="233">SUM(EC12-EA12)</f>
        <v>484379.25</v>
      </c>
      <c r="EJ12" s="98"/>
      <c r="EK12" s="98"/>
      <c r="EL12" s="98"/>
      <c r="EM12" s="98"/>
      <c r="EN12" s="98">
        <f>VLOOKUP($D12,'факт '!$D$7:$AS$101,39,0)</f>
        <v>0</v>
      </c>
      <c r="EO12" s="98">
        <f>VLOOKUP($D12,'факт '!$D$7:$AS$101,40,0)</f>
        <v>0</v>
      </c>
      <c r="EP12" s="98">
        <f>VLOOKUP($D12,'факт '!$D$7:$AS$101,41,0)</f>
        <v>0</v>
      </c>
      <c r="EQ12" s="98">
        <f>VLOOKUP($D12,'факт '!$D$7:$AS$101,42,0)</f>
        <v>0</v>
      </c>
      <c r="ER12" s="98">
        <f t="shared" ref="ER12:ER15" si="234">SUM(EN12+EP12)</f>
        <v>0</v>
      </c>
      <c r="ES12" s="98">
        <f t="shared" ref="ES12:ES15" si="235">SUM(EO12+EQ12)</f>
        <v>0</v>
      </c>
      <c r="ET12" s="99">
        <f t="shared" ref="ET12:ET15" si="236">SUM(EN12-EL12)</f>
        <v>0</v>
      </c>
      <c r="EU12" s="99">
        <f t="shared" ref="EU12:EU15" si="237">SUM(EO12-EM12)</f>
        <v>0</v>
      </c>
      <c r="EV12" s="98"/>
      <c r="EW12" s="98"/>
      <c r="EX12" s="98"/>
      <c r="EY12" s="98"/>
      <c r="EZ12" s="98"/>
      <c r="FA12" s="98"/>
      <c r="FB12" s="98"/>
      <c r="FC12" s="98"/>
      <c r="FD12" s="98">
        <f t="shared" ref="FD12:FD16" si="238">SUM(EZ12+FB12)</f>
        <v>0</v>
      </c>
      <c r="FE12" s="98">
        <f t="shared" ref="FE12:FE16" si="239">SUM(FA12+FC12)</f>
        <v>0</v>
      </c>
      <c r="FF12" s="99">
        <f t="shared" si="88"/>
        <v>0</v>
      </c>
      <c r="FG12" s="99">
        <f t="shared" si="89"/>
        <v>0</v>
      </c>
      <c r="FH12" s="98"/>
      <c r="FI12" s="98"/>
      <c r="FJ12" s="98"/>
      <c r="FK12" s="98"/>
      <c r="FL12" s="98">
        <f>VLOOKUP($D12,'факт '!$D$7:$AS$101,37,0)</f>
        <v>0</v>
      </c>
      <c r="FM12" s="98">
        <f>VLOOKUP($D12,'факт '!$D$7:$AS$101,38,0)</f>
        <v>0</v>
      </c>
      <c r="FN12" s="98"/>
      <c r="FO12" s="98"/>
      <c r="FP12" s="98">
        <f t="shared" ref="FP12:FP15" si="240">SUM(FL12+FN12)</f>
        <v>0</v>
      </c>
      <c r="FQ12" s="98">
        <f t="shared" ref="FQ12:FQ15" si="241">SUM(FM12+FO12)</f>
        <v>0</v>
      </c>
      <c r="FR12" s="99">
        <f t="shared" ref="FR12:FR15" si="242">SUM(FL12-FJ12)</f>
        <v>0</v>
      </c>
      <c r="FS12" s="99">
        <f t="shared" ref="FS12:FS15" si="243">SUM(FM12-FK12)</f>
        <v>0</v>
      </c>
      <c r="FT12" s="98"/>
      <c r="FU12" s="98"/>
      <c r="FV12" s="98"/>
      <c r="FW12" s="98"/>
      <c r="FX12" s="98"/>
      <c r="FY12" s="98"/>
      <c r="FZ12" s="98"/>
      <c r="GA12" s="98"/>
      <c r="GB12" s="98">
        <f t="shared" ref="GB12:GB16" si="244">SUM(FX12+FZ12)</f>
        <v>0</v>
      </c>
      <c r="GC12" s="98">
        <f t="shared" ref="GC12:GC16" si="245">SUM(FY12+GA12)</f>
        <v>0</v>
      </c>
      <c r="GD12" s="99">
        <f t="shared" si="102"/>
        <v>0</v>
      </c>
      <c r="GE12" s="99">
        <f t="shared" si="103"/>
        <v>0</v>
      </c>
      <c r="GF12" s="98">
        <f t="shared" ref="GF12:GF16" si="246">SUM(H12,T12,AF12,AR12,BD12,BP12,CB12,CN12,CZ12,DL12,DX12,EJ12,EV12)</f>
        <v>0</v>
      </c>
      <c r="GG12" s="98">
        <f t="shared" ref="GG12:GG16" si="247">SUM(I12,U12,AG12,AS12,BE12,BQ12,CC12,CO12,DA12,DM12,DY12,EK12,EW12)</f>
        <v>0</v>
      </c>
      <c r="GH12" s="98">
        <f t="shared" ref="GH12:GH16" si="248">SUM(J12,V12,AH12,AT12,BF12,BR12,CD12,CP12,DB12,DN12,DZ12,EL12,EX12)</f>
        <v>0</v>
      </c>
      <c r="GI12" s="98">
        <f t="shared" ref="GI12:GI16" si="249">SUM(K12,W12,AI12,AU12,BG12,BS12,CE12,CQ12,DC12,DO12,EA12,EM12,EY12)</f>
        <v>0</v>
      </c>
      <c r="GJ12" s="98">
        <f t="shared" ref="GJ12:GJ15" si="250">SUM(L12,X12,AJ12,AV12,BH12,BT12,CF12,CR12,DD12,DP12,EB12,EN12,EZ12,FL12)</f>
        <v>3</v>
      </c>
      <c r="GK12" s="98">
        <f t="shared" ref="GK12:GK15" si="251">SUM(M12,Y12,AK12,AW12,BI12,BU12,CG12,CS12,DE12,DQ12,EC12,EO12,FA12,FM12)</f>
        <v>484379.25</v>
      </c>
      <c r="GL12" s="98">
        <f t="shared" ref="GL12:GL15" si="252">SUM(N12,Z12,AL12,AX12,BJ12,BV12,CH12,CT12,DF12,DR12,ED12,EP12,FB12,FN12)</f>
        <v>0</v>
      </c>
      <c r="GM12" s="98">
        <f t="shared" ref="GM12:GM15" si="253">SUM(O12,AA12,AM12,AY12,BK12,BW12,CI12,CU12,DG12,DS12,EE12,EQ12,FC12,FO12)</f>
        <v>0</v>
      </c>
      <c r="GN12" s="98">
        <f t="shared" ref="GN12:GN15" si="254">SUM(P12,AB12,AN12,AZ12,BL12,BX12,CJ12,CV12,DH12,DT12,EF12,ER12,FD12,FP12)</f>
        <v>3</v>
      </c>
      <c r="GO12" s="98">
        <f t="shared" ref="GO12:GO15" si="255">SUM(Q12,AC12,AO12,BA12,BM12,BY12,CK12,CW12,DI12,DU12,EG12,ES12,FE12,FQ12)</f>
        <v>484379.25</v>
      </c>
      <c r="GP12" s="98"/>
      <c r="GQ12" s="98"/>
      <c r="GR12" s="139"/>
      <c r="GS12" s="78"/>
      <c r="GT12" s="161">
        <v>161459.74540000001</v>
      </c>
      <c r="GU12" s="161">
        <f t="shared" si="188"/>
        <v>161459.75</v>
      </c>
      <c r="GV12" s="90">
        <f t="shared" si="189"/>
        <v>-4.5999999856576324E-3</v>
      </c>
    </row>
    <row r="13" spans="1:205" ht="32.25" hidden="1" customHeight="1" x14ac:dyDescent="0.2">
      <c r="A13" s="23">
        <v>1</v>
      </c>
      <c r="B13" s="78" t="s">
        <v>137</v>
      </c>
      <c r="C13" s="158" t="s">
        <v>138</v>
      </c>
      <c r="D13" s="86">
        <v>464</v>
      </c>
      <c r="E13" s="159" t="s">
        <v>250</v>
      </c>
      <c r="F13" s="86">
        <v>1</v>
      </c>
      <c r="G13" s="97">
        <v>161459.74540000001</v>
      </c>
      <c r="H13" s="98"/>
      <c r="I13" s="98"/>
      <c r="J13" s="98"/>
      <c r="K13" s="98"/>
      <c r="L13" s="98">
        <f>VLOOKUP($D13,'факт '!$D$7:$AS$101,3,0)</f>
        <v>0</v>
      </c>
      <c r="M13" s="98">
        <f>VLOOKUP($D13,'факт '!$D$7:$AS$101,4,0)</f>
        <v>0</v>
      </c>
      <c r="N13" s="98"/>
      <c r="O13" s="98"/>
      <c r="P13" s="98">
        <f t="shared" si="190"/>
        <v>0</v>
      </c>
      <c r="Q13" s="98">
        <f t="shared" si="191"/>
        <v>0</v>
      </c>
      <c r="R13" s="99">
        <f t="shared" si="192"/>
        <v>0</v>
      </c>
      <c r="S13" s="99">
        <f t="shared" si="193"/>
        <v>0</v>
      </c>
      <c r="T13" s="98"/>
      <c r="U13" s="98"/>
      <c r="V13" s="98"/>
      <c r="W13" s="98"/>
      <c r="X13" s="98">
        <f>VLOOKUP($D13,'факт '!$D$7:$AS$101,7,0)</f>
        <v>0</v>
      </c>
      <c r="Y13" s="98">
        <f>VLOOKUP($D13,'факт '!$D$7:$AS$101,8,0)</f>
        <v>0</v>
      </c>
      <c r="Z13" s="98">
        <f>VLOOKUP($D13,'факт '!$D$7:$AS$101,9,0)</f>
        <v>0</v>
      </c>
      <c r="AA13" s="98">
        <f>VLOOKUP($D13,'факт '!$D$7:$AS$101,10,0)</f>
        <v>0</v>
      </c>
      <c r="AB13" s="98">
        <f t="shared" si="194"/>
        <v>0</v>
      </c>
      <c r="AC13" s="98">
        <f t="shared" si="195"/>
        <v>0</v>
      </c>
      <c r="AD13" s="99">
        <f t="shared" si="196"/>
        <v>0</v>
      </c>
      <c r="AE13" s="99">
        <f t="shared" si="197"/>
        <v>0</v>
      </c>
      <c r="AF13" s="98"/>
      <c r="AG13" s="98"/>
      <c r="AH13" s="98"/>
      <c r="AI13" s="98"/>
      <c r="AJ13" s="98">
        <f>VLOOKUP($D13,'факт '!$D$7:$AS$101,5,0)</f>
        <v>0</v>
      </c>
      <c r="AK13" s="98">
        <f>VLOOKUP($D13,'факт '!$D$7:$AS$101,6,0)</f>
        <v>0</v>
      </c>
      <c r="AL13" s="98"/>
      <c r="AM13" s="98"/>
      <c r="AN13" s="98">
        <f t="shared" si="198"/>
        <v>0</v>
      </c>
      <c r="AO13" s="98">
        <f t="shared" si="199"/>
        <v>0</v>
      </c>
      <c r="AP13" s="99">
        <f t="shared" si="200"/>
        <v>0</v>
      </c>
      <c r="AQ13" s="99">
        <f t="shared" si="201"/>
        <v>0</v>
      </c>
      <c r="AR13" s="98"/>
      <c r="AS13" s="98"/>
      <c r="AT13" s="98"/>
      <c r="AU13" s="98"/>
      <c r="AV13" s="98">
        <f>VLOOKUP($D13,'факт '!$D$7:$AS$101,11,0)</f>
        <v>0</v>
      </c>
      <c r="AW13" s="98">
        <f>VLOOKUP($D13,'факт '!$D$7:$AS$101,12,0)</f>
        <v>0</v>
      </c>
      <c r="AX13" s="98"/>
      <c r="AY13" s="98"/>
      <c r="AZ13" s="98">
        <f t="shared" si="202"/>
        <v>0</v>
      </c>
      <c r="BA13" s="98">
        <f t="shared" si="203"/>
        <v>0</v>
      </c>
      <c r="BB13" s="99">
        <f t="shared" si="204"/>
        <v>0</v>
      </c>
      <c r="BC13" s="99">
        <f t="shared" si="205"/>
        <v>0</v>
      </c>
      <c r="BD13" s="98"/>
      <c r="BE13" s="98"/>
      <c r="BF13" s="98"/>
      <c r="BG13" s="98"/>
      <c r="BH13" s="98">
        <f>VLOOKUP($D13,'факт '!$D$7:$AS$101,15,0)</f>
        <v>0</v>
      </c>
      <c r="BI13" s="98">
        <f>VLOOKUP($D13,'факт '!$D$7:$AS$101,16,0)</f>
        <v>0</v>
      </c>
      <c r="BJ13" s="98">
        <f>VLOOKUP($D13,'факт '!$D$7:$AS$101,17,0)</f>
        <v>0</v>
      </c>
      <c r="BK13" s="98">
        <f>VLOOKUP($D13,'факт '!$D$7:$AS$101,18,0)</f>
        <v>0</v>
      </c>
      <c r="BL13" s="98">
        <f t="shared" si="206"/>
        <v>0</v>
      </c>
      <c r="BM13" s="98">
        <f t="shared" si="207"/>
        <v>0</v>
      </c>
      <c r="BN13" s="99">
        <f t="shared" si="208"/>
        <v>0</v>
      </c>
      <c r="BO13" s="99">
        <f t="shared" si="209"/>
        <v>0</v>
      </c>
      <c r="BP13" s="98"/>
      <c r="BQ13" s="98"/>
      <c r="BR13" s="98"/>
      <c r="BS13" s="98"/>
      <c r="BT13" s="98">
        <f>VLOOKUP($D13,'факт '!$D$7:$AS$101,19,0)</f>
        <v>0</v>
      </c>
      <c r="BU13" s="98">
        <f>VLOOKUP($D13,'факт '!$D$7:$AS$101,20,0)</f>
        <v>0</v>
      </c>
      <c r="BV13" s="98">
        <f>VLOOKUP($D13,'факт '!$D$7:$AS$101,21,0)</f>
        <v>0</v>
      </c>
      <c r="BW13" s="98">
        <f>VLOOKUP($D13,'факт '!$D$7:$AS$101,22,0)</f>
        <v>0</v>
      </c>
      <c r="BX13" s="98">
        <f t="shared" si="210"/>
        <v>0</v>
      </c>
      <c r="BY13" s="98">
        <f t="shared" si="211"/>
        <v>0</v>
      </c>
      <c r="BZ13" s="99">
        <f t="shared" si="212"/>
        <v>0</v>
      </c>
      <c r="CA13" s="99">
        <f t="shared" si="213"/>
        <v>0</v>
      </c>
      <c r="CB13" s="98"/>
      <c r="CC13" s="98"/>
      <c r="CD13" s="98"/>
      <c r="CE13" s="98"/>
      <c r="CF13" s="98">
        <f>VLOOKUP($D13,'факт '!$D$7:$AS$101,23,0)</f>
        <v>0</v>
      </c>
      <c r="CG13" s="98">
        <f>VLOOKUP($D13,'факт '!$D$7:$AS$101,24,0)</f>
        <v>0</v>
      </c>
      <c r="CH13" s="98">
        <f>VLOOKUP($D13,'факт '!$D$7:$AS$101,25,0)</f>
        <v>0</v>
      </c>
      <c r="CI13" s="98">
        <f>VLOOKUP($D13,'факт '!$D$7:$AS$101,26,0)</f>
        <v>0</v>
      </c>
      <c r="CJ13" s="98">
        <f t="shared" si="214"/>
        <v>0</v>
      </c>
      <c r="CK13" s="98">
        <f t="shared" si="215"/>
        <v>0</v>
      </c>
      <c r="CL13" s="99">
        <f t="shared" si="216"/>
        <v>0</v>
      </c>
      <c r="CM13" s="99">
        <f t="shared" si="217"/>
        <v>0</v>
      </c>
      <c r="CN13" s="98"/>
      <c r="CO13" s="98"/>
      <c r="CP13" s="98"/>
      <c r="CQ13" s="98"/>
      <c r="CR13" s="98">
        <f>VLOOKUP($D13,'факт '!$D$7:$AS$101,27,0)</f>
        <v>0</v>
      </c>
      <c r="CS13" s="98">
        <f>VLOOKUP($D13,'факт '!$D$7:$AS$101,28,0)</f>
        <v>0</v>
      </c>
      <c r="CT13" s="98">
        <f>VLOOKUP($D13,'факт '!$D$7:$AS$101,29,0)</f>
        <v>0</v>
      </c>
      <c r="CU13" s="98">
        <f>VLOOKUP($D13,'факт '!$D$7:$AS$101,30,0)</f>
        <v>0</v>
      </c>
      <c r="CV13" s="98">
        <f t="shared" si="218"/>
        <v>0</v>
      </c>
      <c r="CW13" s="98">
        <f t="shared" si="219"/>
        <v>0</v>
      </c>
      <c r="CX13" s="99">
        <f t="shared" si="220"/>
        <v>0</v>
      </c>
      <c r="CY13" s="99">
        <f t="shared" si="221"/>
        <v>0</v>
      </c>
      <c r="CZ13" s="98"/>
      <c r="DA13" s="98"/>
      <c r="DB13" s="98"/>
      <c r="DC13" s="98"/>
      <c r="DD13" s="98">
        <f>VLOOKUP($D13,'факт '!$D$7:$AS$101,31,0)</f>
        <v>0</v>
      </c>
      <c r="DE13" s="98">
        <f>VLOOKUP($D13,'факт '!$D$7:$AS$101,32,0)</f>
        <v>0</v>
      </c>
      <c r="DF13" s="98"/>
      <c r="DG13" s="98"/>
      <c r="DH13" s="98">
        <f t="shared" si="222"/>
        <v>0</v>
      </c>
      <c r="DI13" s="98">
        <f t="shared" si="223"/>
        <v>0</v>
      </c>
      <c r="DJ13" s="99">
        <f t="shared" si="224"/>
        <v>0</v>
      </c>
      <c r="DK13" s="99">
        <f t="shared" si="225"/>
        <v>0</v>
      </c>
      <c r="DL13" s="98"/>
      <c r="DM13" s="98"/>
      <c r="DN13" s="98"/>
      <c r="DO13" s="98"/>
      <c r="DP13" s="98">
        <f>VLOOKUP($D13,'факт '!$D$7:$AS$101,13,0)</f>
        <v>0</v>
      </c>
      <c r="DQ13" s="98">
        <f>VLOOKUP($D13,'факт '!$D$7:$AS$101,14,0)</f>
        <v>0</v>
      </c>
      <c r="DR13" s="98"/>
      <c r="DS13" s="98"/>
      <c r="DT13" s="98">
        <f t="shared" si="226"/>
        <v>0</v>
      </c>
      <c r="DU13" s="98">
        <f t="shared" si="227"/>
        <v>0</v>
      </c>
      <c r="DV13" s="99">
        <f t="shared" si="228"/>
        <v>0</v>
      </c>
      <c r="DW13" s="99">
        <f t="shared" si="229"/>
        <v>0</v>
      </c>
      <c r="DX13" s="98"/>
      <c r="DY13" s="98"/>
      <c r="DZ13" s="98"/>
      <c r="EA13" s="98"/>
      <c r="EB13" s="98">
        <f>VLOOKUP($D13,'факт '!$D$7:$AS$101,33,0)</f>
        <v>15</v>
      </c>
      <c r="EC13" s="98">
        <f>VLOOKUP($D13,'факт '!$D$7:$AS$101,34,0)</f>
        <v>2421896.25</v>
      </c>
      <c r="ED13" s="98">
        <f>VLOOKUP($D13,'факт '!$D$7:$AS$101,35,0)</f>
        <v>0</v>
      </c>
      <c r="EE13" s="98">
        <f>VLOOKUP($D13,'факт '!$D$7:$AS$101,36,0)</f>
        <v>0</v>
      </c>
      <c r="EF13" s="98">
        <f t="shared" si="230"/>
        <v>15</v>
      </c>
      <c r="EG13" s="98">
        <f t="shared" si="231"/>
        <v>2421896.25</v>
      </c>
      <c r="EH13" s="99">
        <f t="shared" si="232"/>
        <v>15</v>
      </c>
      <c r="EI13" s="99">
        <f t="shared" si="233"/>
        <v>2421896.25</v>
      </c>
      <c r="EJ13" s="98"/>
      <c r="EK13" s="98"/>
      <c r="EL13" s="98"/>
      <c r="EM13" s="98"/>
      <c r="EN13" s="98">
        <f>VLOOKUP($D13,'факт '!$D$7:$AS$101,39,0)</f>
        <v>0</v>
      </c>
      <c r="EO13" s="98">
        <f>VLOOKUP($D13,'факт '!$D$7:$AS$101,40,0)</f>
        <v>0</v>
      </c>
      <c r="EP13" s="98">
        <f>VLOOKUP($D13,'факт '!$D$7:$AS$101,41,0)</f>
        <v>0</v>
      </c>
      <c r="EQ13" s="98">
        <f>VLOOKUP($D13,'факт '!$D$7:$AS$101,42,0)</f>
        <v>0</v>
      </c>
      <c r="ER13" s="98">
        <f t="shared" si="234"/>
        <v>0</v>
      </c>
      <c r="ES13" s="98">
        <f t="shared" si="235"/>
        <v>0</v>
      </c>
      <c r="ET13" s="99">
        <f t="shared" si="236"/>
        <v>0</v>
      </c>
      <c r="EU13" s="99">
        <f t="shared" si="237"/>
        <v>0</v>
      </c>
      <c r="EV13" s="98"/>
      <c r="EW13" s="98"/>
      <c r="EX13" s="98"/>
      <c r="EY13" s="98"/>
      <c r="EZ13" s="98"/>
      <c r="FA13" s="98"/>
      <c r="FB13" s="98"/>
      <c r="FC13" s="98"/>
      <c r="FD13" s="98">
        <f t="shared" si="238"/>
        <v>0</v>
      </c>
      <c r="FE13" s="98">
        <f t="shared" si="239"/>
        <v>0</v>
      </c>
      <c r="FF13" s="99">
        <f t="shared" si="88"/>
        <v>0</v>
      </c>
      <c r="FG13" s="99">
        <f t="shared" si="89"/>
        <v>0</v>
      </c>
      <c r="FH13" s="98"/>
      <c r="FI13" s="98"/>
      <c r="FJ13" s="98"/>
      <c r="FK13" s="98"/>
      <c r="FL13" s="98">
        <f>VLOOKUP($D13,'факт '!$D$7:$AS$101,37,0)</f>
        <v>0</v>
      </c>
      <c r="FM13" s="98">
        <f>VLOOKUP($D13,'факт '!$D$7:$AS$101,38,0)</f>
        <v>0</v>
      </c>
      <c r="FN13" s="98"/>
      <c r="FO13" s="98"/>
      <c r="FP13" s="98">
        <f t="shared" si="240"/>
        <v>0</v>
      </c>
      <c r="FQ13" s="98">
        <f t="shared" si="241"/>
        <v>0</v>
      </c>
      <c r="FR13" s="99">
        <f t="shared" si="242"/>
        <v>0</v>
      </c>
      <c r="FS13" s="99">
        <f t="shared" si="243"/>
        <v>0</v>
      </c>
      <c r="FT13" s="98"/>
      <c r="FU13" s="98"/>
      <c r="FV13" s="98"/>
      <c r="FW13" s="98"/>
      <c r="FX13" s="98"/>
      <c r="FY13" s="98"/>
      <c r="FZ13" s="98"/>
      <c r="GA13" s="98"/>
      <c r="GB13" s="98">
        <f t="shared" si="244"/>
        <v>0</v>
      </c>
      <c r="GC13" s="98">
        <f t="shared" si="245"/>
        <v>0</v>
      </c>
      <c r="GD13" s="99">
        <f t="shared" si="102"/>
        <v>0</v>
      </c>
      <c r="GE13" s="99">
        <f t="shared" si="103"/>
        <v>0</v>
      </c>
      <c r="GF13" s="98">
        <f t="shared" si="246"/>
        <v>0</v>
      </c>
      <c r="GG13" s="98">
        <f t="shared" si="247"/>
        <v>0</v>
      </c>
      <c r="GH13" s="98">
        <f t="shared" si="248"/>
        <v>0</v>
      </c>
      <c r="GI13" s="98">
        <f t="shared" si="249"/>
        <v>0</v>
      </c>
      <c r="GJ13" s="98">
        <f t="shared" si="250"/>
        <v>15</v>
      </c>
      <c r="GK13" s="98">
        <f t="shared" si="251"/>
        <v>2421896.25</v>
      </c>
      <c r="GL13" s="98">
        <f t="shared" si="252"/>
        <v>0</v>
      </c>
      <c r="GM13" s="98">
        <f t="shared" si="253"/>
        <v>0</v>
      </c>
      <c r="GN13" s="98">
        <f t="shared" si="254"/>
        <v>15</v>
      </c>
      <c r="GO13" s="98">
        <f t="shared" si="255"/>
        <v>2421896.25</v>
      </c>
      <c r="GP13" s="98"/>
      <c r="GQ13" s="98"/>
      <c r="GR13" s="139"/>
      <c r="GS13" s="78"/>
      <c r="GT13" s="161">
        <v>161459.74540000001</v>
      </c>
      <c r="GU13" s="161">
        <f t="shared" si="188"/>
        <v>161459.75</v>
      </c>
      <c r="GV13" s="90">
        <f t="shared" si="189"/>
        <v>-4.5999999856576324E-3</v>
      </c>
    </row>
    <row r="14" spans="1:205" ht="32.25" hidden="1" customHeight="1" x14ac:dyDescent="0.2">
      <c r="A14" s="23">
        <v>1</v>
      </c>
      <c r="B14" s="190" t="s">
        <v>137</v>
      </c>
      <c r="C14" s="193" t="s">
        <v>138</v>
      </c>
      <c r="D14" s="189">
        <v>465</v>
      </c>
      <c r="E14" s="194" t="s">
        <v>335</v>
      </c>
      <c r="F14" s="86">
        <v>1</v>
      </c>
      <c r="G14" s="97">
        <v>161459.74540000001</v>
      </c>
      <c r="H14" s="98"/>
      <c r="I14" s="98"/>
      <c r="J14" s="98"/>
      <c r="K14" s="98"/>
      <c r="L14" s="98">
        <f>VLOOKUP($D14,'факт '!$D$7:$AS$101,3,0)</f>
        <v>0</v>
      </c>
      <c r="M14" s="98">
        <f>VLOOKUP($D14,'факт '!$D$7:$AS$101,4,0)</f>
        <v>0</v>
      </c>
      <c r="N14" s="98"/>
      <c r="O14" s="98"/>
      <c r="P14" s="98">
        <f t="shared" si="190"/>
        <v>0</v>
      </c>
      <c r="Q14" s="98">
        <f t="shared" si="191"/>
        <v>0</v>
      </c>
      <c r="R14" s="99">
        <f t="shared" si="192"/>
        <v>0</v>
      </c>
      <c r="S14" s="99">
        <f t="shared" si="193"/>
        <v>0</v>
      </c>
      <c r="T14" s="98"/>
      <c r="U14" s="98"/>
      <c r="V14" s="98"/>
      <c r="W14" s="98"/>
      <c r="X14" s="98">
        <f>VLOOKUP($D14,'факт '!$D$7:$AS$101,7,0)</f>
        <v>0</v>
      </c>
      <c r="Y14" s="98">
        <f>VLOOKUP($D14,'факт '!$D$7:$AS$101,8,0)</f>
        <v>0</v>
      </c>
      <c r="Z14" s="98">
        <f>VLOOKUP($D14,'факт '!$D$7:$AS$101,9,0)</f>
        <v>0</v>
      </c>
      <c r="AA14" s="98">
        <f>VLOOKUP($D14,'факт '!$D$7:$AS$101,10,0)</f>
        <v>0</v>
      </c>
      <c r="AB14" s="98">
        <f t="shared" si="194"/>
        <v>0</v>
      </c>
      <c r="AC14" s="98">
        <f t="shared" si="195"/>
        <v>0</v>
      </c>
      <c r="AD14" s="99">
        <f t="shared" si="196"/>
        <v>0</v>
      </c>
      <c r="AE14" s="99">
        <f t="shared" si="197"/>
        <v>0</v>
      </c>
      <c r="AF14" s="98"/>
      <c r="AG14" s="98"/>
      <c r="AH14" s="98"/>
      <c r="AI14" s="98"/>
      <c r="AJ14" s="98">
        <f>VLOOKUP($D14,'факт '!$D$7:$AS$101,5,0)</f>
        <v>0</v>
      </c>
      <c r="AK14" s="98">
        <f>VLOOKUP($D14,'факт '!$D$7:$AS$101,6,0)</f>
        <v>0</v>
      </c>
      <c r="AL14" s="98"/>
      <c r="AM14" s="98"/>
      <c r="AN14" s="98">
        <f t="shared" si="198"/>
        <v>0</v>
      </c>
      <c r="AO14" s="98">
        <f t="shared" si="199"/>
        <v>0</v>
      </c>
      <c r="AP14" s="99">
        <f t="shared" si="200"/>
        <v>0</v>
      </c>
      <c r="AQ14" s="99">
        <f t="shared" si="201"/>
        <v>0</v>
      </c>
      <c r="AR14" s="98"/>
      <c r="AS14" s="98"/>
      <c r="AT14" s="98"/>
      <c r="AU14" s="98"/>
      <c r="AV14" s="98">
        <f>VLOOKUP($D14,'факт '!$D$7:$AS$101,11,0)</f>
        <v>0</v>
      </c>
      <c r="AW14" s="98">
        <f>VLOOKUP($D14,'факт '!$D$7:$AS$101,12,0)</f>
        <v>0</v>
      </c>
      <c r="AX14" s="98"/>
      <c r="AY14" s="98"/>
      <c r="AZ14" s="98">
        <f t="shared" si="202"/>
        <v>0</v>
      </c>
      <c r="BA14" s="98">
        <f t="shared" si="203"/>
        <v>0</v>
      </c>
      <c r="BB14" s="99">
        <f t="shared" si="204"/>
        <v>0</v>
      </c>
      <c r="BC14" s="99">
        <f t="shared" si="205"/>
        <v>0</v>
      </c>
      <c r="BD14" s="98"/>
      <c r="BE14" s="98"/>
      <c r="BF14" s="98"/>
      <c r="BG14" s="98"/>
      <c r="BH14" s="98">
        <f>VLOOKUP($D14,'факт '!$D$7:$AS$101,15,0)</f>
        <v>0</v>
      </c>
      <c r="BI14" s="98">
        <f>VLOOKUP($D14,'факт '!$D$7:$AS$101,16,0)</f>
        <v>0</v>
      </c>
      <c r="BJ14" s="98">
        <f>VLOOKUP($D14,'факт '!$D$7:$AS$101,17,0)</f>
        <v>0</v>
      </c>
      <c r="BK14" s="98">
        <f>VLOOKUP($D14,'факт '!$D$7:$AS$101,18,0)</f>
        <v>0</v>
      </c>
      <c r="BL14" s="98">
        <f t="shared" si="206"/>
        <v>0</v>
      </c>
      <c r="BM14" s="98">
        <f t="shared" si="207"/>
        <v>0</v>
      </c>
      <c r="BN14" s="99">
        <f t="shared" si="208"/>
        <v>0</v>
      </c>
      <c r="BO14" s="99">
        <f t="shared" si="209"/>
        <v>0</v>
      </c>
      <c r="BP14" s="98"/>
      <c r="BQ14" s="98"/>
      <c r="BR14" s="98"/>
      <c r="BS14" s="98"/>
      <c r="BT14" s="98">
        <f>VLOOKUP($D14,'факт '!$D$7:$AS$101,19,0)</f>
        <v>0</v>
      </c>
      <c r="BU14" s="98">
        <f>VLOOKUP($D14,'факт '!$D$7:$AS$101,20,0)</f>
        <v>0</v>
      </c>
      <c r="BV14" s="98">
        <f>VLOOKUP($D14,'факт '!$D$7:$AS$101,21,0)</f>
        <v>0</v>
      </c>
      <c r="BW14" s="98">
        <f>VLOOKUP($D14,'факт '!$D$7:$AS$101,22,0)</f>
        <v>0</v>
      </c>
      <c r="BX14" s="98">
        <f t="shared" si="210"/>
        <v>0</v>
      </c>
      <c r="BY14" s="98">
        <f t="shared" si="211"/>
        <v>0</v>
      </c>
      <c r="BZ14" s="99">
        <f t="shared" si="212"/>
        <v>0</v>
      </c>
      <c r="CA14" s="99">
        <f t="shared" si="213"/>
        <v>0</v>
      </c>
      <c r="CB14" s="98"/>
      <c r="CC14" s="98"/>
      <c r="CD14" s="98"/>
      <c r="CE14" s="98"/>
      <c r="CF14" s="98">
        <f>VLOOKUP($D14,'факт '!$D$7:$AS$101,23,0)</f>
        <v>0</v>
      </c>
      <c r="CG14" s="98">
        <f>VLOOKUP($D14,'факт '!$D$7:$AS$101,24,0)</f>
        <v>0</v>
      </c>
      <c r="CH14" s="98">
        <f>VLOOKUP($D14,'факт '!$D$7:$AS$101,25,0)</f>
        <v>0</v>
      </c>
      <c r="CI14" s="98">
        <f>VLOOKUP($D14,'факт '!$D$7:$AS$101,26,0)</f>
        <v>0</v>
      </c>
      <c r="CJ14" s="98">
        <f t="shared" si="214"/>
        <v>0</v>
      </c>
      <c r="CK14" s="98">
        <f t="shared" si="215"/>
        <v>0</v>
      </c>
      <c r="CL14" s="99">
        <f t="shared" si="216"/>
        <v>0</v>
      </c>
      <c r="CM14" s="99">
        <f t="shared" si="217"/>
        <v>0</v>
      </c>
      <c r="CN14" s="98"/>
      <c r="CO14" s="98"/>
      <c r="CP14" s="98"/>
      <c r="CQ14" s="98"/>
      <c r="CR14" s="98">
        <f>VLOOKUP($D14,'факт '!$D$7:$AS$101,27,0)</f>
        <v>0</v>
      </c>
      <c r="CS14" s="98">
        <f>VLOOKUP($D14,'факт '!$D$7:$AS$101,28,0)</f>
        <v>0</v>
      </c>
      <c r="CT14" s="98">
        <f>VLOOKUP($D14,'факт '!$D$7:$AS$101,29,0)</f>
        <v>0</v>
      </c>
      <c r="CU14" s="98">
        <f>VLOOKUP($D14,'факт '!$D$7:$AS$101,30,0)</f>
        <v>0</v>
      </c>
      <c r="CV14" s="98">
        <f t="shared" si="218"/>
        <v>0</v>
      </c>
      <c r="CW14" s="98">
        <f t="shared" si="219"/>
        <v>0</v>
      </c>
      <c r="CX14" s="99">
        <f t="shared" si="220"/>
        <v>0</v>
      </c>
      <c r="CY14" s="99">
        <f t="shared" si="221"/>
        <v>0</v>
      </c>
      <c r="CZ14" s="98"/>
      <c r="DA14" s="98"/>
      <c r="DB14" s="98"/>
      <c r="DC14" s="98"/>
      <c r="DD14" s="98">
        <f>VLOOKUP($D14,'факт '!$D$7:$AS$101,31,0)</f>
        <v>0</v>
      </c>
      <c r="DE14" s="98">
        <f>VLOOKUP($D14,'факт '!$D$7:$AS$101,32,0)</f>
        <v>0</v>
      </c>
      <c r="DF14" s="98"/>
      <c r="DG14" s="98"/>
      <c r="DH14" s="98">
        <f t="shared" si="222"/>
        <v>0</v>
      </c>
      <c r="DI14" s="98">
        <f t="shared" si="223"/>
        <v>0</v>
      </c>
      <c r="DJ14" s="99">
        <f t="shared" si="224"/>
        <v>0</v>
      </c>
      <c r="DK14" s="99">
        <f t="shared" si="225"/>
        <v>0</v>
      </c>
      <c r="DL14" s="98"/>
      <c r="DM14" s="98"/>
      <c r="DN14" s="98"/>
      <c r="DO14" s="98"/>
      <c r="DP14" s="98">
        <f>VLOOKUP($D14,'факт '!$D$7:$AS$101,13,0)</f>
        <v>0</v>
      </c>
      <c r="DQ14" s="98">
        <f>VLOOKUP($D14,'факт '!$D$7:$AS$101,14,0)</f>
        <v>0</v>
      </c>
      <c r="DR14" s="98"/>
      <c r="DS14" s="98"/>
      <c r="DT14" s="98">
        <f t="shared" si="226"/>
        <v>0</v>
      </c>
      <c r="DU14" s="98">
        <f t="shared" si="227"/>
        <v>0</v>
      </c>
      <c r="DV14" s="99">
        <f t="shared" si="228"/>
        <v>0</v>
      </c>
      <c r="DW14" s="99">
        <f t="shared" si="229"/>
        <v>0</v>
      </c>
      <c r="DX14" s="98"/>
      <c r="DY14" s="98"/>
      <c r="DZ14" s="98"/>
      <c r="EA14" s="98"/>
      <c r="EB14" s="98">
        <f>VLOOKUP($D14,'факт '!$D$7:$AS$101,33,0)</f>
        <v>1</v>
      </c>
      <c r="EC14" s="98">
        <f>VLOOKUP($D14,'факт '!$D$7:$AS$101,34,0)</f>
        <v>161459.75</v>
      </c>
      <c r="ED14" s="98">
        <f>VLOOKUP($D14,'факт '!$D$7:$AS$101,35,0)</f>
        <v>0</v>
      </c>
      <c r="EE14" s="98">
        <f>VLOOKUP($D14,'факт '!$D$7:$AS$101,36,0)</f>
        <v>0</v>
      </c>
      <c r="EF14" s="98">
        <f t="shared" si="230"/>
        <v>1</v>
      </c>
      <c r="EG14" s="98">
        <f t="shared" si="231"/>
        <v>161459.75</v>
      </c>
      <c r="EH14" s="99">
        <f t="shared" si="232"/>
        <v>1</v>
      </c>
      <c r="EI14" s="99">
        <f t="shared" si="233"/>
        <v>161459.75</v>
      </c>
      <c r="EJ14" s="98"/>
      <c r="EK14" s="98"/>
      <c r="EL14" s="98"/>
      <c r="EM14" s="98"/>
      <c r="EN14" s="98">
        <f>VLOOKUP($D14,'факт '!$D$7:$AS$101,39,0)</f>
        <v>0</v>
      </c>
      <c r="EO14" s="98">
        <f>VLOOKUP($D14,'факт '!$D$7:$AS$101,40,0)</f>
        <v>0</v>
      </c>
      <c r="EP14" s="98">
        <f>VLOOKUP($D14,'факт '!$D$7:$AS$101,41,0)</f>
        <v>0</v>
      </c>
      <c r="EQ14" s="98">
        <f>VLOOKUP($D14,'факт '!$D$7:$AS$101,42,0)</f>
        <v>0</v>
      </c>
      <c r="ER14" s="98">
        <f t="shared" si="234"/>
        <v>0</v>
      </c>
      <c r="ES14" s="98">
        <f t="shared" si="235"/>
        <v>0</v>
      </c>
      <c r="ET14" s="99">
        <f t="shared" si="236"/>
        <v>0</v>
      </c>
      <c r="EU14" s="99">
        <f t="shared" si="237"/>
        <v>0</v>
      </c>
      <c r="EV14" s="98"/>
      <c r="EW14" s="98"/>
      <c r="EX14" s="98"/>
      <c r="EY14" s="98"/>
      <c r="EZ14" s="98"/>
      <c r="FA14" s="98"/>
      <c r="FB14" s="98"/>
      <c r="FC14" s="98"/>
      <c r="FD14" s="98"/>
      <c r="FE14" s="98"/>
      <c r="FF14" s="99"/>
      <c r="FG14" s="99"/>
      <c r="FH14" s="98"/>
      <c r="FI14" s="98"/>
      <c r="FJ14" s="98"/>
      <c r="FK14" s="98"/>
      <c r="FL14" s="98">
        <f>VLOOKUP($D14,'факт '!$D$7:$AS$101,37,0)</f>
        <v>0</v>
      </c>
      <c r="FM14" s="98">
        <f>VLOOKUP($D14,'факт '!$D$7:$AS$101,38,0)</f>
        <v>0</v>
      </c>
      <c r="FN14" s="98"/>
      <c r="FO14" s="98"/>
      <c r="FP14" s="98">
        <f t="shared" si="240"/>
        <v>0</v>
      </c>
      <c r="FQ14" s="98">
        <f t="shared" si="241"/>
        <v>0</v>
      </c>
      <c r="FR14" s="99">
        <f t="shared" si="242"/>
        <v>0</v>
      </c>
      <c r="FS14" s="99">
        <f t="shared" si="243"/>
        <v>0</v>
      </c>
      <c r="FT14" s="98"/>
      <c r="FU14" s="98"/>
      <c r="FV14" s="98"/>
      <c r="FW14" s="98"/>
      <c r="FX14" s="98"/>
      <c r="FY14" s="98"/>
      <c r="FZ14" s="98"/>
      <c r="GA14" s="98"/>
      <c r="GB14" s="98"/>
      <c r="GC14" s="98"/>
      <c r="GD14" s="99"/>
      <c r="GE14" s="99"/>
      <c r="GF14" s="98"/>
      <c r="GG14" s="98"/>
      <c r="GH14" s="98"/>
      <c r="GI14" s="98"/>
      <c r="GJ14" s="98">
        <f t="shared" si="250"/>
        <v>1</v>
      </c>
      <c r="GK14" s="98">
        <f t="shared" si="251"/>
        <v>161459.75</v>
      </c>
      <c r="GL14" s="98">
        <f t="shared" si="252"/>
        <v>0</v>
      </c>
      <c r="GM14" s="98">
        <f t="shared" si="253"/>
        <v>0</v>
      </c>
      <c r="GN14" s="98">
        <f t="shared" si="254"/>
        <v>1</v>
      </c>
      <c r="GO14" s="98">
        <f t="shared" si="255"/>
        <v>161459.75</v>
      </c>
      <c r="GP14" s="98"/>
      <c r="GQ14" s="98"/>
      <c r="GR14" s="139"/>
      <c r="GS14" s="78"/>
      <c r="GT14" s="161">
        <v>161459.74540000001</v>
      </c>
      <c r="GU14" s="161">
        <f t="shared" si="188"/>
        <v>161459.75</v>
      </c>
      <c r="GV14" s="90">
        <f t="shared" si="189"/>
        <v>-4.5999999856576324E-3</v>
      </c>
    </row>
    <row r="15" spans="1:205" ht="32.25" hidden="1" customHeight="1" x14ac:dyDescent="0.2">
      <c r="A15" s="23">
        <v>1</v>
      </c>
      <c r="B15" s="78" t="s">
        <v>137</v>
      </c>
      <c r="C15" s="158" t="s">
        <v>138</v>
      </c>
      <c r="D15" s="86">
        <v>470</v>
      </c>
      <c r="E15" s="159" t="s">
        <v>251</v>
      </c>
      <c r="F15" s="86">
        <v>1</v>
      </c>
      <c r="G15" s="97">
        <v>161459.74540000001</v>
      </c>
      <c r="H15" s="98"/>
      <c r="I15" s="98"/>
      <c r="J15" s="98"/>
      <c r="K15" s="98"/>
      <c r="L15" s="98">
        <f>VLOOKUP($D15,'факт '!$D$7:$AS$101,3,0)</f>
        <v>3</v>
      </c>
      <c r="M15" s="98">
        <f>VLOOKUP($D15,'факт '!$D$7:$AS$101,4,0)</f>
        <v>484379.25</v>
      </c>
      <c r="N15" s="98"/>
      <c r="O15" s="98"/>
      <c r="P15" s="98">
        <f t="shared" si="190"/>
        <v>3</v>
      </c>
      <c r="Q15" s="98">
        <f t="shared" si="191"/>
        <v>484379.25</v>
      </c>
      <c r="R15" s="99">
        <f t="shared" si="192"/>
        <v>3</v>
      </c>
      <c r="S15" s="99">
        <f t="shared" si="193"/>
        <v>484379.25</v>
      </c>
      <c r="T15" s="98"/>
      <c r="U15" s="98"/>
      <c r="V15" s="98"/>
      <c r="W15" s="98"/>
      <c r="X15" s="98">
        <f>VLOOKUP($D15,'факт '!$D$7:$AS$101,7,0)</f>
        <v>0</v>
      </c>
      <c r="Y15" s="98">
        <f>VLOOKUP($D15,'факт '!$D$7:$AS$101,8,0)</f>
        <v>0</v>
      </c>
      <c r="Z15" s="98">
        <f>VLOOKUP($D15,'факт '!$D$7:$AS$101,9,0)</f>
        <v>0</v>
      </c>
      <c r="AA15" s="98">
        <f>VLOOKUP($D15,'факт '!$D$7:$AS$101,10,0)</f>
        <v>0</v>
      </c>
      <c r="AB15" s="98">
        <f t="shared" si="194"/>
        <v>0</v>
      </c>
      <c r="AC15" s="98">
        <f t="shared" si="195"/>
        <v>0</v>
      </c>
      <c r="AD15" s="99">
        <f t="shared" si="196"/>
        <v>0</v>
      </c>
      <c r="AE15" s="99">
        <f t="shared" si="197"/>
        <v>0</v>
      </c>
      <c r="AF15" s="98"/>
      <c r="AG15" s="98"/>
      <c r="AH15" s="98"/>
      <c r="AI15" s="98"/>
      <c r="AJ15" s="98">
        <f>VLOOKUP($D15,'факт '!$D$7:$AS$101,5,0)</f>
        <v>0</v>
      </c>
      <c r="AK15" s="98">
        <f>VLOOKUP($D15,'факт '!$D$7:$AS$101,6,0)</f>
        <v>0</v>
      </c>
      <c r="AL15" s="98"/>
      <c r="AM15" s="98"/>
      <c r="AN15" s="98">
        <f t="shared" si="198"/>
        <v>0</v>
      </c>
      <c r="AO15" s="98">
        <f t="shared" si="199"/>
        <v>0</v>
      </c>
      <c r="AP15" s="99">
        <f t="shared" si="200"/>
        <v>0</v>
      </c>
      <c r="AQ15" s="99">
        <f t="shared" si="201"/>
        <v>0</v>
      </c>
      <c r="AR15" s="98"/>
      <c r="AS15" s="98"/>
      <c r="AT15" s="98"/>
      <c r="AU15" s="98"/>
      <c r="AV15" s="98">
        <f>VLOOKUP($D15,'факт '!$D$7:$AS$101,11,0)</f>
        <v>0</v>
      </c>
      <c r="AW15" s="98">
        <f>VLOOKUP($D15,'факт '!$D$7:$AS$101,12,0)</f>
        <v>0</v>
      </c>
      <c r="AX15" s="98"/>
      <c r="AY15" s="98"/>
      <c r="AZ15" s="98">
        <f t="shared" si="202"/>
        <v>0</v>
      </c>
      <c r="BA15" s="98">
        <f t="shared" si="203"/>
        <v>0</v>
      </c>
      <c r="BB15" s="99">
        <f t="shared" si="204"/>
        <v>0</v>
      </c>
      <c r="BC15" s="99">
        <f t="shared" si="205"/>
        <v>0</v>
      </c>
      <c r="BD15" s="98"/>
      <c r="BE15" s="98"/>
      <c r="BF15" s="98"/>
      <c r="BG15" s="98"/>
      <c r="BH15" s="98">
        <f>VLOOKUP($D15,'факт '!$D$7:$AS$101,15,0)</f>
        <v>1</v>
      </c>
      <c r="BI15" s="98">
        <f>VLOOKUP($D15,'факт '!$D$7:$AS$101,16,0)</f>
        <v>161459.75</v>
      </c>
      <c r="BJ15" s="98">
        <f>VLOOKUP($D15,'факт '!$D$7:$AS$101,17,0)</f>
        <v>0</v>
      </c>
      <c r="BK15" s="98">
        <f>VLOOKUP($D15,'факт '!$D$7:$AS$101,18,0)</f>
        <v>0</v>
      </c>
      <c r="BL15" s="98">
        <f t="shared" si="206"/>
        <v>1</v>
      </c>
      <c r="BM15" s="98">
        <f t="shared" si="207"/>
        <v>161459.75</v>
      </c>
      <c r="BN15" s="99">
        <f t="shared" si="208"/>
        <v>1</v>
      </c>
      <c r="BO15" s="99">
        <f t="shared" si="209"/>
        <v>161459.75</v>
      </c>
      <c r="BP15" s="98"/>
      <c r="BQ15" s="98"/>
      <c r="BR15" s="98"/>
      <c r="BS15" s="98"/>
      <c r="BT15" s="98">
        <f>VLOOKUP($D15,'факт '!$D$7:$AS$101,19,0)</f>
        <v>0</v>
      </c>
      <c r="BU15" s="98">
        <f>VLOOKUP($D15,'факт '!$D$7:$AS$101,20,0)</f>
        <v>0</v>
      </c>
      <c r="BV15" s="98">
        <f>VLOOKUP($D15,'факт '!$D$7:$AS$101,21,0)</f>
        <v>0</v>
      </c>
      <c r="BW15" s="98">
        <f>VLOOKUP($D15,'факт '!$D$7:$AS$101,22,0)</f>
        <v>0</v>
      </c>
      <c r="BX15" s="98">
        <f t="shared" si="210"/>
        <v>0</v>
      </c>
      <c r="BY15" s="98">
        <f t="shared" si="211"/>
        <v>0</v>
      </c>
      <c r="BZ15" s="99">
        <f t="shared" si="212"/>
        <v>0</v>
      </c>
      <c r="CA15" s="99">
        <f t="shared" si="213"/>
        <v>0</v>
      </c>
      <c r="CB15" s="98"/>
      <c r="CC15" s="98"/>
      <c r="CD15" s="98"/>
      <c r="CE15" s="98"/>
      <c r="CF15" s="98">
        <f>VLOOKUP($D15,'факт '!$D$7:$AS$101,23,0)</f>
        <v>0</v>
      </c>
      <c r="CG15" s="98">
        <f>VLOOKUP($D15,'факт '!$D$7:$AS$101,24,0)</f>
        <v>0</v>
      </c>
      <c r="CH15" s="98">
        <f>VLOOKUP($D15,'факт '!$D$7:$AS$101,25,0)</f>
        <v>0</v>
      </c>
      <c r="CI15" s="98">
        <f>VLOOKUP($D15,'факт '!$D$7:$AS$101,26,0)</f>
        <v>0</v>
      </c>
      <c r="CJ15" s="98">
        <f t="shared" si="214"/>
        <v>0</v>
      </c>
      <c r="CK15" s="98">
        <f t="shared" si="215"/>
        <v>0</v>
      </c>
      <c r="CL15" s="99">
        <f t="shared" si="216"/>
        <v>0</v>
      </c>
      <c r="CM15" s="99">
        <f t="shared" si="217"/>
        <v>0</v>
      </c>
      <c r="CN15" s="98"/>
      <c r="CO15" s="98"/>
      <c r="CP15" s="98"/>
      <c r="CQ15" s="98"/>
      <c r="CR15" s="98">
        <f>VLOOKUP($D15,'факт '!$D$7:$AS$101,27,0)</f>
        <v>0</v>
      </c>
      <c r="CS15" s="98">
        <f>VLOOKUP($D15,'факт '!$D$7:$AS$101,28,0)</f>
        <v>0</v>
      </c>
      <c r="CT15" s="98">
        <f>VLOOKUP($D15,'факт '!$D$7:$AS$101,29,0)</f>
        <v>0</v>
      </c>
      <c r="CU15" s="98">
        <f>VLOOKUP($D15,'факт '!$D$7:$AS$101,30,0)</f>
        <v>0</v>
      </c>
      <c r="CV15" s="98">
        <f t="shared" si="218"/>
        <v>0</v>
      </c>
      <c r="CW15" s="98">
        <f t="shared" si="219"/>
        <v>0</v>
      </c>
      <c r="CX15" s="99">
        <f t="shared" si="220"/>
        <v>0</v>
      </c>
      <c r="CY15" s="99">
        <f t="shared" si="221"/>
        <v>0</v>
      </c>
      <c r="CZ15" s="98"/>
      <c r="DA15" s="98"/>
      <c r="DB15" s="98"/>
      <c r="DC15" s="98"/>
      <c r="DD15" s="98">
        <f>VLOOKUP($D15,'факт '!$D$7:$AS$101,31,0)</f>
        <v>0</v>
      </c>
      <c r="DE15" s="98">
        <f>VLOOKUP($D15,'факт '!$D$7:$AS$101,32,0)</f>
        <v>0</v>
      </c>
      <c r="DF15" s="98"/>
      <c r="DG15" s="98"/>
      <c r="DH15" s="98">
        <f t="shared" si="222"/>
        <v>0</v>
      </c>
      <c r="DI15" s="98">
        <f t="shared" si="223"/>
        <v>0</v>
      </c>
      <c r="DJ15" s="99">
        <f t="shared" si="224"/>
        <v>0</v>
      </c>
      <c r="DK15" s="99">
        <f t="shared" si="225"/>
        <v>0</v>
      </c>
      <c r="DL15" s="98"/>
      <c r="DM15" s="98"/>
      <c r="DN15" s="98"/>
      <c r="DO15" s="98"/>
      <c r="DP15" s="98">
        <f>VLOOKUP($D15,'факт '!$D$7:$AS$101,13,0)</f>
        <v>0</v>
      </c>
      <c r="DQ15" s="98">
        <f>VLOOKUP($D15,'факт '!$D$7:$AS$101,14,0)</f>
        <v>0</v>
      </c>
      <c r="DR15" s="98"/>
      <c r="DS15" s="98"/>
      <c r="DT15" s="98">
        <f t="shared" si="226"/>
        <v>0</v>
      </c>
      <c r="DU15" s="98">
        <f t="shared" si="227"/>
        <v>0</v>
      </c>
      <c r="DV15" s="99">
        <f t="shared" si="228"/>
        <v>0</v>
      </c>
      <c r="DW15" s="99">
        <f t="shared" si="229"/>
        <v>0</v>
      </c>
      <c r="DX15" s="98"/>
      <c r="DY15" s="98"/>
      <c r="DZ15" s="98"/>
      <c r="EA15" s="98"/>
      <c r="EB15" s="98">
        <f>VLOOKUP($D15,'факт '!$D$7:$AS$101,33,0)</f>
        <v>3</v>
      </c>
      <c r="EC15" s="98">
        <f>VLOOKUP($D15,'факт '!$D$7:$AS$101,34,0)</f>
        <v>484379.25</v>
      </c>
      <c r="ED15" s="98">
        <f>VLOOKUP($D15,'факт '!$D$7:$AS$101,35,0)</f>
        <v>0</v>
      </c>
      <c r="EE15" s="98">
        <f>VLOOKUP($D15,'факт '!$D$7:$AS$101,36,0)</f>
        <v>0</v>
      </c>
      <c r="EF15" s="98">
        <f t="shared" si="230"/>
        <v>3</v>
      </c>
      <c r="EG15" s="98">
        <f t="shared" si="231"/>
        <v>484379.25</v>
      </c>
      <c r="EH15" s="99">
        <f t="shared" si="232"/>
        <v>3</v>
      </c>
      <c r="EI15" s="99">
        <f t="shared" si="233"/>
        <v>484379.25</v>
      </c>
      <c r="EJ15" s="98"/>
      <c r="EK15" s="98"/>
      <c r="EL15" s="98"/>
      <c r="EM15" s="98"/>
      <c r="EN15" s="98">
        <f>VLOOKUP($D15,'факт '!$D$7:$AS$101,39,0)</f>
        <v>0</v>
      </c>
      <c r="EO15" s="98">
        <f>VLOOKUP($D15,'факт '!$D$7:$AS$101,40,0)</f>
        <v>0</v>
      </c>
      <c r="EP15" s="98">
        <f>VLOOKUP($D15,'факт '!$D$7:$AS$101,41,0)</f>
        <v>0</v>
      </c>
      <c r="EQ15" s="98">
        <f>VLOOKUP($D15,'факт '!$D$7:$AS$101,42,0)</f>
        <v>0</v>
      </c>
      <c r="ER15" s="98">
        <f t="shared" si="234"/>
        <v>0</v>
      </c>
      <c r="ES15" s="98">
        <f t="shared" si="235"/>
        <v>0</v>
      </c>
      <c r="ET15" s="99">
        <f t="shared" si="236"/>
        <v>0</v>
      </c>
      <c r="EU15" s="99">
        <f t="shared" si="237"/>
        <v>0</v>
      </c>
      <c r="EV15" s="98"/>
      <c r="EW15" s="98"/>
      <c r="EX15" s="98"/>
      <c r="EY15" s="98"/>
      <c r="EZ15" s="98"/>
      <c r="FA15" s="98"/>
      <c r="FB15" s="98"/>
      <c r="FC15" s="98"/>
      <c r="FD15" s="98">
        <f t="shared" si="238"/>
        <v>0</v>
      </c>
      <c r="FE15" s="98">
        <f t="shared" si="239"/>
        <v>0</v>
      </c>
      <c r="FF15" s="99">
        <f t="shared" si="88"/>
        <v>0</v>
      </c>
      <c r="FG15" s="99">
        <f t="shared" si="89"/>
        <v>0</v>
      </c>
      <c r="FH15" s="98"/>
      <c r="FI15" s="98"/>
      <c r="FJ15" s="98"/>
      <c r="FK15" s="98"/>
      <c r="FL15" s="98">
        <f>VLOOKUP($D15,'факт '!$D$7:$AS$101,37,0)</f>
        <v>0</v>
      </c>
      <c r="FM15" s="98">
        <f>VLOOKUP($D15,'факт '!$D$7:$AS$101,38,0)</f>
        <v>0</v>
      </c>
      <c r="FN15" s="98"/>
      <c r="FO15" s="98"/>
      <c r="FP15" s="98">
        <f t="shared" si="240"/>
        <v>0</v>
      </c>
      <c r="FQ15" s="98">
        <f t="shared" si="241"/>
        <v>0</v>
      </c>
      <c r="FR15" s="99">
        <f t="shared" si="242"/>
        <v>0</v>
      </c>
      <c r="FS15" s="99">
        <f t="shared" si="243"/>
        <v>0</v>
      </c>
      <c r="FT15" s="98"/>
      <c r="FU15" s="98"/>
      <c r="FV15" s="98"/>
      <c r="FW15" s="98"/>
      <c r="FX15" s="98"/>
      <c r="FY15" s="98"/>
      <c r="FZ15" s="98"/>
      <c r="GA15" s="98"/>
      <c r="GB15" s="98">
        <f t="shared" si="244"/>
        <v>0</v>
      </c>
      <c r="GC15" s="98">
        <f t="shared" si="245"/>
        <v>0</v>
      </c>
      <c r="GD15" s="99">
        <f t="shared" si="102"/>
        <v>0</v>
      </c>
      <c r="GE15" s="99">
        <f t="shared" si="103"/>
        <v>0</v>
      </c>
      <c r="GF15" s="98">
        <f t="shared" si="246"/>
        <v>0</v>
      </c>
      <c r="GG15" s="98">
        <f t="shared" si="247"/>
        <v>0</v>
      </c>
      <c r="GH15" s="98">
        <f t="shared" si="248"/>
        <v>0</v>
      </c>
      <c r="GI15" s="98">
        <f t="shared" si="249"/>
        <v>0</v>
      </c>
      <c r="GJ15" s="98">
        <f t="shared" si="250"/>
        <v>7</v>
      </c>
      <c r="GK15" s="98">
        <f t="shared" si="251"/>
        <v>1130218.25</v>
      </c>
      <c r="GL15" s="98">
        <f t="shared" si="252"/>
        <v>0</v>
      </c>
      <c r="GM15" s="98">
        <f t="shared" si="253"/>
        <v>0</v>
      </c>
      <c r="GN15" s="98">
        <f t="shared" si="254"/>
        <v>7</v>
      </c>
      <c r="GO15" s="98">
        <f t="shared" si="255"/>
        <v>1130218.25</v>
      </c>
      <c r="GP15" s="98"/>
      <c r="GQ15" s="98"/>
      <c r="GR15" s="139"/>
      <c r="GS15" s="78"/>
      <c r="GT15" s="161">
        <v>161459.74540000001</v>
      </c>
      <c r="GU15" s="161">
        <f t="shared" si="188"/>
        <v>161459.75</v>
      </c>
      <c r="GV15" s="90">
        <f t="shared" si="189"/>
        <v>-4.5999999856576324E-3</v>
      </c>
    </row>
    <row r="16" spans="1:205" hidden="1" x14ac:dyDescent="0.2">
      <c r="A16" s="23">
        <v>1</v>
      </c>
      <c r="B16" s="78"/>
      <c r="C16" s="79"/>
      <c r="D16" s="86"/>
      <c r="E16" s="86"/>
      <c r="F16" s="86"/>
      <c r="G16" s="97"/>
      <c r="H16" s="98"/>
      <c r="I16" s="98"/>
      <c r="J16" s="98"/>
      <c r="K16" s="98"/>
      <c r="L16" s="98"/>
      <c r="M16" s="98"/>
      <c r="N16" s="98"/>
      <c r="O16" s="98"/>
      <c r="P16" s="98">
        <f t="shared" ref="P16" si="256">SUM(L16+N16)</f>
        <v>0</v>
      </c>
      <c r="Q16" s="98">
        <f t="shared" ref="Q16" si="257">SUM(M16+O16)</f>
        <v>0</v>
      </c>
      <c r="R16" s="99">
        <f t="shared" si="180"/>
        <v>0</v>
      </c>
      <c r="S16" s="99">
        <f t="shared" si="181"/>
        <v>0</v>
      </c>
      <c r="T16" s="98"/>
      <c r="U16" s="98"/>
      <c r="V16" s="98"/>
      <c r="W16" s="98"/>
      <c r="X16" s="98"/>
      <c r="Y16" s="98"/>
      <c r="Z16" s="98"/>
      <c r="AA16" s="98"/>
      <c r="AB16" s="98">
        <f t="shared" ref="AB16" si="258">SUM(X16+Z16)</f>
        <v>0</v>
      </c>
      <c r="AC16" s="98">
        <f t="shared" ref="AC16" si="259">SUM(Y16+AA16)</f>
        <v>0</v>
      </c>
      <c r="AD16" s="99">
        <f t="shared" si="9"/>
        <v>0</v>
      </c>
      <c r="AE16" s="99">
        <f t="shared" si="10"/>
        <v>0</v>
      </c>
      <c r="AF16" s="98"/>
      <c r="AG16" s="98"/>
      <c r="AH16" s="98"/>
      <c r="AI16" s="98"/>
      <c r="AJ16" s="98"/>
      <c r="AK16" s="98"/>
      <c r="AL16" s="98"/>
      <c r="AM16" s="98"/>
      <c r="AN16" s="98">
        <f t="shared" ref="AN16" si="260">SUM(AJ16+AL16)</f>
        <v>0</v>
      </c>
      <c r="AO16" s="98">
        <f t="shared" ref="AO16" si="261">SUM(AK16+AM16)</f>
        <v>0</v>
      </c>
      <c r="AP16" s="99">
        <f t="shared" si="16"/>
        <v>0</v>
      </c>
      <c r="AQ16" s="99">
        <f t="shared" si="17"/>
        <v>0</v>
      </c>
      <c r="AR16" s="98"/>
      <c r="AS16" s="98"/>
      <c r="AT16" s="98"/>
      <c r="AU16" s="98"/>
      <c r="AV16" s="98"/>
      <c r="AW16" s="98"/>
      <c r="AX16" s="98"/>
      <c r="AY16" s="98"/>
      <c r="AZ16" s="98">
        <f t="shared" ref="AZ16" si="262">SUM(AV16+AX16)</f>
        <v>0</v>
      </c>
      <c r="BA16" s="98">
        <f t="shared" ref="BA16" si="263">SUM(AW16+AY16)</f>
        <v>0</v>
      </c>
      <c r="BB16" s="99">
        <f t="shared" si="23"/>
        <v>0</v>
      </c>
      <c r="BC16" s="99">
        <f t="shared" si="24"/>
        <v>0</v>
      </c>
      <c r="BD16" s="98"/>
      <c r="BE16" s="98"/>
      <c r="BF16" s="98"/>
      <c r="BG16" s="98"/>
      <c r="BH16" s="98"/>
      <c r="BI16" s="98"/>
      <c r="BJ16" s="98"/>
      <c r="BK16" s="98"/>
      <c r="BL16" s="98">
        <f t="shared" ref="BL16" si="264">SUM(BH16+BJ16)</f>
        <v>0</v>
      </c>
      <c r="BM16" s="98">
        <f t="shared" ref="BM16" si="265">SUM(BI16+BK16)</f>
        <v>0</v>
      </c>
      <c r="BN16" s="99">
        <f t="shared" si="30"/>
        <v>0</v>
      </c>
      <c r="BO16" s="99">
        <f t="shared" si="31"/>
        <v>0</v>
      </c>
      <c r="BP16" s="98"/>
      <c r="BQ16" s="98"/>
      <c r="BR16" s="98"/>
      <c r="BS16" s="98"/>
      <c r="BT16" s="98"/>
      <c r="BU16" s="98"/>
      <c r="BV16" s="98"/>
      <c r="BW16" s="98"/>
      <c r="BX16" s="98">
        <f t="shared" ref="BX16" si="266">SUM(BT16+BV16)</f>
        <v>0</v>
      </c>
      <c r="BY16" s="98">
        <f t="shared" ref="BY16" si="267">SUM(BU16+BW16)</f>
        <v>0</v>
      </c>
      <c r="BZ16" s="99">
        <f t="shared" si="37"/>
        <v>0</v>
      </c>
      <c r="CA16" s="99">
        <f t="shared" si="38"/>
        <v>0</v>
      </c>
      <c r="CB16" s="98"/>
      <c r="CC16" s="98"/>
      <c r="CD16" s="98"/>
      <c r="CE16" s="98"/>
      <c r="CF16" s="98"/>
      <c r="CG16" s="98"/>
      <c r="CH16" s="98"/>
      <c r="CI16" s="98"/>
      <c r="CJ16" s="98">
        <f t="shared" ref="CJ16" si="268">SUM(CF16+CH16)</f>
        <v>0</v>
      </c>
      <c r="CK16" s="98">
        <f t="shared" ref="CK16" si="269">SUM(CG16+CI16)</f>
        <v>0</v>
      </c>
      <c r="CL16" s="99">
        <f t="shared" si="45"/>
        <v>0</v>
      </c>
      <c r="CM16" s="99">
        <f t="shared" si="46"/>
        <v>0</v>
      </c>
      <c r="CN16" s="98"/>
      <c r="CO16" s="98"/>
      <c r="CP16" s="98"/>
      <c r="CQ16" s="98"/>
      <c r="CR16" s="98"/>
      <c r="CS16" s="98"/>
      <c r="CT16" s="98"/>
      <c r="CU16" s="98"/>
      <c r="CV16" s="98">
        <f t="shared" ref="CV16" si="270">SUM(CR16+CT16)</f>
        <v>0</v>
      </c>
      <c r="CW16" s="98">
        <f t="shared" ref="CW16" si="271">SUM(CS16+CU16)</f>
        <v>0</v>
      </c>
      <c r="CX16" s="99">
        <f t="shared" si="52"/>
        <v>0</v>
      </c>
      <c r="CY16" s="99">
        <f t="shared" si="53"/>
        <v>0</v>
      </c>
      <c r="CZ16" s="98"/>
      <c r="DA16" s="98"/>
      <c r="DB16" s="98"/>
      <c r="DC16" s="98"/>
      <c r="DD16" s="98"/>
      <c r="DE16" s="98"/>
      <c r="DF16" s="98"/>
      <c r="DG16" s="98"/>
      <c r="DH16" s="98">
        <f t="shared" ref="DH16" si="272">SUM(DD16+DF16)</f>
        <v>0</v>
      </c>
      <c r="DI16" s="98">
        <f t="shared" ref="DI16" si="273">SUM(DE16+DG16)</f>
        <v>0</v>
      </c>
      <c r="DJ16" s="99">
        <f t="shared" si="59"/>
        <v>0</v>
      </c>
      <c r="DK16" s="99">
        <f t="shared" si="60"/>
        <v>0</v>
      </c>
      <c r="DL16" s="98"/>
      <c r="DM16" s="98"/>
      <c r="DN16" s="98"/>
      <c r="DO16" s="98"/>
      <c r="DP16" s="98"/>
      <c r="DQ16" s="98"/>
      <c r="DR16" s="98"/>
      <c r="DS16" s="98"/>
      <c r="DT16" s="98">
        <f t="shared" ref="DT16" si="274">SUM(DP16+DR16)</f>
        <v>0</v>
      </c>
      <c r="DU16" s="98">
        <f t="shared" ref="DU16" si="275">SUM(DQ16+DS16)</f>
        <v>0</v>
      </c>
      <c r="DV16" s="99">
        <f t="shared" si="66"/>
        <v>0</v>
      </c>
      <c r="DW16" s="99">
        <f t="shared" si="67"/>
        <v>0</v>
      </c>
      <c r="DX16" s="98"/>
      <c r="DY16" s="98"/>
      <c r="DZ16" s="98"/>
      <c r="EA16" s="98"/>
      <c r="EB16" s="98"/>
      <c r="EC16" s="98"/>
      <c r="ED16" s="98"/>
      <c r="EE16" s="98"/>
      <c r="EF16" s="98">
        <f t="shared" ref="EF16" si="276">SUM(EB16+ED16)</f>
        <v>0</v>
      </c>
      <c r="EG16" s="98">
        <f t="shared" ref="EG16" si="277">SUM(EC16+EE16)</f>
        <v>0</v>
      </c>
      <c r="EH16" s="99">
        <f t="shared" si="73"/>
        <v>0</v>
      </c>
      <c r="EI16" s="99">
        <f t="shared" si="74"/>
        <v>0</v>
      </c>
      <c r="EJ16" s="98"/>
      <c r="EK16" s="98"/>
      <c r="EL16" s="98"/>
      <c r="EM16" s="98"/>
      <c r="EN16" s="98"/>
      <c r="EO16" s="98"/>
      <c r="EP16" s="98"/>
      <c r="EQ16" s="98"/>
      <c r="ER16" s="98">
        <f t="shared" ref="ER16" si="278">SUM(EN16+EP16)</f>
        <v>0</v>
      </c>
      <c r="ES16" s="98">
        <f t="shared" ref="ES16" si="279">SUM(EO16+EQ16)</f>
        <v>0</v>
      </c>
      <c r="ET16" s="99">
        <f t="shared" si="81"/>
        <v>0</v>
      </c>
      <c r="EU16" s="99">
        <f t="shared" si="82"/>
        <v>0</v>
      </c>
      <c r="EV16" s="98"/>
      <c r="EW16" s="98"/>
      <c r="EX16" s="98"/>
      <c r="EY16" s="98"/>
      <c r="EZ16" s="98"/>
      <c r="FA16" s="98"/>
      <c r="FB16" s="98"/>
      <c r="FC16" s="98"/>
      <c r="FD16" s="98">
        <f t="shared" si="238"/>
        <v>0</v>
      </c>
      <c r="FE16" s="98">
        <f t="shared" si="239"/>
        <v>0</v>
      </c>
      <c r="FF16" s="99">
        <f t="shared" si="88"/>
        <v>0</v>
      </c>
      <c r="FG16" s="99">
        <f t="shared" si="89"/>
        <v>0</v>
      </c>
      <c r="FH16" s="98"/>
      <c r="FI16" s="98"/>
      <c r="FJ16" s="98"/>
      <c r="FK16" s="98"/>
      <c r="FL16" s="98"/>
      <c r="FM16" s="98"/>
      <c r="FN16" s="98"/>
      <c r="FO16" s="98"/>
      <c r="FP16" s="98">
        <f t="shared" ref="FP16" si="280">SUM(FL16+FN16)</f>
        <v>0</v>
      </c>
      <c r="FQ16" s="98">
        <f t="shared" ref="FQ16" si="281">SUM(FM16+FO16)</f>
        <v>0</v>
      </c>
      <c r="FR16" s="99">
        <f t="shared" si="95"/>
        <v>0</v>
      </c>
      <c r="FS16" s="99">
        <f t="shared" si="96"/>
        <v>0</v>
      </c>
      <c r="FT16" s="98"/>
      <c r="FU16" s="98"/>
      <c r="FV16" s="98"/>
      <c r="FW16" s="98"/>
      <c r="FX16" s="98"/>
      <c r="FY16" s="98"/>
      <c r="FZ16" s="98"/>
      <c r="GA16" s="98"/>
      <c r="GB16" s="98">
        <f t="shared" si="244"/>
        <v>0</v>
      </c>
      <c r="GC16" s="98">
        <f t="shared" si="245"/>
        <v>0</v>
      </c>
      <c r="GD16" s="99">
        <f t="shared" si="102"/>
        <v>0</v>
      </c>
      <c r="GE16" s="99">
        <f t="shared" si="103"/>
        <v>0</v>
      </c>
      <c r="GF16" s="98">
        <f t="shared" si="246"/>
        <v>0</v>
      </c>
      <c r="GG16" s="98">
        <f t="shared" si="247"/>
        <v>0</v>
      </c>
      <c r="GH16" s="98">
        <f t="shared" si="248"/>
        <v>0</v>
      </c>
      <c r="GI16" s="98">
        <f t="shared" si="249"/>
        <v>0</v>
      </c>
      <c r="GJ16" s="98">
        <f t="shared" ref="GJ16" si="282">SUM(L16,X16,AJ16,AV16,BH16,BT16,CF16,CR16,DD16,DP16,EB16,EN16,EZ16)</f>
        <v>0</v>
      </c>
      <c r="GK16" s="98">
        <f t="shared" ref="GK16" si="283">SUM(M16,Y16,AK16,AW16,BI16,BU16,CG16,CS16,DE16,DQ16,EC16,EO16,FA16)</f>
        <v>0</v>
      </c>
      <c r="GL16" s="98">
        <f t="shared" ref="GL16" si="284">SUM(N16,Z16,AL16,AX16,BJ16,BV16,CH16,CT16,DF16,DR16,ED16,EP16,FB16)</f>
        <v>0</v>
      </c>
      <c r="GM16" s="98">
        <f t="shared" ref="GM16" si="285">SUM(O16,AA16,AM16,AY16,BK16,BW16,CI16,CU16,DG16,DS16,EE16,EQ16,FC16)</f>
        <v>0</v>
      </c>
      <c r="GN16" s="98">
        <f t="shared" ref="GN16" si="286">SUM(P16,AB16,AN16,AZ16,BL16,BX16,CJ16,CV16,DH16,DT16,EF16,ER16,FD16)</f>
        <v>0</v>
      </c>
      <c r="GO16" s="98">
        <f t="shared" ref="GO16" si="287">SUM(Q16,AC16,AO16,BA16,BM16,BY16,CK16,CW16,DI16,DU16,EG16,ES16,FE16)</f>
        <v>0</v>
      </c>
      <c r="GP16" s="98"/>
      <c r="GQ16" s="98"/>
      <c r="GR16" s="139"/>
      <c r="GS16" s="78"/>
      <c r="GT16" s="161"/>
      <c r="GU16" s="161"/>
      <c r="GV16" s="90">
        <f t="shared" si="189"/>
        <v>0</v>
      </c>
    </row>
    <row r="17" spans="1:204" hidden="1" x14ac:dyDescent="0.2">
      <c r="A17" s="23">
        <v>1</v>
      </c>
      <c r="B17" s="101"/>
      <c r="C17" s="102"/>
      <c r="D17" s="103"/>
      <c r="E17" s="123" t="s">
        <v>22</v>
      </c>
      <c r="F17" s="125">
        <v>2</v>
      </c>
      <c r="G17" s="126">
        <v>186800.03519999998</v>
      </c>
      <c r="H17" s="106">
        <f>VLOOKUP($E17,'ВМП план'!$B$8:$AN$43,8,0)</f>
        <v>1</v>
      </c>
      <c r="I17" s="106">
        <f>VLOOKUP($E17,'ВМП план'!$B$8:$AN$43,9,0)</f>
        <v>186800.03519999998</v>
      </c>
      <c r="J17" s="106">
        <f t="shared" ref="J17:J199" si="288">SUM(H17/12*$A$2)</f>
        <v>0.41666666666666663</v>
      </c>
      <c r="K17" s="106">
        <f t="shared" ref="K17:K199" si="289">SUM(I17/12*$A$2)</f>
        <v>77833.347999999998</v>
      </c>
      <c r="L17" s="106">
        <f>SUM(L18:L19)</f>
        <v>1</v>
      </c>
      <c r="M17" s="106">
        <f t="shared" ref="M17:Q17" si="290">SUM(M18:M19)</f>
        <v>186800.04</v>
      </c>
      <c r="N17" s="106">
        <f t="shared" si="290"/>
        <v>0</v>
      </c>
      <c r="O17" s="106">
        <f t="shared" si="290"/>
        <v>0</v>
      </c>
      <c r="P17" s="106">
        <f t="shared" si="290"/>
        <v>1</v>
      </c>
      <c r="Q17" s="106">
        <f t="shared" si="290"/>
        <v>186800.04</v>
      </c>
      <c r="R17" s="122">
        <f t="shared" si="180"/>
        <v>0.58333333333333337</v>
      </c>
      <c r="S17" s="122">
        <f t="shared" si="181"/>
        <v>108966.69200000001</v>
      </c>
      <c r="T17" s="106">
        <f>VLOOKUP($E17,'ВМП план'!$B$8:$AN$43,10,0)</f>
        <v>0</v>
      </c>
      <c r="U17" s="106">
        <f>VLOOKUP($E17,'ВМП план'!$B$8:$AN$43,11,0)</f>
        <v>0</v>
      </c>
      <c r="V17" s="106">
        <f t="shared" ref="V17:V199" si="291">SUM(T17/12*$A$2)</f>
        <v>0</v>
      </c>
      <c r="W17" s="106">
        <f t="shared" ref="W17:W199" si="292">SUM(U17/12*$A$2)</f>
        <v>0</v>
      </c>
      <c r="X17" s="106">
        <f>SUM(X18:X19)</f>
        <v>0</v>
      </c>
      <c r="Y17" s="106">
        <f t="shared" ref="Y17" si="293">SUM(Y18:Y19)</f>
        <v>0</v>
      </c>
      <c r="Z17" s="106">
        <f t="shared" ref="Z17" si="294">SUM(Z18:Z19)</f>
        <v>0</v>
      </c>
      <c r="AA17" s="106">
        <f t="shared" ref="AA17" si="295">SUM(AA18:AA19)</f>
        <v>0</v>
      </c>
      <c r="AB17" s="106">
        <f t="shared" ref="AB17" si="296">SUM(AB18:AB19)</f>
        <v>0</v>
      </c>
      <c r="AC17" s="106">
        <f t="shared" ref="AC17" si="297">SUM(AC18:AC19)</f>
        <v>0</v>
      </c>
      <c r="AD17" s="122">
        <f t="shared" si="9"/>
        <v>0</v>
      </c>
      <c r="AE17" s="122">
        <f t="shared" si="10"/>
        <v>0</v>
      </c>
      <c r="AF17" s="106">
        <f>VLOOKUP($E17,'ВМП план'!$B$8:$AL$43,12,0)</f>
        <v>0</v>
      </c>
      <c r="AG17" s="106">
        <f>VLOOKUP($E17,'ВМП план'!$B$8:$AL$43,13,0)</f>
        <v>0</v>
      </c>
      <c r="AH17" s="106">
        <f t="shared" ref="AH17:AH199" si="298">SUM(AF17/12*$A$2)</f>
        <v>0</v>
      </c>
      <c r="AI17" s="106">
        <f t="shared" ref="AI17:AI199" si="299">SUM(AG17/12*$A$2)</f>
        <v>0</v>
      </c>
      <c r="AJ17" s="106">
        <f>SUM(AJ18:AJ19)</f>
        <v>0</v>
      </c>
      <c r="AK17" s="106">
        <f t="shared" ref="AK17" si="300">SUM(AK18:AK19)</f>
        <v>0</v>
      </c>
      <c r="AL17" s="106">
        <f t="shared" ref="AL17" si="301">SUM(AL18:AL19)</f>
        <v>0</v>
      </c>
      <c r="AM17" s="106">
        <f t="shared" ref="AM17" si="302">SUM(AM18:AM19)</f>
        <v>0</v>
      </c>
      <c r="AN17" s="106">
        <f t="shared" ref="AN17" si="303">SUM(AN18:AN19)</f>
        <v>0</v>
      </c>
      <c r="AO17" s="106">
        <f t="shared" ref="AO17" si="304">SUM(AO18:AO19)</f>
        <v>0</v>
      </c>
      <c r="AP17" s="122">
        <f t="shared" si="16"/>
        <v>0</v>
      </c>
      <c r="AQ17" s="122">
        <f t="shared" si="17"/>
        <v>0</v>
      </c>
      <c r="AR17" s="106"/>
      <c r="AS17" s="106"/>
      <c r="AT17" s="106">
        <f t="shared" ref="AT17:AT199" si="305">SUM(AR17/12*$A$2)</f>
        <v>0</v>
      </c>
      <c r="AU17" s="106">
        <f t="shared" ref="AU17:AU199" si="306">SUM(AS17/12*$A$2)</f>
        <v>0</v>
      </c>
      <c r="AV17" s="106">
        <f>SUM(AV18:AV19)</f>
        <v>0</v>
      </c>
      <c r="AW17" s="106">
        <f t="shared" ref="AW17" si="307">SUM(AW18:AW19)</f>
        <v>0</v>
      </c>
      <c r="AX17" s="106">
        <f t="shared" ref="AX17" si="308">SUM(AX18:AX19)</f>
        <v>0</v>
      </c>
      <c r="AY17" s="106">
        <f t="shared" ref="AY17" si="309">SUM(AY18:AY19)</f>
        <v>0</v>
      </c>
      <c r="AZ17" s="106">
        <f t="shared" ref="AZ17" si="310">SUM(AZ18:AZ19)</f>
        <v>0</v>
      </c>
      <c r="BA17" s="106">
        <f t="shared" ref="BA17" si="311">SUM(BA18:BA19)</f>
        <v>0</v>
      </c>
      <c r="BB17" s="122">
        <f t="shared" si="23"/>
        <v>0</v>
      </c>
      <c r="BC17" s="122">
        <f t="shared" si="24"/>
        <v>0</v>
      </c>
      <c r="BD17" s="106">
        <v>5</v>
      </c>
      <c r="BE17" s="106">
        <v>934000.17599999998</v>
      </c>
      <c r="BF17" s="106">
        <f t="shared" ref="BF17:BF199" si="312">SUM(BD17/12*$A$2)</f>
        <v>2.0833333333333335</v>
      </c>
      <c r="BG17" s="106">
        <f t="shared" ref="BG17:BG199" si="313">SUM(BE17/12*$A$2)</f>
        <v>389166.74</v>
      </c>
      <c r="BH17" s="106">
        <f>SUM(BH18:BH19)</f>
        <v>5</v>
      </c>
      <c r="BI17" s="106">
        <f t="shared" ref="BI17" si="314">SUM(BI18:BI19)</f>
        <v>934000.2</v>
      </c>
      <c r="BJ17" s="106">
        <f t="shared" ref="BJ17" si="315">SUM(BJ18:BJ19)</f>
        <v>0</v>
      </c>
      <c r="BK17" s="106">
        <f t="shared" ref="BK17" si="316">SUM(BK18:BK19)</f>
        <v>0</v>
      </c>
      <c r="BL17" s="106">
        <f t="shared" ref="BL17" si="317">SUM(BL18:BL19)</f>
        <v>5</v>
      </c>
      <c r="BM17" s="106">
        <f t="shared" ref="BM17" si="318">SUM(BM18:BM19)</f>
        <v>934000.2</v>
      </c>
      <c r="BN17" s="122">
        <f t="shared" si="30"/>
        <v>2.9166666666666665</v>
      </c>
      <c r="BO17" s="122">
        <f t="shared" si="31"/>
        <v>544833.46</v>
      </c>
      <c r="BP17" s="106"/>
      <c r="BQ17" s="106"/>
      <c r="BR17" s="106">
        <f t="shared" ref="BR17:BR199" si="319">SUM(BP17/12*$A$2)</f>
        <v>0</v>
      </c>
      <c r="BS17" s="106">
        <f t="shared" ref="BS17:BS199" si="320">SUM(BQ17/12*$A$2)</f>
        <v>0</v>
      </c>
      <c r="BT17" s="106">
        <f>SUM(BT18:BT19)</f>
        <v>0</v>
      </c>
      <c r="BU17" s="106">
        <f t="shared" ref="BU17" si="321">SUM(BU18:BU19)</f>
        <v>0</v>
      </c>
      <c r="BV17" s="106">
        <f t="shared" ref="BV17" si="322">SUM(BV18:BV19)</f>
        <v>0</v>
      </c>
      <c r="BW17" s="106">
        <f t="shared" ref="BW17" si="323">SUM(BW18:BW19)</f>
        <v>0</v>
      </c>
      <c r="BX17" s="106">
        <f t="shared" ref="BX17" si="324">SUM(BX18:BX19)</f>
        <v>0</v>
      </c>
      <c r="BY17" s="106">
        <f t="shared" ref="BY17" si="325">SUM(BY18:BY19)</f>
        <v>0</v>
      </c>
      <c r="BZ17" s="122">
        <f t="shared" si="37"/>
        <v>0</v>
      </c>
      <c r="CA17" s="122">
        <f t="shared" si="38"/>
        <v>0</v>
      </c>
      <c r="CB17" s="106"/>
      <c r="CC17" s="106"/>
      <c r="CD17" s="106">
        <f t="shared" ref="CD17:CD199" si="326">SUM(CB17/12*$A$2)</f>
        <v>0</v>
      </c>
      <c r="CE17" s="106">
        <f t="shared" ref="CE17:CE199" si="327">SUM(CC17/12*$A$2)</f>
        <v>0</v>
      </c>
      <c r="CF17" s="106">
        <f>SUM(CF18:CF19)</f>
        <v>0</v>
      </c>
      <c r="CG17" s="106">
        <f t="shared" ref="CG17" si="328">SUM(CG18:CG19)</f>
        <v>0</v>
      </c>
      <c r="CH17" s="106">
        <f t="shared" ref="CH17" si="329">SUM(CH18:CH19)</f>
        <v>0</v>
      </c>
      <c r="CI17" s="106">
        <f t="shared" ref="CI17" si="330">SUM(CI18:CI19)</f>
        <v>0</v>
      </c>
      <c r="CJ17" s="106">
        <f t="shared" ref="CJ17" si="331">SUM(CJ18:CJ19)</f>
        <v>0</v>
      </c>
      <c r="CK17" s="106">
        <f t="shared" ref="CK17" si="332">SUM(CK18:CK19)</f>
        <v>0</v>
      </c>
      <c r="CL17" s="122">
        <f t="shared" si="45"/>
        <v>0</v>
      </c>
      <c r="CM17" s="122">
        <f t="shared" si="46"/>
        <v>0</v>
      </c>
      <c r="CN17" s="106"/>
      <c r="CO17" s="106"/>
      <c r="CP17" s="106">
        <f t="shared" ref="CP17:CP199" si="333">SUM(CN17/12*$A$2)</f>
        <v>0</v>
      </c>
      <c r="CQ17" s="106">
        <f t="shared" ref="CQ17:CQ199" si="334">SUM(CO17/12*$A$2)</f>
        <v>0</v>
      </c>
      <c r="CR17" s="106">
        <f>SUM(CR18:CR19)</f>
        <v>0</v>
      </c>
      <c r="CS17" s="106">
        <f t="shared" ref="CS17" si="335">SUM(CS18:CS19)</f>
        <v>0</v>
      </c>
      <c r="CT17" s="106">
        <f t="shared" ref="CT17" si="336">SUM(CT18:CT19)</f>
        <v>0</v>
      </c>
      <c r="CU17" s="106">
        <f t="shared" ref="CU17" si="337">SUM(CU18:CU19)</f>
        <v>0</v>
      </c>
      <c r="CV17" s="106">
        <f t="shared" ref="CV17" si="338">SUM(CV18:CV19)</f>
        <v>0</v>
      </c>
      <c r="CW17" s="106">
        <f t="shared" ref="CW17" si="339">SUM(CW18:CW19)</f>
        <v>0</v>
      </c>
      <c r="CX17" s="122">
        <f t="shared" si="52"/>
        <v>0</v>
      </c>
      <c r="CY17" s="122">
        <f t="shared" si="53"/>
        <v>0</v>
      </c>
      <c r="CZ17" s="106"/>
      <c r="DA17" s="106"/>
      <c r="DB17" s="106">
        <f t="shared" ref="DB17:DB199" si="340">SUM(CZ17/12*$A$2)</f>
        <v>0</v>
      </c>
      <c r="DC17" s="106">
        <f t="shared" ref="DC17:DC199" si="341">SUM(DA17/12*$A$2)</f>
        <v>0</v>
      </c>
      <c r="DD17" s="106">
        <f>SUM(DD18:DD19)</f>
        <v>0</v>
      </c>
      <c r="DE17" s="106">
        <f t="shared" ref="DE17" si="342">SUM(DE18:DE19)</f>
        <v>0</v>
      </c>
      <c r="DF17" s="106">
        <f t="shared" ref="DF17" si="343">SUM(DF18:DF19)</f>
        <v>0</v>
      </c>
      <c r="DG17" s="106">
        <f t="shared" ref="DG17" si="344">SUM(DG18:DG19)</f>
        <v>0</v>
      </c>
      <c r="DH17" s="106">
        <f t="shared" ref="DH17" si="345">SUM(DH18:DH19)</f>
        <v>0</v>
      </c>
      <c r="DI17" s="106">
        <f t="shared" ref="DI17" si="346">SUM(DI18:DI19)</f>
        <v>0</v>
      </c>
      <c r="DJ17" s="122">
        <f t="shared" si="59"/>
        <v>0</v>
      </c>
      <c r="DK17" s="122">
        <f t="shared" si="60"/>
        <v>0</v>
      </c>
      <c r="DL17" s="106"/>
      <c r="DM17" s="106"/>
      <c r="DN17" s="106">
        <f t="shared" ref="DN17:DN199" si="347">SUM(DL17/12*$A$2)</f>
        <v>0</v>
      </c>
      <c r="DO17" s="106">
        <f t="shared" ref="DO17:DO199" si="348">SUM(DM17/12*$A$2)</f>
        <v>0</v>
      </c>
      <c r="DP17" s="106">
        <f>SUM(DP18:DP19)</f>
        <v>0</v>
      </c>
      <c r="DQ17" s="106">
        <f t="shared" ref="DQ17" si="349">SUM(DQ18:DQ19)</f>
        <v>0</v>
      </c>
      <c r="DR17" s="106">
        <f t="shared" ref="DR17" si="350">SUM(DR18:DR19)</f>
        <v>0</v>
      </c>
      <c r="DS17" s="106">
        <f t="shared" ref="DS17" si="351">SUM(DS18:DS19)</f>
        <v>0</v>
      </c>
      <c r="DT17" s="106">
        <f t="shared" ref="DT17" si="352">SUM(DT18:DT19)</f>
        <v>0</v>
      </c>
      <c r="DU17" s="106">
        <f t="shared" ref="DU17" si="353">SUM(DU18:DU19)</f>
        <v>0</v>
      </c>
      <c r="DV17" s="122">
        <f t="shared" si="66"/>
        <v>0</v>
      </c>
      <c r="DW17" s="122">
        <f t="shared" si="67"/>
        <v>0</v>
      </c>
      <c r="DX17" s="106"/>
      <c r="DY17" s="106">
        <v>0</v>
      </c>
      <c r="DZ17" s="106">
        <f t="shared" ref="DZ17:DZ199" si="354">SUM(DX17/12*$A$2)</f>
        <v>0</v>
      </c>
      <c r="EA17" s="106">
        <f t="shared" ref="EA17:EA199" si="355">SUM(DY17/12*$A$2)</f>
        <v>0</v>
      </c>
      <c r="EB17" s="106">
        <f>SUM(EB18:EB19)</f>
        <v>0</v>
      </c>
      <c r="EC17" s="106">
        <f t="shared" ref="EC17" si="356">SUM(EC18:EC19)</f>
        <v>0</v>
      </c>
      <c r="ED17" s="106">
        <f t="shared" ref="ED17" si="357">SUM(ED18:ED19)</f>
        <v>0</v>
      </c>
      <c r="EE17" s="106">
        <f t="shared" ref="EE17" si="358">SUM(EE18:EE19)</f>
        <v>0</v>
      </c>
      <c r="EF17" s="106">
        <f t="shared" ref="EF17" si="359">SUM(EF18:EF19)</f>
        <v>0</v>
      </c>
      <c r="EG17" s="106">
        <f t="shared" ref="EG17" si="360">SUM(EG18:EG19)</f>
        <v>0</v>
      </c>
      <c r="EH17" s="122">
        <f t="shared" si="73"/>
        <v>0</v>
      </c>
      <c r="EI17" s="122">
        <f t="shared" si="74"/>
        <v>0</v>
      </c>
      <c r="EJ17" s="106"/>
      <c r="EK17" s="106">
        <v>0</v>
      </c>
      <c r="EL17" s="106">
        <f t="shared" ref="EL17:EL199" si="361">SUM(EJ17/12*$A$2)</f>
        <v>0</v>
      </c>
      <c r="EM17" s="106">
        <f t="shared" ref="EM17:EM199" si="362">SUM(EK17/12*$A$2)</f>
        <v>0</v>
      </c>
      <c r="EN17" s="106">
        <f>SUM(EN18:EN19)</f>
        <v>0</v>
      </c>
      <c r="EO17" s="106">
        <f t="shared" ref="EO17" si="363">SUM(EO18:EO19)</f>
        <v>0</v>
      </c>
      <c r="EP17" s="106">
        <f t="shared" ref="EP17" si="364">SUM(EP18:EP19)</f>
        <v>0</v>
      </c>
      <c r="EQ17" s="106">
        <f t="shared" ref="EQ17" si="365">SUM(EQ18:EQ19)</f>
        <v>0</v>
      </c>
      <c r="ER17" s="106">
        <f t="shared" ref="ER17" si="366">SUM(ER18:ER19)</f>
        <v>0</v>
      </c>
      <c r="ES17" s="106">
        <f t="shared" ref="ES17" si="367">SUM(ES18:ES19)</f>
        <v>0</v>
      </c>
      <c r="ET17" s="122">
        <f t="shared" si="81"/>
        <v>0</v>
      </c>
      <c r="EU17" s="122">
        <f t="shared" si="82"/>
        <v>0</v>
      </c>
      <c r="EV17" s="106"/>
      <c r="EW17" s="106"/>
      <c r="EX17" s="106">
        <f t="shared" ref="EX17:EX199" si="368">SUM(EV17/12*$A$2)</f>
        <v>0</v>
      </c>
      <c r="EY17" s="106">
        <f t="shared" ref="EY17:EY199" si="369">SUM(EW17/12*$A$2)</f>
        <v>0</v>
      </c>
      <c r="EZ17" s="106">
        <f>SUM(EZ18:EZ19)</f>
        <v>0</v>
      </c>
      <c r="FA17" s="106">
        <f t="shared" ref="FA17" si="370">SUM(FA18:FA19)</f>
        <v>0</v>
      </c>
      <c r="FB17" s="106">
        <f t="shared" ref="FB17" si="371">SUM(FB18:FB19)</f>
        <v>0</v>
      </c>
      <c r="FC17" s="106">
        <f t="shared" ref="FC17" si="372">SUM(FC18:FC19)</f>
        <v>0</v>
      </c>
      <c r="FD17" s="106">
        <f t="shared" ref="FD17" si="373">SUM(FD18:FD19)</f>
        <v>0</v>
      </c>
      <c r="FE17" s="106">
        <f t="shared" ref="FE17" si="374">SUM(FE18:FE19)</f>
        <v>0</v>
      </c>
      <c r="FF17" s="122">
        <f t="shared" si="88"/>
        <v>0</v>
      </c>
      <c r="FG17" s="122">
        <f t="shared" si="89"/>
        <v>0</v>
      </c>
      <c r="FH17" s="106"/>
      <c r="FI17" s="106"/>
      <c r="FJ17" s="106">
        <f t="shared" ref="FJ17:FJ199" si="375">SUM(FH17/12*$A$2)</f>
        <v>0</v>
      </c>
      <c r="FK17" s="106">
        <f t="shared" ref="FK17:FK199" si="376">SUM(FI17/12*$A$2)</f>
        <v>0</v>
      </c>
      <c r="FL17" s="106">
        <f>SUM(FL18:FL19)</f>
        <v>0</v>
      </c>
      <c r="FM17" s="106">
        <f t="shared" ref="FM17" si="377">SUM(FM18:FM19)</f>
        <v>0</v>
      </c>
      <c r="FN17" s="106">
        <f t="shared" ref="FN17" si="378">SUM(FN18:FN19)</f>
        <v>0</v>
      </c>
      <c r="FO17" s="106">
        <f t="shared" ref="FO17" si="379">SUM(FO18:FO19)</f>
        <v>0</v>
      </c>
      <c r="FP17" s="106">
        <f t="shared" ref="FP17" si="380">SUM(FP18:FP19)</f>
        <v>0</v>
      </c>
      <c r="FQ17" s="106">
        <f t="shared" ref="FQ17" si="381">SUM(FQ18:FQ19)</f>
        <v>0</v>
      </c>
      <c r="FR17" s="122">
        <f t="shared" si="95"/>
        <v>0</v>
      </c>
      <c r="FS17" s="122">
        <f t="shared" si="96"/>
        <v>0</v>
      </c>
      <c r="FT17" s="106"/>
      <c r="FU17" s="106"/>
      <c r="FV17" s="106">
        <f t="shared" ref="FV17:FV199" si="382">SUM(FT17/12*$A$2)</f>
        <v>0</v>
      </c>
      <c r="FW17" s="106">
        <f t="shared" ref="FW17:FW199" si="383">SUM(FU17/12*$A$2)</f>
        <v>0</v>
      </c>
      <c r="FX17" s="106">
        <f>SUM(FX18:FX19)</f>
        <v>0</v>
      </c>
      <c r="FY17" s="106">
        <f t="shared" ref="FY17" si="384">SUM(FY18:FY19)</f>
        <v>0</v>
      </c>
      <c r="FZ17" s="106">
        <f t="shared" ref="FZ17" si="385">SUM(FZ18:FZ19)</f>
        <v>0</v>
      </c>
      <c r="GA17" s="106">
        <f t="shared" ref="GA17" si="386">SUM(GA18:GA19)</f>
        <v>0</v>
      </c>
      <c r="GB17" s="106">
        <f t="shared" ref="GB17" si="387">SUM(GB18:GB19)</f>
        <v>0</v>
      </c>
      <c r="GC17" s="106">
        <f t="shared" ref="GC17" si="388">SUM(GC18:GC19)</f>
        <v>0</v>
      </c>
      <c r="GD17" s="122">
        <f t="shared" si="102"/>
        <v>0</v>
      </c>
      <c r="GE17" s="122">
        <f t="shared" si="103"/>
        <v>0</v>
      </c>
      <c r="GF17" s="106">
        <f t="shared" si="178"/>
        <v>6</v>
      </c>
      <c r="GG17" s="106">
        <f t="shared" si="178"/>
        <v>1120800.2112</v>
      </c>
      <c r="GH17" s="129">
        <f>SUM(GF17/12*$A$2)</f>
        <v>2.5</v>
      </c>
      <c r="GI17" s="172">
        <f>SUM(GG17/12*$A$2)</f>
        <v>467000.08800000005</v>
      </c>
      <c r="GJ17" s="106">
        <f>SUM(GJ18:GJ19)</f>
        <v>6</v>
      </c>
      <c r="GK17" s="106">
        <f t="shared" ref="GK17" si="389">SUM(GK18:GK19)</f>
        <v>1120800.24</v>
      </c>
      <c r="GL17" s="106">
        <f t="shared" ref="GL17" si="390">SUM(GL18:GL19)</f>
        <v>0</v>
      </c>
      <c r="GM17" s="106">
        <f t="shared" ref="GM17" si="391">SUM(GM18:GM19)</f>
        <v>0</v>
      </c>
      <c r="GN17" s="106">
        <f t="shared" ref="GN17" si="392">SUM(GN18:GN19)</f>
        <v>6</v>
      </c>
      <c r="GO17" s="106">
        <f t="shared" ref="GO17" si="393">SUM(GO18:GO19)</f>
        <v>1120800.24</v>
      </c>
      <c r="GP17" s="106">
        <f>SUM(GJ17-GH17)</f>
        <v>3.5</v>
      </c>
      <c r="GQ17" s="106">
        <f>SUM(GK17-GI17)</f>
        <v>653800.152</v>
      </c>
      <c r="GR17" s="139"/>
      <c r="GS17" s="78"/>
      <c r="GT17" s="161">
        <v>186800.03519999998</v>
      </c>
      <c r="GU17" s="161">
        <f t="shared" si="188"/>
        <v>186800.04</v>
      </c>
      <c r="GV17" s="90">
        <f t="shared" si="189"/>
        <v>-4.8000000242609531E-3</v>
      </c>
    </row>
    <row r="18" spans="1:204" ht="48" hidden="1" x14ac:dyDescent="0.2">
      <c r="A18" s="23">
        <v>1</v>
      </c>
      <c r="B18" s="78" t="s">
        <v>252</v>
      </c>
      <c r="C18" s="81" t="s">
        <v>253</v>
      </c>
      <c r="D18" s="82">
        <v>481</v>
      </c>
      <c r="E18" s="86" t="s">
        <v>254</v>
      </c>
      <c r="F18" s="86">
        <v>2</v>
      </c>
      <c r="G18" s="97">
        <v>186800.03519999998</v>
      </c>
      <c r="H18" s="98"/>
      <c r="I18" s="98"/>
      <c r="J18" s="98"/>
      <c r="K18" s="98"/>
      <c r="L18" s="98">
        <f>VLOOKUP($D18,'факт '!$D$7:$AS$101,3,0)</f>
        <v>1</v>
      </c>
      <c r="M18" s="98">
        <f>VLOOKUP($D18,'факт '!$D$7:$AS$101,4,0)</f>
        <v>186800.04</v>
      </c>
      <c r="N18" s="98"/>
      <c r="O18" s="98"/>
      <c r="P18" s="98">
        <f>SUM(L18+N18)</f>
        <v>1</v>
      </c>
      <c r="Q18" s="98">
        <f>SUM(M18+O18)</f>
        <v>186800.04</v>
      </c>
      <c r="R18" s="99">
        <f t="shared" ref="R18" si="394">SUM(L18-J18)</f>
        <v>1</v>
      </c>
      <c r="S18" s="99">
        <f t="shared" ref="S18" si="395">SUM(M18-K18)</f>
        <v>186800.04</v>
      </c>
      <c r="T18" s="98"/>
      <c r="U18" s="98"/>
      <c r="V18" s="98"/>
      <c r="W18" s="98"/>
      <c r="X18" s="98">
        <f>VLOOKUP($D18,'факт '!$D$7:$AS$101,7,0)</f>
        <v>0</v>
      </c>
      <c r="Y18" s="98">
        <f>VLOOKUP($D18,'факт '!$D$7:$AS$101,8,0)</f>
        <v>0</v>
      </c>
      <c r="Z18" s="98">
        <f>VLOOKUP($D18,'факт '!$D$7:$AS$101,9,0)</f>
        <v>0</v>
      </c>
      <c r="AA18" s="98">
        <f>VLOOKUP($D18,'факт '!$D$7:$AS$101,10,0)</f>
        <v>0</v>
      </c>
      <c r="AB18" s="98">
        <f>SUM(X18+Z18)</f>
        <v>0</v>
      </c>
      <c r="AC18" s="98">
        <f>SUM(Y18+AA18)</f>
        <v>0</v>
      </c>
      <c r="AD18" s="99">
        <f t="shared" ref="AD18" si="396">SUM(X18-V18)</f>
        <v>0</v>
      </c>
      <c r="AE18" s="99">
        <f t="shared" ref="AE18" si="397">SUM(Y18-W18)</f>
        <v>0</v>
      </c>
      <c r="AF18" s="98"/>
      <c r="AG18" s="98"/>
      <c r="AH18" s="98"/>
      <c r="AI18" s="98"/>
      <c r="AJ18" s="98">
        <f>VLOOKUP($D18,'факт '!$D$7:$AS$101,5,0)</f>
        <v>0</v>
      </c>
      <c r="AK18" s="98">
        <f>VLOOKUP($D18,'факт '!$D$7:$AS$101,6,0)</f>
        <v>0</v>
      </c>
      <c r="AL18" s="98"/>
      <c r="AM18" s="98"/>
      <c r="AN18" s="98">
        <f>SUM(AJ18+AL18)</f>
        <v>0</v>
      </c>
      <c r="AO18" s="98">
        <f>SUM(AK18+AM18)</f>
        <v>0</v>
      </c>
      <c r="AP18" s="99">
        <f t="shared" ref="AP18" si="398">SUM(AJ18-AH18)</f>
        <v>0</v>
      </c>
      <c r="AQ18" s="99">
        <f t="shared" ref="AQ18" si="399">SUM(AK18-AI18)</f>
        <v>0</v>
      </c>
      <c r="AR18" s="98"/>
      <c r="AS18" s="98"/>
      <c r="AT18" s="98"/>
      <c r="AU18" s="98"/>
      <c r="AV18" s="98">
        <f>VLOOKUP($D18,'факт '!$D$7:$AS$101,11,0)</f>
        <v>0</v>
      </c>
      <c r="AW18" s="98">
        <f>VLOOKUP($D18,'факт '!$D$7:$AS$101,12,0)</f>
        <v>0</v>
      </c>
      <c r="AX18" s="98"/>
      <c r="AY18" s="98"/>
      <c r="AZ18" s="98">
        <f>SUM(AV18+AX18)</f>
        <v>0</v>
      </c>
      <c r="BA18" s="98">
        <f>SUM(AW18+AY18)</f>
        <v>0</v>
      </c>
      <c r="BB18" s="99">
        <f t="shared" ref="BB18" si="400">SUM(AV18-AT18)</f>
        <v>0</v>
      </c>
      <c r="BC18" s="99">
        <f t="shared" ref="BC18" si="401">SUM(AW18-AU18)</f>
        <v>0</v>
      </c>
      <c r="BD18" s="98"/>
      <c r="BE18" s="98"/>
      <c r="BF18" s="98"/>
      <c r="BG18" s="98"/>
      <c r="BH18" s="98">
        <f>VLOOKUP($D18,'факт '!$D$7:$AS$101,15,0)</f>
        <v>5</v>
      </c>
      <c r="BI18" s="98">
        <f>VLOOKUP($D18,'факт '!$D$7:$AS$101,16,0)</f>
        <v>934000.2</v>
      </c>
      <c r="BJ18" s="98">
        <f>VLOOKUP($D18,'факт '!$D$7:$AS$101,17,0)</f>
        <v>0</v>
      </c>
      <c r="BK18" s="98">
        <f>VLOOKUP($D18,'факт '!$D$7:$AS$101,18,0)</f>
        <v>0</v>
      </c>
      <c r="BL18" s="98">
        <f>SUM(BH18+BJ18)</f>
        <v>5</v>
      </c>
      <c r="BM18" s="98">
        <f>SUM(BI18+BK18)</f>
        <v>934000.2</v>
      </c>
      <c r="BN18" s="99">
        <f t="shared" ref="BN18" si="402">SUM(BH18-BF18)</f>
        <v>5</v>
      </c>
      <c r="BO18" s="99">
        <f t="shared" ref="BO18" si="403">SUM(BI18-BG18)</f>
        <v>934000.2</v>
      </c>
      <c r="BP18" s="98"/>
      <c r="BQ18" s="98"/>
      <c r="BR18" s="98"/>
      <c r="BS18" s="98"/>
      <c r="BT18" s="98">
        <f>VLOOKUP($D18,'факт '!$D$7:$AS$101,19,0)</f>
        <v>0</v>
      </c>
      <c r="BU18" s="98">
        <f>VLOOKUP($D18,'факт '!$D$7:$AS$101,20,0)</f>
        <v>0</v>
      </c>
      <c r="BV18" s="98">
        <f>VLOOKUP($D18,'факт '!$D$7:$AS$101,21,0)</f>
        <v>0</v>
      </c>
      <c r="BW18" s="98">
        <f>VLOOKUP($D18,'факт '!$D$7:$AS$101,22,0)</f>
        <v>0</v>
      </c>
      <c r="BX18" s="98">
        <f>SUM(BT18+BV18)</f>
        <v>0</v>
      </c>
      <c r="BY18" s="98">
        <f>SUM(BU18+BW18)</f>
        <v>0</v>
      </c>
      <c r="BZ18" s="99">
        <f t="shared" ref="BZ18" si="404">SUM(BT18-BR18)</f>
        <v>0</v>
      </c>
      <c r="CA18" s="99">
        <f t="shared" ref="CA18" si="405">SUM(BU18-BS18)</f>
        <v>0</v>
      </c>
      <c r="CB18" s="98"/>
      <c r="CC18" s="98"/>
      <c r="CD18" s="98"/>
      <c r="CE18" s="98"/>
      <c r="CF18" s="98">
        <f>VLOOKUP($D18,'факт '!$D$7:$AS$101,23,0)</f>
        <v>0</v>
      </c>
      <c r="CG18" s="98">
        <f>VLOOKUP($D18,'факт '!$D$7:$AS$101,24,0)</f>
        <v>0</v>
      </c>
      <c r="CH18" s="98">
        <f>VLOOKUP($D18,'факт '!$D$7:$AS$101,25,0)</f>
        <v>0</v>
      </c>
      <c r="CI18" s="98">
        <f>VLOOKUP($D18,'факт '!$D$7:$AS$101,26,0)</f>
        <v>0</v>
      </c>
      <c r="CJ18" s="98">
        <f>SUM(CF18+CH18)</f>
        <v>0</v>
      </c>
      <c r="CK18" s="98">
        <f>SUM(CG18+CI18)</f>
        <v>0</v>
      </c>
      <c r="CL18" s="99">
        <f t="shared" ref="CL18" si="406">SUM(CF18-CD18)</f>
        <v>0</v>
      </c>
      <c r="CM18" s="99">
        <f t="shared" ref="CM18" si="407">SUM(CG18-CE18)</f>
        <v>0</v>
      </c>
      <c r="CN18" s="98"/>
      <c r="CO18" s="98"/>
      <c r="CP18" s="98"/>
      <c r="CQ18" s="98"/>
      <c r="CR18" s="98">
        <f>VLOOKUP($D18,'факт '!$D$7:$AS$101,27,0)</f>
        <v>0</v>
      </c>
      <c r="CS18" s="98">
        <f>VLOOKUP($D18,'факт '!$D$7:$AS$101,28,0)</f>
        <v>0</v>
      </c>
      <c r="CT18" s="98">
        <f>VLOOKUP($D18,'факт '!$D$7:$AS$101,29,0)</f>
        <v>0</v>
      </c>
      <c r="CU18" s="98">
        <f>VLOOKUP($D18,'факт '!$D$7:$AS$101,30,0)</f>
        <v>0</v>
      </c>
      <c r="CV18" s="98">
        <f>SUM(CR18+CT18)</f>
        <v>0</v>
      </c>
      <c r="CW18" s="98">
        <f>SUM(CS18+CU18)</f>
        <v>0</v>
      </c>
      <c r="CX18" s="99">
        <f t="shared" ref="CX18" si="408">SUM(CR18-CP18)</f>
        <v>0</v>
      </c>
      <c r="CY18" s="99">
        <f t="shared" ref="CY18" si="409">SUM(CS18-CQ18)</f>
        <v>0</v>
      </c>
      <c r="CZ18" s="98"/>
      <c r="DA18" s="98"/>
      <c r="DB18" s="98"/>
      <c r="DC18" s="98"/>
      <c r="DD18" s="98">
        <f>VLOOKUP($D18,'факт '!$D$7:$AS$101,31,0)</f>
        <v>0</v>
      </c>
      <c r="DE18" s="98">
        <f>VLOOKUP($D18,'факт '!$D$7:$AS$101,32,0)</f>
        <v>0</v>
      </c>
      <c r="DF18" s="98"/>
      <c r="DG18" s="98"/>
      <c r="DH18" s="98">
        <f>SUM(DD18+DF18)</f>
        <v>0</v>
      </c>
      <c r="DI18" s="98">
        <f>SUM(DE18+DG18)</f>
        <v>0</v>
      </c>
      <c r="DJ18" s="99">
        <f t="shared" ref="DJ18" si="410">SUM(DD18-DB18)</f>
        <v>0</v>
      </c>
      <c r="DK18" s="99">
        <f t="shared" ref="DK18" si="411">SUM(DE18-DC18)</f>
        <v>0</v>
      </c>
      <c r="DL18" s="98"/>
      <c r="DM18" s="98"/>
      <c r="DN18" s="98"/>
      <c r="DO18" s="98"/>
      <c r="DP18" s="98">
        <f>VLOOKUP($D18,'факт '!$D$7:$AS$101,13,0)</f>
        <v>0</v>
      </c>
      <c r="DQ18" s="98">
        <f>VLOOKUP($D18,'факт '!$D$7:$AS$101,14,0)</f>
        <v>0</v>
      </c>
      <c r="DR18" s="98"/>
      <c r="DS18" s="98"/>
      <c r="DT18" s="98">
        <f>SUM(DP18+DR18)</f>
        <v>0</v>
      </c>
      <c r="DU18" s="98">
        <f>SUM(DQ18+DS18)</f>
        <v>0</v>
      </c>
      <c r="DV18" s="99">
        <f t="shared" ref="DV18" si="412">SUM(DP18-DN18)</f>
        <v>0</v>
      </c>
      <c r="DW18" s="99">
        <f t="shared" ref="DW18" si="413">SUM(DQ18-DO18)</f>
        <v>0</v>
      </c>
      <c r="DX18" s="98"/>
      <c r="DY18" s="98"/>
      <c r="DZ18" s="98"/>
      <c r="EA18" s="98"/>
      <c r="EB18" s="98">
        <f>VLOOKUP($D18,'факт '!$D$7:$AS$101,33,0)</f>
        <v>0</v>
      </c>
      <c r="EC18" s="98">
        <f>VLOOKUP($D18,'факт '!$D$7:$AS$101,34,0)</f>
        <v>0</v>
      </c>
      <c r="ED18" s="98">
        <f>VLOOKUP($D18,'факт '!$D$7:$AS$101,35,0)</f>
        <v>0</v>
      </c>
      <c r="EE18" s="98">
        <f>VLOOKUP($D18,'факт '!$D$7:$AS$101,36,0)</f>
        <v>0</v>
      </c>
      <c r="EF18" s="98">
        <f>SUM(EB18+ED18)</f>
        <v>0</v>
      </c>
      <c r="EG18" s="98">
        <f>SUM(EC18+EE18)</f>
        <v>0</v>
      </c>
      <c r="EH18" s="99">
        <f t="shared" ref="EH18" si="414">SUM(EB18-DZ18)</f>
        <v>0</v>
      </c>
      <c r="EI18" s="99">
        <f t="shared" ref="EI18" si="415">SUM(EC18-EA18)</f>
        <v>0</v>
      </c>
      <c r="EJ18" s="98"/>
      <c r="EK18" s="98"/>
      <c r="EL18" s="98"/>
      <c r="EM18" s="98"/>
      <c r="EN18" s="98">
        <f>VLOOKUP($D18,'факт '!$D$7:$AS$101,39,0)</f>
        <v>0</v>
      </c>
      <c r="EO18" s="98">
        <f>VLOOKUP($D18,'факт '!$D$7:$AS$101,40,0)</f>
        <v>0</v>
      </c>
      <c r="EP18" s="98">
        <f>VLOOKUP($D18,'факт '!$D$7:$AS$101,41,0)</f>
        <v>0</v>
      </c>
      <c r="EQ18" s="98">
        <f>VLOOKUP($D18,'факт '!$D$7:$AS$101,42,0)</f>
        <v>0</v>
      </c>
      <c r="ER18" s="98">
        <f>SUM(EN18+EP18)</f>
        <v>0</v>
      </c>
      <c r="ES18" s="98">
        <f>SUM(EO18+EQ18)</f>
        <v>0</v>
      </c>
      <c r="ET18" s="99">
        <f t="shared" ref="ET18" si="416">SUM(EN18-EL18)</f>
        <v>0</v>
      </c>
      <c r="EU18" s="99">
        <f t="shared" ref="EU18" si="417">SUM(EO18-EM18)</f>
        <v>0</v>
      </c>
      <c r="EV18" s="98"/>
      <c r="EW18" s="98"/>
      <c r="EX18" s="98"/>
      <c r="EY18" s="98"/>
      <c r="EZ18" s="98"/>
      <c r="FA18" s="98"/>
      <c r="FB18" s="98"/>
      <c r="FC18" s="98"/>
      <c r="FD18" s="98">
        <f t="shared" ref="FD18:FD19" si="418">SUM(EZ18+FB18)</f>
        <v>0</v>
      </c>
      <c r="FE18" s="98">
        <f t="shared" ref="FE18:FE19" si="419">SUM(FA18+FC18)</f>
        <v>0</v>
      </c>
      <c r="FF18" s="99">
        <f t="shared" si="88"/>
        <v>0</v>
      </c>
      <c r="FG18" s="99">
        <f t="shared" si="89"/>
        <v>0</v>
      </c>
      <c r="FH18" s="98"/>
      <c r="FI18" s="98"/>
      <c r="FJ18" s="98"/>
      <c r="FK18" s="98"/>
      <c r="FL18" s="98">
        <f>VLOOKUP($D18,'факт '!$D$7:$AS$101,37,0)</f>
        <v>0</v>
      </c>
      <c r="FM18" s="98">
        <f>VLOOKUP($D18,'факт '!$D$7:$AS$101,38,0)</f>
        <v>0</v>
      </c>
      <c r="FN18" s="98"/>
      <c r="FO18" s="98"/>
      <c r="FP18" s="98">
        <f>SUM(FL18+FN18)</f>
        <v>0</v>
      </c>
      <c r="FQ18" s="98">
        <f>SUM(FM18+FO18)</f>
        <v>0</v>
      </c>
      <c r="FR18" s="99">
        <f t="shared" ref="FR18" si="420">SUM(FL18-FJ18)</f>
        <v>0</v>
      </c>
      <c r="FS18" s="99">
        <f t="shared" ref="FS18" si="421">SUM(FM18-FK18)</f>
        <v>0</v>
      </c>
      <c r="FT18" s="98"/>
      <c r="FU18" s="98"/>
      <c r="FV18" s="98"/>
      <c r="FW18" s="98"/>
      <c r="FX18" s="98"/>
      <c r="FY18" s="98"/>
      <c r="FZ18" s="98"/>
      <c r="GA18" s="98"/>
      <c r="GB18" s="98">
        <f t="shared" ref="GB18:GB19" si="422">SUM(FX18+FZ18)</f>
        <v>0</v>
      </c>
      <c r="GC18" s="98">
        <f t="shared" ref="GC18:GC19" si="423">SUM(FY18+GA18)</f>
        <v>0</v>
      </c>
      <c r="GD18" s="99">
        <f t="shared" si="102"/>
        <v>0</v>
      </c>
      <c r="GE18" s="99">
        <f t="shared" si="103"/>
        <v>0</v>
      </c>
      <c r="GF18" s="98">
        <f t="shared" ref="GF18:GF19" si="424">SUM(H18,T18,AF18,AR18,BD18,BP18,CB18,CN18,CZ18,DL18,DX18,EJ18,EV18)</f>
        <v>0</v>
      </c>
      <c r="GG18" s="98">
        <f t="shared" ref="GG18:GG19" si="425">SUM(I18,U18,AG18,AS18,BE18,BQ18,CC18,CO18,DA18,DM18,DY18,EK18,EW18)</f>
        <v>0</v>
      </c>
      <c r="GH18" s="98">
        <f t="shared" ref="GH18:GH19" si="426">SUM(J18,V18,AH18,AT18,BF18,BR18,CD18,CP18,DB18,DN18,DZ18,EL18,EX18)</f>
        <v>0</v>
      </c>
      <c r="GI18" s="98">
        <f t="shared" ref="GI18:GI19" si="427">SUM(K18,W18,AI18,AU18,BG18,BS18,CE18,CQ18,DC18,DO18,EA18,EM18,EY18)</f>
        <v>0</v>
      </c>
      <c r="GJ18" s="98">
        <f>SUM(L18,X18,AJ18,AV18,BH18,BT18,CF18,CR18,DD18,DP18,EB18,EN18,EZ18,FL18)</f>
        <v>6</v>
      </c>
      <c r="GK18" s="98">
        <f t="shared" ref="GK18" si="428">SUM(M18,Y18,AK18,AW18,BI18,BU18,CG18,CS18,DE18,DQ18,EC18,EO18,FA18,FM18)</f>
        <v>1120800.24</v>
      </c>
      <c r="GL18" s="98">
        <f t="shared" ref="GL18" si="429">SUM(N18,Z18,AL18,AX18,BJ18,BV18,CH18,CT18,DF18,DR18,ED18,EP18,FB18,FN18)</f>
        <v>0</v>
      </c>
      <c r="GM18" s="98">
        <f t="shared" ref="GM18" si="430">SUM(O18,AA18,AM18,AY18,BK18,BW18,CI18,CU18,DG18,DS18,EE18,EQ18,FC18,FO18)</f>
        <v>0</v>
      </c>
      <c r="GN18" s="98">
        <f t="shared" ref="GN18" si="431">SUM(P18,AB18,AN18,AZ18,BL18,BX18,CJ18,CV18,DH18,DT18,EF18,ER18,FD18,FP18)</f>
        <v>6</v>
      </c>
      <c r="GO18" s="98">
        <f t="shared" ref="GO18" si="432">SUM(Q18,AC18,AO18,BA18,BM18,BY18,CK18,CW18,DI18,DU18,EG18,ES18,FE18,FQ18)</f>
        <v>1120800.24</v>
      </c>
      <c r="GP18" s="98"/>
      <c r="GQ18" s="98"/>
      <c r="GR18" s="139"/>
      <c r="GS18" s="78"/>
      <c r="GT18" s="161">
        <v>186800.03519999998</v>
      </c>
      <c r="GU18" s="161">
        <f t="shared" si="188"/>
        <v>186800.04</v>
      </c>
      <c r="GV18" s="90">
        <f t="shared" si="189"/>
        <v>-4.8000000242609531E-3</v>
      </c>
    </row>
    <row r="19" spans="1:204" hidden="1" x14ac:dyDescent="0.2">
      <c r="A19" s="23">
        <v>1</v>
      </c>
      <c r="B19" s="78"/>
      <c r="C19" s="81"/>
      <c r="D19" s="82"/>
      <c r="E19" s="86"/>
      <c r="F19" s="86"/>
      <c r="G19" s="97"/>
      <c r="H19" s="98"/>
      <c r="I19" s="98"/>
      <c r="J19" s="98"/>
      <c r="K19" s="98"/>
      <c r="L19" s="98"/>
      <c r="M19" s="98"/>
      <c r="N19" s="98"/>
      <c r="O19" s="98"/>
      <c r="P19" s="98">
        <f t="shared" ref="P19" si="433">SUM(L19+N19)</f>
        <v>0</v>
      </c>
      <c r="Q19" s="98">
        <f t="shared" ref="Q19" si="434">SUM(M19+O19)</f>
        <v>0</v>
      </c>
      <c r="R19" s="99">
        <f t="shared" si="180"/>
        <v>0</v>
      </c>
      <c r="S19" s="99">
        <f t="shared" si="181"/>
        <v>0</v>
      </c>
      <c r="T19" s="98"/>
      <c r="U19" s="98"/>
      <c r="V19" s="98"/>
      <c r="W19" s="98"/>
      <c r="X19" s="98"/>
      <c r="Y19" s="98"/>
      <c r="Z19" s="98"/>
      <c r="AA19" s="98"/>
      <c r="AB19" s="98">
        <f t="shared" ref="AB19" si="435">SUM(X19+Z19)</f>
        <v>0</v>
      </c>
      <c r="AC19" s="98">
        <f t="shared" ref="AC19" si="436">SUM(Y19+AA19)</f>
        <v>0</v>
      </c>
      <c r="AD19" s="99">
        <f t="shared" si="9"/>
        <v>0</v>
      </c>
      <c r="AE19" s="99">
        <f t="shared" si="10"/>
        <v>0</v>
      </c>
      <c r="AF19" s="98"/>
      <c r="AG19" s="98"/>
      <c r="AH19" s="98"/>
      <c r="AI19" s="98"/>
      <c r="AJ19" s="98"/>
      <c r="AK19" s="98"/>
      <c r="AL19" s="98"/>
      <c r="AM19" s="98"/>
      <c r="AN19" s="98">
        <f t="shared" ref="AN19" si="437">SUM(AJ19+AL19)</f>
        <v>0</v>
      </c>
      <c r="AO19" s="98">
        <f t="shared" ref="AO19" si="438">SUM(AK19+AM19)</f>
        <v>0</v>
      </c>
      <c r="AP19" s="99">
        <f t="shared" si="16"/>
        <v>0</v>
      </c>
      <c r="AQ19" s="99">
        <f t="shared" si="17"/>
        <v>0</v>
      </c>
      <c r="AR19" s="98"/>
      <c r="AS19" s="98"/>
      <c r="AT19" s="98"/>
      <c r="AU19" s="98"/>
      <c r="AV19" s="98"/>
      <c r="AW19" s="98"/>
      <c r="AX19" s="98"/>
      <c r="AY19" s="98"/>
      <c r="AZ19" s="98">
        <f t="shared" ref="AZ19" si="439">SUM(AV19+AX19)</f>
        <v>0</v>
      </c>
      <c r="BA19" s="98">
        <f t="shared" ref="BA19" si="440">SUM(AW19+AY19)</f>
        <v>0</v>
      </c>
      <c r="BB19" s="99">
        <f t="shared" si="23"/>
        <v>0</v>
      </c>
      <c r="BC19" s="99">
        <f t="shared" si="24"/>
        <v>0</v>
      </c>
      <c r="BD19" s="98"/>
      <c r="BE19" s="98"/>
      <c r="BF19" s="98"/>
      <c r="BG19" s="98"/>
      <c r="BH19" s="98"/>
      <c r="BI19" s="98"/>
      <c r="BJ19" s="98"/>
      <c r="BK19" s="98"/>
      <c r="BL19" s="98">
        <f t="shared" ref="BL19" si="441">SUM(BH19+BJ19)</f>
        <v>0</v>
      </c>
      <c r="BM19" s="98">
        <f t="shared" ref="BM19" si="442">SUM(BI19+BK19)</f>
        <v>0</v>
      </c>
      <c r="BN19" s="99">
        <f t="shared" si="30"/>
        <v>0</v>
      </c>
      <c r="BO19" s="99">
        <f t="shared" si="31"/>
        <v>0</v>
      </c>
      <c r="BP19" s="98"/>
      <c r="BQ19" s="98"/>
      <c r="BR19" s="98"/>
      <c r="BS19" s="98"/>
      <c r="BT19" s="98"/>
      <c r="BU19" s="98"/>
      <c r="BV19" s="98"/>
      <c r="BW19" s="98"/>
      <c r="BX19" s="98">
        <f t="shared" ref="BX19" si="443">SUM(BT19+BV19)</f>
        <v>0</v>
      </c>
      <c r="BY19" s="98">
        <f t="shared" ref="BY19" si="444">SUM(BU19+BW19)</f>
        <v>0</v>
      </c>
      <c r="BZ19" s="99">
        <f t="shared" si="37"/>
        <v>0</v>
      </c>
      <c r="CA19" s="99">
        <f t="shared" si="38"/>
        <v>0</v>
      </c>
      <c r="CB19" s="98"/>
      <c r="CC19" s="98"/>
      <c r="CD19" s="98"/>
      <c r="CE19" s="98"/>
      <c r="CF19" s="98"/>
      <c r="CG19" s="98"/>
      <c r="CH19" s="98"/>
      <c r="CI19" s="98"/>
      <c r="CJ19" s="98">
        <f t="shared" ref="CJ19" si="445">SUM(CF19+CH19)</f>
        <v>0</v>
      </c>
      <c r="CK19" s="98">
        <f t="shared" ref="CK19" si="446">SUM(CG19+CI19)</f>
        <v>0</v>
      </c>
      <c r="CL19" s="99">
        <f t="shared" si="45"/>
        <v>0</v>
      </c>
      <c r="CM19" s="99">
        <f t="shared" si="46"/>
        <v>0</v>
      </c>
      <c r="CN19" s="98"/>
      <c r="CO19" s="98"/>
      <c r="CP19" s="98"/>
      <c r="CQ19" s="98"/>
      <c r="CR19" s="98"/>
      <c r="CS19" s="98"/>
      <c r="CT19" s="98"/>
      <c r="CU19" s="98"/>
      <c r="CV19" s="98">
        <f t="shared" ref="CV19" si="447">SUM(CR19+CT19)</f>
        <v>0</v>
      </c>
      <c r="CW19" s="98">
        <f t="shared" ref="CW19" si="448">SUM(CS19+CU19)</f>
        <v>0</v>
      </c>
      <c r="CX19" s="99">
        <f t="shared" si="52"/>
        <v>0</v>
      </c>
      <c r="CY19" s="99">
        <f t="shared" si="53"/>
        <v>0</v>
      </c>
      <c r="CZ19" s="98"/>
      <c r="DA19" s="98"/>
      <c r="DB19" s="98"/>
      <c r="DC19" s="98"/>
      <c r="DD19" s="98"/>
      <c r="DE19" s="98"/>
      <c r="DF19" s="98"/>
      <c r="DG19" s="98"/>
      <c r="DH19" s="98">
        <f t="shared" ref="DH19" si="449">SUM(DD19+DF19)</f>
        <v>0</v>
      </c>
      <c r="DI19" s="98">
        <f t="shared" ref="DI19" si="450">SUM(DE19+DG19)</f>
        <v>0</v>
      </c>
      <c r="DJ19" s="99">
        <f t="shared" si="59"/>
        <v>0</v>
      </c>
      <c r="DK19" s="99">
        <f t="shared" si="60"/>
        <v>0</v>
      </c>
      <c r="DL19" s="98"/>
      <c r="DM19" s="98"/>
      <c r="DN19" s="98"/>
      <c r="DO19" s="98"/>
      <c r="DP19" s="98"/>
      <c r="DQ19" s="98"/>
      <c r="DR19" s="98"/>
      <c r="DS19" s="98"/>
      <c r="DT19" s="98">
        <f t="shared" ref="DT19" si="451">SUM(DP19+DR19)</f>
        <v>0</v>
      </c>
      <c r="DU19" s="98">
        <f t="shared" ref="DU19" si="452">SUM(DQ19+DS19)</f>
        <v>0</v>
      </c>
      <c r="DV19" s="99">
        <f t="shared" si="66"/>
        <v>0</v>
      </c>
      <c r="DW19" s="99">
        <f t="shared" si="67"/>
        <v>0</v>
      </c>
      <c r="DX19" s="98"/>
      <c r="DY19" s="98"/>
      <c r="DZ19" s="98"/>
      <c r="EA19" s="98"/>
      <c r="EB19" s="98"/>
      <c r="EC19" s="98"/>
      <c r="ED19" s="98"/>
      <c r="EE19" s="98"/>
      <c r="EF19" s="98">
        <f t="shared" ref="EF19" si="453">SUM(EB19+ED19)</f>
        <v>0</v>
      </c>
      <c r="EG19" s="98">
        <f t="shared" ref="EG19" si="454">SUM(EC19+EE19)</f>
        <v>0</v>
      </c>
      <c r="EH19" s="99">
        <f t="shared" si="73"/>
        <v>0</v>
      </c>
      <c r="EI19" s="99">
        <f t="shared" si="74"/>
        <v>0</v>
      </c>
      <c r="EJ19" s="98"/>
      <c r="EK19" s="98"/>
      <c r="EL19" s="98"/>
      <c r="EM19" s="98"/>
      <c r="EN19" s="98"/>
      <c r="EO19" s="98"/>
      <c r="EP19" s="98"/>
      <c r="EQ19" s="98"/>
      <c r="ER19" s="98">
        <f t="shared" ref="ER19" si="455">SUM(EN19+EP19)</f>
        <v>0</v>
      </c>
      <c r="ES19" s="98">
        <f t="shared" ref="ES19" si="456">SUM(EO19+EQ19)</f>
        <v>0</v>
      </c>
      <c r="ET19" s="99">
        <f t="shared" si="81"/>
        <v>0</v>
      </c>
      <c r="EU19" s="99">
        <f t="shared" si="82"/>
        <v>0</v>
      </c>
      <c r="EV19" s="98"/>
      <c r="EW19" s="98"/>
      <c r="EX19" s="98"/>
      <c r="EY19" s="98"/>
      <c r="EZ19" s="98"/>
      <c r="FA19" s="98"/>
      <c r="FB19" s="98"/>
      <c r="FC19" s="98"/>
      <c r="FD19" s="98">
        <f t="shared" si="418"/>
        <v>0</v>
      </c>
      <c r="FE19" s="98">
        <f t="shared" si="419"/>
        <v>0</v>
      </c>
      <c r="FF19" s="99">
        <f t="shared" si="88"/>
        <v>0</v>
      </c>
      <c r="FG19" s="99">
        <f t="shared" si="89"/>
        <v>0</v>
      </c>
      <c r="FH19" s="98"/>
      <c r="FI19" s="98"/>
      <c r="FJ19" s="98"/>
      <c r="FK19" s="98"/>
      <c r="FL19" s="98"/>
      <c r="FM19" s="98"/>
      <c r="FN19" s="98"/>
      <c r="FO19" s="98"/>
      <c r="FP19" s="98">
        <f t="shared" ref="FP19" si="457">SUM(FL19+FN19)</f>
        <v>0</v>
      </c>
      <c r="FQ19" s="98">
        <f t="shared" ref="FQ19" si="458">SUM(FM19+FO19)</f>
        <v>0</v>
      </c>
      <c r="FR19" s="99">
        <f t="shared" si="95"/>
        <v>0</v>
      </c>
      <c r="FS19" s="99">
        <f t="shared" si="96"/>
        <v>0</v>
      </c>
      <c r="FT19" s="98"/>
      <c r="FU19" s="98"/>
      <c r="FV19" s="98"/>
      <c r="FW19" s="98"/>
      <c r="FX19" s="98"/>
      <c r="FY19" s="98"/>
      <c r="FZ19" s="98"/>
      <c r="GA19" s="98"/>
      <c r="GB19" s="98">
        <f t="shared" si="422"/>
        <v>0</v>
      </c>
      <c r="GC19" s="98">
        <f t="shared" si="423"/>
        <v>0</v>
      </c>
      <c r="GD19" s="99">
        <f t="shared" si="102"/>
        <v>0</v>
      </c>
      <c r="GE19" s="99">
        <f t="shared" si="103"/>
        <v>0</v>
      </c>
      <c r="GF19" s="98">
        <f t="shared" si="424"/>
        <v>0</v>
      </c>
      <c r="GG19" s="98">
        <f t="shared" si="425"/>
        <v>0</v>
      </c>
      <c r="GH19" s="98">
        <f t="shared" si="426"/>
        <v>0</v>
      </c>
      <c r="GI19" s="98">
        <f t="shared" si="427"/>
        <v>0</v>
      </c>
      <c r="GJ19" s="98">
        <f t="shared" ref="GJ19" si="459">SUM(L19,X19,AJ19,AV19,BH19,BT19,CF19,CR19,DD19,DP19,EB19,EN19,EZ19)</f>
        <v>0</v>
      </c>
      <c r="GK19" s="98">
        <f t="shared" ref="GK19" si="460">SUM(M19,Y19,AK19,AW19,BI19,BU19,CG19,CS19,DE19,DQ19,EC19,EO19,FA19)</f>
        <v>0</v>
      </c>
      <c r="GL19" s="98">
        <f t="shared" ref="GL19" si="461">SUM(N19,Z19,AL19,AX19,BJ19,BV19,CH19,CT19,DF19,DR19,ED19,EP19,FB19)</f>
        <v>0</v>
      </c>
      <c r="GM19" s="98">
        <f t="shared" ref="GM19" si="462">SUM(O19,AA19,AM19,AY19,BK19,BW19,CI19,CU19,DG19,DS19,EE19,EQ19,FC19)</f>
        <v>0</v>
      </c>
      <c r="GN19" s="98">
        <f t="shared" ref="GN19" si="463">SUM(P19,AB19,AN19,AZ19,BL19,BX19,CJ19,CV19,DH19,DT19,EF19,ER19,FD19)</f>
        <v>0</v>
      </c>
      <c r="GO19" s="98">
        <f t="shared" ref="GO19" si="464">SUM(Q19,AC19,AO19,BA19,BM19,BY19,CK19,CW19,DI19,DU19,EG19,ES19,FE19)</f>
        <v>0</v>
      </c>
      <c r="GP19" s="98"/>
      <c r="GQ19" s="98"/>
      <c r="GR19" s="139"/>
      <c r="GS19" s="78"/>
      <c r="GT19" s="161"/>
      <c r="GU19" s="161"/>
      <c r="GV19" s="90">
        <f t="shared" si="189"/>
        <v>0</v>
      </c>
    </row>
    <row r="20" spans="1:204" hidden="1" x14ac:dyDescent="0.2">
      <c r="A20" s="23">
        <v>1</v>
      </c>
      <c r="B20" s="101"/>
      <c r="C20" s="102"/>
      <c r="D20" s="103"/>
      <c r="E20" s="104" t="s">
        <v>23</v>
      </c>
      <c r="F20" s="104"/>
      <c r="G20" s="105"/>
      <c r="H20" s="106">
        <f>SUM(H21:H25)</f>
        <v>0</v>
      </c>
      <c r="I20" s="106">
        <f>SUM(I21:I25)</f>
        <v>0</v>
      </c>
      <c r="J20" s="106">
        <f>SUM(J21:J25)</f>
        <v>0</v>
      </c>
      <c r="K20" s="106">
        <f>SUM(K21:K25)</f>
        <v>0</v>
      </c>
      <c r="L20" s="106">
        <f>SUM(L25,L21)</f>
        <v>0</v>
      </c>
      <c r="M20" s="106">
        <f t="shared" ref="M20:Q20" si="465">SUM(M25,M21)</f>
        <v>0</v>
      </c>
      <c r="N20" s="106">
        <f t="shared" si="465"/>
        <v>0</v>
      </c>
      <c r="O20" s="106">
        <f t="shared" si="465"/>
        <v>0</v>
      </c>
      <c r="P20" s="106">
        <f t="shared" si="465"/>
        <v>0</v>
      </c>
      <c r="Q20" s="106">
        <f t="shared" si="465"/>
        <v>0</v>
      </c>
      <c r="R20" s="99">
        <f t="shared" si="180"/>
        <v>0</v>
      </c>
      <c r="S20" s="99">
        <f t="shared" si="181"/>
        <v>0</v>
      </c>
      <c r="T20" s="106">
        <f>SUM(T21:T25)</f>
        <v>0</v>
      </c>
      <c r="U20" s="106">
        <f>SUM(U21:U25)</f>
        <v>0</v>
      </c>
      <c r="V20" s="106">
        <f>SUM(V21:V25)</f>
        <v>0</v>
      </c>
      <c r="W20" s="106">
        <f>SUM(W21:W25)</f>
        <v>0</v>
      </c>
      <c r="X20" s="106">
        <f>SUM(X25,X21)</f>
        <v>0</v>
      </c>
      <c r="Y20" s="106">
        <f t="shared" ref="Y20" si="466">SUM(Y25,Y21)</f>
        <v>0</v>
      </c>
      <c r="Z20" s="106">
        <f t="shared" ref="Z20" si="467">SUM(Z25,Z21)</f>
        <v>0</v>
      </c>
      <c r="AA20" s="106">
        <f t="shared" ref="AA20" si="468">SUM(AA25,AA21)</f>
        <v>0</v>
      </c>
      <c r="AB20" s="106">
        <f t="shared" ref="AB20" si="469">SUM(AB25,AB21)</f>
        <v>0</v>
      </c>
      <c r="AC20" s="106">
        <f t="shared" ref="AC20" si="470">SUM(AC25,AC21)</f>
        <v>0</v>
      </c>
      <c r="AD20" s="99">
        <f t="shared" si="9"/>
        <v>0</v>
      </c>
      <c r="AE20" s="99">
        <f t="shared" si="10"/>
        <v>0</v>
      </c>
      <c r="AF20" s="106">
        <f>SUM(AF21:AF25)</f>
        <v>30</v>
      </c>
      <c r="AG20" s="106">
        <f>SUM(AG21:AG25)</f>
        <v>3961665.4140000003</v>
      </c>
      <c r="AH20" s="106">
        <f>SUM(AH21:AH25)</f>
        <v>12.5</v>
      </c>
      <c r="AI20" s="106">
        <f>SUM(AI21:AI25)</f>
        <v>1650693.9225000001</v>
      </c>
      <c r="AJ20" s="106">
        <f>SUM(AJ25,AJ21)</f>
        <v>15</v>
      </c>
      <c r="AK20" s="106">
        <f t="shared" ref="AK20" si="471">SUM(AK25,AK21)</f>
        <v>1980832.6500000001</v>
      </c>
      <c r="AL20" s="106">
        <f t="shared" ref="AL20" si="472">SUM(AL25,AL21)</f>
        <v>0</v>
      </c>
      <c r="AM20" s="106">
        <f t="shared" ref="AM20" si="473">SUM(AM25,AM21)</f>
        <v>0</v>
      </c>
      <c r="AN20" s="106">
        <f t="shared" ref="AN20" si="474">SUM(AN25,AN21)</f>
        <v>15</v>
      </c>
      <c r="AO20" s="106">
        <f t="shared" ref="AO20" si="475">SUM(AO25,AO21)</f>
        <v>1980832.6500000001</v>
      </c>
      <c r="AP20" s="99">
        <f t="shared" si="16"/>
        <v>2.5</v>
      </c>
      <c r="AQ20" s="99">
        <f t="shared" si="17"/>
        <v>330138.72750000004</v>
      </c>
      <c r="AR20" s="106">
        <f>SUM(AR21:AR25)</f>
        <v>0</v>
      </c>
      <c r="AS20" s="106">
        <f>SUM(AS21:AS25)</f>
        <v>0</v>
      </c>
      <c r="AT20" s="106">
        <f>SUM(AT21:AT25)</f>
        <v>0</v>
      </c>
      <c r="AU20" s="106">
        <f>SUM(AU21:AU25)</f>
        <v>0</v>
      </c>
      <c r="AV20" s="106">
        <f>SUM(AV25,AV21)</f>
        <v>0</v>
      </c>
      <c r="AW20" s="106">
        <f t="shared" ref="AW20" si="476">SUM(AW25,AW21)</f>
        <v>0</v>
      </c>
      <c r="AX20" s="106">
        <f t="shared" ref="AX20" si="477">SUM(AX25,AX21)</f>
        <v>0</v>
      </c>
      <c r="AY20" s="106">
        <f t="shared" ref="AY20" si="478">SUM(AY25,AY21)</f>
        <v>0</v>
      </c>
      <c r="AZ20" s="106">
        <f t="shared" ref="AZ20" si="479">SUM(AZ25,AZ21)</f>
        <v>0</v>
      </c>
      <c r="BA20" s="106">
        <f t="shared" ref="BA20" si="480">SUM(BA25,BA21)</f>
        <v>0</v>
      </c>
      <c r="BB20" s="99">
        <f t="shared" si="23"/>
        <v>0</v>
      </c>
      <c r="BC20" s="99">
        <f t="shared" si="24"/>
        <v>0</v>
      </c>
      <c r="BD20" s="106">
        <f>SUM(BD21:BD25)</f>
        <v>8</v>
      </c>
      <c r="BE20" s="106">
        <f>SUM(BE21:BE25)</f>
        <v>1591166.0655999999</v>
      </c>
      <c r="BF20" s="106">
        <f>SUM(BF21:BF25)</f>
        <v>3.333333333333333</v>
      </c>
      <c r="BG20" s="106">
        <f>SUM(BG21:BG25)</f>
        <v>662985.86066666653</v>
      </c>
      <c r="BH20" s="106">
        <f>SUM(BH25,BH21)</f>
        <v>6</v>
      </c>
      <c r="BI20" s="106">
        <f t="shared" ref="BI20" si="481">SUM(BI25,BI21)</f>
        <v>1193374.56</v>
      </c>
      <c r="BJ20" s="106">
        <f t="shared" ref="BJ20" si="482">SUM(BJ25,BJ21)</f>
        <v>0</v>
      </c>
      <c r="BK20" s="106">
        <f t="shared" ref="BK20" si="483">SUM(BK25,BK21)</f>
        <v>0</v>
      </c>
      <c r="BL20" s="106">
        <f t="shared" ref="BL20" si="484">SUM(BL25,BL21)</f>
        <v>6</v>
      </c>
      <c r="BM20" s="106">
        <f t="shared" ref="BM20" si="485">SUM(BM25,BM21)</f>
        <v>1193374.56</v>
      </c>
      <c r="BN20" s="99">
        <f t="shared" si="30"/>
        <v>2.666666666666667</v>
      </c>
      <c r="BO20" s="99">
        <f t="shared" si="31"/>
        <v>530388.69933333353</v>
      </c>
      <c r="BP20" s="106">
        <f>SUM(BP21:BP25)</f>
        <v>0</v>
      </c>
      <c r="BQ20" s="106">
        <f>SUM(BQ21:BQ25)</f>
        <v>0</v>
      </c>
      <c r="BR20" s="106">
        <f>SUM(BR21:BR25)</f>
        <v>0</v>
      </c>
      <c r="BS20" s="106">
        <f>SUM(BS21:BS25)</f>
        <v>0</v>
      </c>
      <c r="BT20" s="106">
        <f>SUM(BT25,BT21)</f>
        <v>0</v>
      </c>
      <c r="BU20" s="106">
        <f t="shared" ref="BU20" si="486">SUM(BU25,BU21)</f>
        <v>0</v>
      </c>
      <c r="BV20" s="106">
        <f t="shared" ref="BV20" si="487">SUM(BV25,BV21)</f>
        <v>0</v>
      </c>
      <c r="BW20" s="106">
        <f t="shared" ref="BW20" si="488">SUM(BW25,BW21)</f>
        <v>0</v>
      </c>
      <c r="BX20" s="106">
        <f t="shared" ref="BX20" si="489">SUM(BX25,BX21)</f>
        <v>0</v>
      </c>
      <c r="BY20" s="106">
        <f t="shared" ref="BY20" si="490">SUM(BY25,BY21)</f>
        <v>0</v>
      </c>
      <c r="BZ20" s="99">
        <f t="shared" si="37"/>
        <v>0</v>
      </c>
      <c r="CA20" s="99">
        <f t="shared" si="38"/>
        <v>0</v>
      </c>
      <c r="CB20" s="106">
        <f t="shared" ref="CB20:EA20" si="491">SUM(CB21:CB25)</f>
        <v>0</v>
      </c>
      <c r="CC20" s="106">
        <f t="shared" si="491"/>
        <v>0</v>
      </c>
      <c r="CD20" s="106">
        <f t="shared" si="491"/>
        <v>0</v>
      </c>
      <c r="CE20" s="106">
        <f t="shared" si="491"/>
        <v>0</v>
      </c>
      <c r="CF20" s="106">
        <f>SUM(CF25,CF21)</f>
        <v>0</v>
      </c>
      <c r="CG20" s="106">
        <f t="shared" ref="CG20" si="492">SUM(CG25,CG21)</f>
        <v>0</v>
      </c>
      <c r="CH20" s="106">
        <f t="shared" ref="CH20" si="493">SUM(CH25,CH21)</f>
        <v>0</v>
      </c>
      <c r="CI20" s="106">
        <f t="shared" ref="CI20" si="494">SUM(CI25,CI21)</f>
        <v>0</v>
      </c>
      <c r="CJ20" s="106">
        <f t="shared" ref="CJ20" si="495">SUM(CJ25,CJ21)</f>
        <v>0</v>
      </c>
      <c r="CK20" s="106">
        <f t="shared" ref="CK20" si="496">SUM(CK25,CK21)</f>
        <v>0</v>
      </c>
      <c r="CL20" s="99">
        <f t="shared" si="45"/>
        <v>0</v>
      </c>
      <c r="CM20" s="99">
        <f t="shared" si="46"/>
        <v>0</v>
      </c>
      <c r="CN20" s="106">
        <f t="shared" si="491"/>
        <v>0</v>
      </c>
      <c r="CO20" s="106">
        <f t="shared" si="491"/>
        <v>0</v>
      </c>
      <c r="CP20" s="106">
        <f t="shared" si="491"/>
        <v>0</v>
      </c>
      <c r="CQ20" s="106">
        <f t="shared" si="491"/>
        <v>0</v>
      </c>
      <c r="CR20" s="106">
        <f>SUM(CR25,CR21)</f>
        <v>0</v>
      </c>
      <c r="CS20" s="106">
        <f t="shared" ref="CS20" si="497">SUM(CS25,CS21)</f>
        <v>0</v>
      </c>
      <c r="CT20" s="106">
        <f t="shared" ref="CT20" si="498">SUM(CT25,CT21)</f>
        <v>0</v>
      </c>
      <c r="CU20" s="106">
        <f t="shared" ref="CU20" si="499">SUM(CU25,CU21)</f>
        <v>0</v>
      </c>
      <c r="CV20" s="106">
        <f t="shared" ref="CV20" si="500">SUM(CV25,CV21)</f>
        <v>0</v>
      </c>
      <c r="CW20" s="106">
        <f t="shared" ref="CW20" si="501">SUM(CW25,CW21)</f>
        <v>0</v>
      </c>
      <c r="CX20" s="99">
        <f t="shared" si="52"/>
        <v>0</v>
      </c>
      <c r="CY20" s="99">
        <f t="shared" si="53"/>
        <v>0</v>
      </c>
      <c r="CZ20" s="106">
        <f t="shared" si="491"/>
        <v>0</v>
      </c>
      <c r="DA20" s="106">
        <f t="shared" si="491"/>
        <v>0</v>
      </c>
      <c r="DB20" s="106">
        <f t="shared" si="491"/>
        <v>0</v>
      </c>
      <c r="DC20" s="106">
        <f t="shared" si="491"/>
        <v>0</v>
      </c>
      <c r="DD20" s="106">
        <f>SUM(DD25,DD21)</f>
        <v>0</v>
      </c>
      <c r="DE20" s="106">
        <f t="shared" ref="DE20" si="502">SUM(DE25,DE21)</f>
        <v>0</v>
      </c>
      <c r="DF20" s="106">
        <f t="shared" ref="DF20" si="503">SUM(DF25,DF21)</f>
        <v>0</v>
      </c>
      <c r="DG20" s="106">
        <f t="shared" ref="DG20" si="504">SUM(DG25,DG21)</f>
        <v>0</v>
      </c>
      <c r="DH20" s="106">
        <f t="shared" ref="DH20" si="505">SUM(DH25,DH21)</f>
        <v>0</v>
      </c>
      <c r="DI20" s="106">
        <f t="shared" ref="DI20" si="506">SUM(DI25,DI21)</f>
        <v>0</v>
      </c>
      <c r="DJ20" s="99">
        <f t="shared" si="59"/>
        <v>0</v>
      </c>
      <c r="DK20" s="99">
        <f t="shared" si="60"/>
        <v>0</v>
      </c>
      <c r="DL20" s="106">
        <f t="shared" si="491"/>
        <v>0</v>
      </c>
      <c r="DM20" s="106">
        <f t="shared" si="491"/>
        <v>0</v>
      </c>
      <c r="DN20" s="106">
        <f t="shared" si="491"/>
        <v>0</v>
      </c>
      <c r="DO20" s="106">
        <f t="shared" si="491"/>
        <v>0</v>
      </c>
      <c r="DP20" s="106">
        <f>SUM(DP25,DP21)</f>
        <v>0</v>
      </c>
      <c r="DQ20" s="106">
        <f t="shared" ref="DQ20" si="507">SUM(DQ25,DQ21)</f>
        <v>0</v>
      </c>
      <c r="DR20" s="106">
        <f t="shared" ref="DR20" si="508">SUM(DR25,DR21)</f>
        <v>0</v>
      </c>
      <c r="DS20" s="106">
        <f t="shared" ref="DS20" si="509">SUM(DS25,DS21)</f>
        <v>0</v>
      </c>
      <c r="DT20" s="106">
        <f t="shared" ref="DT20" si="510">SUM(DT25,DT21)</f>
        <v>0</v>
      </c>
      <c r="DU20" s="106">
        <f t="shared" ref="DU20" si="511">SUM(DU25,DU21)</f>
        <v>0</v>
      </c>
      <c r="DV20" s="99">
        <f t="shared" si="66"/>
        <v>0</v>
      </c>
      <c r="DW20" s="99">
        <f t="shared" si="67"/>
        <v>0</v>
      </c>
      <c r="DX20" s="106">
        <f t="shared" si="491"/>
        <v>3</v>
      </c>
      <c r="DY20" s="106">
        <f t="shared" si="491"/>
        <v>596687.27459999989</v>
      </c>
      <c r="DZ20" s="106">
        <f t="shared" si="491"/>
        <v>1.25</v>
      </c>
      <c r="EA20" s="106">
        <f t="shared" si="491"/>
        <v>248619.69774999993</v>
      </c>
      <c r="EB20" s="106">
        <f>SUM(EB25,EB21)</f>
        <v>1</v>
      </c>
      <c r="EC20" s="106">
        <f t="shared" ref="EC20" si="512">SUM(EC25,EC21)</f>
        <v>198895.76</v>
      </c>
      <c r="ED20" s="106">
        <f t="shared" ref="ED20" si="513">SUM(ED25,ED21)</f>
        <v>0</v>
      </c>
      <c r="EE20" s="106">
        <f t="shared" ref="EE20" si="514">SUM(EE25,EE21)</f>
        <v>0</v>
      </c>
      <c r="EF20" s="106">
        <f t="shared" ref="EF20" si="515">SUM(EF25,EF21)</f>
        <v>1</v>
      </c>
      <c r="EG20" s="106">
        <f t="shared" ref="EG20" si="516">SUM(EG25,EG21)</f>
        <v>198895.76</v>
      </c>
      <c r="EH20" s="99">
        <f t="shared" si="73"/>
        <v>-0.25</v>
      </c>
      <c r="EI20" s="99">
        <f t="shared" si="74"/>
        <v>-49723.937749999925</v>
      </c>
      <c r="EJ20" s="106">
        <f t="shared" ref="EJ20:GQ20" si="517">SUM(EJ21:EJ25)</f>
        <v>0</v>
      </c>
      <c r="EK20" s="106">
        <f t="shared" si="517"/>
        <v>0</v>
      </c>
      <c r="EL20" s="106">
        <f t="shared" si="517"/>
        <v>0</v>
      </c>
      <c r="EM20" s="106">
        <f t="shared" si="517"/>
        <v>0</v>
      </c>
      <c r="EN20" s="106">
        <f>SUM(EN25,EN21)</f>
        <v>0</v>
      </c>
      <c r="EO20" s="106">
        <f t="shared" ref="EO20" si="518">SUM(EO25,EO21)</f>
        <v>0</v>
      </c>
      <c r="EP20" s="106">
        <f t="shared" ref="EP20" si="519">SUM(EP25,EP21)</f>
        <v>0</v>
      </c>
      <c r="EQ20" s="106">
        <f t="shared" ref="EQ20" si="520">SUM(EQ25,EQ21)</f>
        <v>0</v>
      </c>
      <c r="ER20" s="106">
        <f t="shared" ref="ER20" si="521">SUM(ER25,ER21)</f>
        <v>0</v>
      </c>
      <c r="ES20" s="106">
        <f t="shared" ref="ES20" si="522">SUM(ES25,ES21)</f>
        <v>0</v>
      </c>
      <c r="ET20" s="99">
        <f t="shared" si="81"/>
        <v>0</v>
      </c>
      <c r="EU20" s="99">
        <f t="shared" si="82"/>
        <v>0</v>
      </c>
      <c r="EV20" s="106">
        <f t="shared" si="517"/>
        <v>0</v>
      </c>
      <c r="EW20" s="106">
        <f t="shared" si="517"/>
        <v>0</v>
      </c>
      <c r="EX20" s="106">
        <f t="shared" si="517"/>
        <v>0</v>
      </c>
      <c r="EY20" s="106">
        <f t="shared" si="517"/>
        <v>0</v>
      </c>
      <c r="EZ20" s="106">
        <f>SUM(EZ25,EZ21)</f>
        <v>0</v>
      </c>
      <c r="FA20" s="106">
        <f t="shared" ref="FA20" si="523">SUM(FA25,FA21)</f>
        <v>0</v>
      </c>
      <c r="FB20" s="106">
        <f t="shared" ref="FB20" si="524">SUM(FB25,FB21)</f>
        <v>0</v>
      </c>
      <c r="FC20" s="106">
        <f t="shared" ref="FC20" si="525">SUM(FC25,FC21)</f>
        <v>0</v>
      </c>
      <c r="FD20" s="106">
        <f t="shared" ref="FD20" si="526">SUM(FD25,FD21)</f>
        <v>0</v>
      </c>
      <c r="FE20" s="106">
        <f t="shared" ref="FE20" si="527">SUM(FE25,FE21)</f>
        <v>0</v>
      </c>
      <c r="FF20" s="99">
        <f t="shared" si="88"/>
        <v>0</v>
      </c>
      <c r="FG20" s="99">
        <f t="shared" si="89"/>
        <v>0</v>
      </c>
      <c r="FH20" s="106">
        <f t="shared" si="517"/>
        <v>0</v>
      </c>
      <c r="FI20" s="106">
        <f t="shared" si="517"/>
        <v>0</v>
      </c>
      <c r="FJ20" s="106">
        <f t="shared" si="517"/>
        <v>0</v>
      </c>
      <c r="FK20" s="106">
        <f t="shared" si="517"/>
        <v>0</v>
      </c>
      <c r="FL20" s="106">
        <f>SUM(FL25,FL21)</f>
        <v>0</v>
      </c>
      <c r="FM20" s="106">
        <f t="shared" ref="FM20" si="528">SUM(FM25,FM21)</f>
        <v>0</v>
      </c>
      <c r="FN20" s="106">
        <f t="shared" ref="FN20" si="529">SUM(FN25,FN21)</f>
        <v>0</v>
      </c>
      <c r="FO20" s="106">
        <f t="shared" ref="FO20" si="530">SUM(FO25,FO21)</f>
        <v>0</v>
      </c>
      <c r="FP20" s="106">
        <f t="shared" ref="FP20" si="531">SUM(FP25,FP21)</f>
        <v>0</v>
      </c>
      <c r="FQ20" s="106">
        <f t="shared" ref="FQ20" si="532">SUM(FQ25,FQ21)</f>
        <v>0</v>
      </c>
      <c r="FR20" s="99">
        <f t="shared" si="95"/>
        <v>0</v>
      </c>
      <c r="FS20" s="99">
        <f t="shared" si="96"/>
        <v>0</v>
      </c>
      <c r="FT20" s="106">
        <f t="shared" si="517"/>
        <v>0</v>
      </c>
      <c r="FU20" s="106">
        <f t="shared" si="517"/>
        <v>0</v>
      </c>
      <c r="FV20" s="106">
        <f t="shared" si="517"/>
        <v>0</v>
      </c>
      <c r="FW20" s="106">
        <f t="shared" si="517"/>
        <v>0</v>
      </c>
      <c r="FX20" s="106">
        <f>SUM(FX25,FX21)</f>
        <v>0</v>
      </c>
      <c r="FY20" s="106">
        <f t="shared" ref="FY20" si="533">SUM(FY25,FY21)</f>
        <v>0</v>
      </c>
      <c r="FZ20" s="106">
        <f t="shared" ref="FZ20" si="534">SUM(FZ25,FZ21)</f>
        <v>0</v>
      </c>
      <c r="GA20" s="106">
        <f t="shared" ref="GA20" si="535">SUM(GA25,GA21)</f>
        <v>0</v>
      </c>
      <c r="GB20" s="106">
        <f t="shared" ref="GB20" si="536">SUM(GB25,GB21)</f>
        <v>0</v>
      </c>
      <c r="GC20" s="106">
        <f t="shared" ref="GC20" si="537">SUM(GC25,GC21)</f>
        <v>0</v>
      </c>
      <c r="GD20" s="99">
        <f t="shared" si="102"/>
        <v>0</v>
      </c>
      <c r="GE20" s="99">
        <f t="shared" si="103"/>
        <v>0</v>
      </c>
      <c r="GF20" s="106">
        <f>SUM(GF21,GF25)</f>
        <v>41</v>
      </c>
      <c r="GG20" s="106">
        <f t="shared" ref="GG20:GO20" si="538">SUM(GG21,GG25)</f>
        <v>6149518.7542000003</v>
      </c>
      <c r="GH20" s="129">
        <f t="shared" ref="GH20:GH21" si="539">SUM(GF20/12*$A$2)</f>
        <v>17.083333333333332</v>
      </c>
      <c r="GI20" s="172">
        <f t="shared" ref="GI20:GI21" si="540">SUM(GG20/12*$A$2)</f>
        <v>2562299.4809166668</v>
      </c>
      <c r="GJ20" s="106">
        <f t="shared" si="538"/>
        <v>22</v>
      </c>
      <c r="GK20" s="106">
        <f t="shared" si="538"/>
        <v>3373102.97</v>
      </c>
      <c r="GL20" s="106">
        <f t="shared" si="538"/>
        <v>0</v>
      </c>
      <c r="GM20" s="106">
        <f t="shared" si="538"/>
        <v>0</v>
      </c>
      <c r="GN20" s="106">
        <f t="shared" si="538"/>
        <v>22</v>
      </c>
      <c r="GO20" s="106">
        <f t="shared" si="538"/>
        <v>3373102.97</v>
      </c>
      <c r="GP20" s="106">
        <f t="shared" si="517"/>
        <v>4.916666666666667</v>
      </c>
      <c r="GQ20" s="106">
        <f t="shared" si="517"/>
        <v>810803.48908333364</v>
      </c>
      <c r="GR20" s="139"/>
      <c r="GS20" s="78"/>
      <c r="GT20" s="161"/>
      <c r="GU20" s="161"/>
      <c r="GV20" s="90">
        <f t="shared" si="189"/>
        <v>0</v>
      </c>
    </row>
    <row r="21" spans="1:204" hidden="1" x14ac:dyDescent="0.2">
      <c r="A21" s="23">
        <v>1</v>
      </c>
      <c r="B21" s="101"/>
      <c r="C21" s="107"/>
      <c r="D21" s="108"/>
      <c r="E21" s="123" t="s">
        <v>24</v>
      </c>
      <c r="F21" s="125">
        <v>3</v>
      </c>
      <c r="G21" s="126">
        <v>132055.51380000002</v>
      </c>
      <c r="H21" s="106">
        <f>VLOOKUP($E21,'ВМП план'!$B$8:$AN$43,8,0)</f>
        <v>0</v>
      </c>
      <c r="I21" s="106">
        <f>VLOOKUP($E21,'ВМП план'!$B$8:$AN$43,9,0)</f>
        <v>0</v>
      </c>
      <c r="J21" s="106">
        <f t="shared" ref="J21" si="541">SUM(H21/12*$A$2)</f>
        <v>0</v>
      </c>
      <c r="K21" s="106">
        <f t="shared" ref="K21" si="542">SUM(I21/12*$A$2)</f>
        <v>0</v>
      </c>
      <c r="L21" s="106">
        <f t="shared" ref="L21:N21" si="543">SUM(L22:L24)</f>
        <v>0</v>
      </c>
      <c r="M21" s="106">
        <f t="shared" si="543"/>
        <v>0</v>
      </c>
      <c r="N21" s="106">
        <f t="shared" si="543"/>
        <v>0</v>
      </c>
      <c r="O21" s="106">
        <f>SUM(O22:O24)</f>
        <v>0</v>
      </c>
      <c r="P21" s="106">
        <f t="shared" ref="P21" si="544">SUM(P22:P24)</f>
        <v>0</v>
      </c>
      <c r="Q21" s="106">
        <f t="shared" ref="Q21" si="545">SUM(Q22:Q24)</f>
        <v>0</v>
      </c>
      <c r="R21" s="122">
        <f t="shared" si="180"/>
        <v>0</v>
      </c>
      <c r="S21" s="122">
        <f t="shared" si="181"/>
        <v>0</v>
      </c>
      <c r="T21" s="106">
        <f>VLOOKUP($E21,'ВМП план'!$B$8:$AN$43,10,0)</f>
        <v>0</v>
      </c>
      <c r="U21" s="106">
        <f>VLOOKUP($E21,'ВМП план'!$B$8:$AN$43,11,0)</f>
        <v>0</v>
      </c>
      <c r="V21" s="106">
        <f t="shared" si="291"/>
        <v>0</v>
      </c>
      <c r="W21" s="106">
        <f t="shared" si="292"/>
        <v>0</v>
      </c>
      <c r="X21" s="106">
        <f t="shared" ref="X21" si="546">SUM(X22:X24)</f>
        <v>0</v>
      </c>
      <c r="Y21" s="106">
        <f t="shared" ref="Y21" si="547">SUM(Y22:Y24)</f>
        <v>0</v>
      </c>
      <c r="Z21" s="106">
        <f t="shared" ref="Z21" si="548">SUM(Z22:Z24)</f>
        <v>0</v>
      </c>
      <c r="AA21" s="106">
        <f>SUM(AA22:AA24)</f>
        <v>0</v>
      </c>
      <c r="AB21" s="106">
        <f t="shared" ref="AB21" si="549">SUM(AB22:AB24)</f>
        <v>0</v>
      </c>
      <c r="AC21" s="106">
        <f t="shared" ref="AC21" si="550">SUM(AC22:AC24)</f>
        <v>0</v>
      </c>
      <c r="AD21" s="122">
        <f t="shared" si="9"/>
        <v>0</v>
      </c>
      <c r="AE21" s="122">
        <f t="shared" si="10"/>
        <v>0</v>
      </c>
      <c r="AF21" s="106">
        <f>VLOOKUP($E21,'ВМП план'!$B$8:$AL$43,12,0)</f>
        <v>30</v>
      </c>
      <c r="AG21" s="106">
        <f>VLOOKUP($E21,'ВМП план'!$B$8:$AL$43,13,0)</f>
        <v>3961665.4140000003</v>
      </c>
      <c r="AH21" s="106">
        <f t="shared" si="298"/>
        <v>12.5</v>
      </c>
      <c r="AI21" s="106">
        <f t="shared" si="299"/>
        <v>1650693.9225000001</v>
      </c>
      <c r="AJ21" s="106">
        <f t="shared" ref="AJ21" si="551">SUM(AJ22:AJ24)</f>
        <v>15</v>
      </c>
      <c r="AK21" s="106">
        <f t="shared" ref="AK21" si="552">SUM(AK22:AK24)</f>
        <v>1980832.6500000001</v>
      </c>
      <c r="AL21" s="106">
        <f t="shared" ref="AL21" si="553">SUM(AL22:AL24)</f>
        <v>0</v>
      </c>
      <c r="AM21" s="106">
        <f>SUM(AM22:AM24)</f>
        <v>0</v>
      </c>
      <c r="AN21" s="106">
        <f t="shared" ref="AN21" si="554">SUM(AN22:AN24)</f>
        <v>15</v>
      </c>
      <c r="AO21" s="106">
        <f t="shared" ref="AO21" si="555">SUM(AO22:AO24)</f>
        <v>1980832.6500000001</v>
      </c>
      <c r="AP21" s="122">
        <f t="shared" si="16"/>
        <v>2.5</v>
      </c>
      <c r="AQ21" s="122">
        <f t="shared" si="17"/>
        <v>330138.72750000004</v>
      </c>
      <c r="AR21" s="106"/>
      <c r="AS21" s="106"/>
      <c r="AT21" s="106">
        <f t="shared" si="305"/>
        <v>0</v>
      </c>
      <c r="AU21" s="106">
        <f t="shared" si="306"/>
        <v>0</v>
      </c>
      <c r="AV21" s="106">
        <f t="shared" ref="AV21" si="556">SUM(AV22:AV24)</f>
        <v>0</v>
      </c>
      <c r="AW21" s="106">
        <f t="shared" ref="AW21" si="557">SUM(AW22:AW24)</f>
        <v>0</v>
      </c>
      <c r="AX21" s="106">
        <f t="shared" ref="AX21" si="558">SUM(AX22:AX24)</f>
        <v>0</v>
      </c>
      <c r="AY21" s="106">
        <f>SUM(AY22:AY24)</f>
        <v>0</v>
      </c>
      <c r="AZ21" s="106">
        <f t="shared" ref="AZ21" si="559">SUM(AZ22:AZ24)</f>
        <v>0</v>
      </c>
      <c r="BA21" s="106">
        <f t="shared" ref="BA21" si="560">SUM(BA22:BA24)</f>
        <v>0</v>
      </c>
      <c r="BB21" s="122">
        <f t="shared" si="23"/>
        <v>0</v>
      </c>
      <c r="BC21" s="122">
        <f t="shared" si="24"/>
        <v>0</v>
      </c>
      <c r="BD21" s="106"/>
      <c r="BE21" s="106">
        <v>0</v>
      </c>
      <c r="BF21" s="106">
        <f t="shared" si="312"/>
        <v>0</v>
      </c>
      <c r="BG21" s="106">
        <f t="shared" si="313"/>
        <v>0</v>
      </c>
      <c r="BH21" s="106">
        <f t="shared" ref="BH21" si="561">SUM(BH22:BH24)</f>
        <v>0</v>
      </c>
      <c r="BI21" s="106">
        <f t="shared" ref="BI21" si="562">SUM(BI22:BI24)</f>
        <v>0</v>
      </c>
      <c r="BJ21" s="106">
        <f t="shared" ref="BJ21" si="563">SUM(BJ22:BJ24)</f>
        <v>0</v>
      </c>
      <c r="BK21" s="106">
        <f>SUM(BK22:BK24)</f>
        <v>0</v>
      </c>
      <c r="BL21" s="106">
        <f t="shared" ref="BL21" si="564">SUM(BL22:BL24)</f>
        <v>0</v>
      </c>
      <c r="BM21" s="106">
        <f t="shared" ref="BM21" si="565">SUM(BM22:BM24)</f>
        <v>0</v>
      </c>
      <c r="BN21" s="122">
        <f t="shared" si="30"/>
        <v>0</v>
      </c>
      <c r="BO21" s="122">
        <f t="shared" si="31"/>
        <v>0</v>
      </c>
      <c r="BP21" s="106"/>
      <c r="BQ21" s="106"/>
      <c r="BR21" s="106">
        <f t="shared" si="319"/>
        <v>0</v>
      </c>
      <c r="BS21" s="106">
        <f t="shared" si="320"/>
        <v>0</v>
      </c>
      <c r="BT21" s="106">
        <f t="shared" ref="BT21" si="566">SUM(BT22:BT24)</f>
        <v>0</v>
      </c>
      <c r="BU21" s="106">
        <f t="shared" ref="BU21" si="567">SUM(BU22:BU24)</f>
        <v>0</v>
      </c>
      <c r="BV21" s="106">
        <f t="shared" ref="BV21" si="568">SUM(BV22:BV24)</f>
        <v>0</v>
      </c>
      <c r="BW21" s="106">
        <f>SUM(BW22:BW24)</f>
        <v>0</v>
      </c>
      <c r="BX21" s="106">
        <f t="shared" ref="BX21" si="569">SUM(BX22:BX24)</f>
        <v>0</v>
      </c>
      <c r="BY21" s="106">
        <f t="shared" ref="BY21" si="570">SUM(BY22:BY24)</f>
        <v>0</v>
      </c>
      <c r="BZ21" s="122">
        <f t="shared" si="37"/>
        <v>0</v>
      </c>
      <c r="CA21" s="122">
        <f t="shared" si="38"/>
        <v>0</v>
      </c>
      <c r="CB21" s="106"/>
      <c r="CC21" s="106"/>
      <c r="CD21" s="106">
        <f t="shared" si="326"/>
        <v>0</v>
      </c>
      <c r="CE21" s="106">
        <f t="shared" si="327"/>
        <v>0</v>
      </c>
      <c r="CF21" s="106">
        <f t="shared" ref="CF21" si="571">SUM(CF22:CF24)</f>
        <v>0</v>
      </c>
      <c r="CG21" s="106">
        <f t="shared" ref="CG21" si="572">SUM(CG22:CG24)</f>
        <v>0</v>
      </c>
      <c r="CH21" s="106">
        <f t="shared" ref="CH21" si="573">SUM(CH22:CH24)</f>
        <v>0</v>
      </c>
      <c r="CI21" s="106">
        <f>SUM(CI22:CI24)</f>
        <v>0</v>
      </c>
      <c r="CJ21" s="106">
        <f t="shared" ref="CJ21" si="574">SUM(CJ22:CJ24)</f>
        <v>0</v>
      </c>
      <c r="CK21" s="106">
        <f t="shared" ref="CK21" si="575">SUM(CK22:CK24)</f>
        <v>0</v>
      </c>
      <c r="CL21" s="122">
        <f t="shared" si="45"/>
        <v>0</v>
      </c>
      <c r="CM21" s="122">
        <f t="shared" si="46"/>
        <v>0</v>
      </c>
      <c r="CN21" s="106"/>
      <c r="CO21" s="106"/>
      <c r="CP21" s="106">
        <f t="shared" si="333"/>
        <v>0</v>
      </c>
      <c r="CQ21" s="106">
        <f t="shared" si="334"/>
        <v>0</v>
      </c>
      <c r="CR21" s="106">
        <f t="shared" ref="CR21" si="576">SUM(CR22:CR24)</f>
        <v>0</v>
      </c>
      <c r="CS21" s="106">
        <f t="shared" ref="CS21" si="577">SUM(CS22:CS24)</f>
        <v>0</v>
      </c>
      <c r="CT21" s="106">
        <f t="shared" ref="CT21" si="578">SUM(CT22:CT24)</f>
        <v>0</v>
      </c>
      <c r="CU21" s="106">
        <f>SUM(CU22:CU24)</f>
        <v>0</v>
      </c>
      <c r="CV21" s="106">
        <f t="shared" ref="CV21" si="579">SUM(CV22:CV24)</f>
        <v>0</v>
      </c>
      <c r="CW21" s="106">
        <f t="shared" ref="CW21" si="580">SUM(CW22:CW24)</f>
        <v>0</v>
      </c>
      <c r="CX21" s="122">
        <f t="shared" si="52"/>
        <v>0</v>
      </c>
      <c r="CY21" s="122">
        <f t="shared" si="53"/>
        <v>0</v>
      </c>
      <c r="CZ21" s="106"/>
      <c r="DA21" s="106"/>
      <c r="DB21" s="106">
        <f t="shared" si="340"/>
        <v>0</v>
      </c>
      <c r="DC21" s="106">
        <f t="shared" si="341"/>
        <v>0</v>
      </c>
      <c r="DD21" s="106">
        <f t="shared" ref="DD21" si="581">SUM(DD22:DD24)</f>
        <v>0</v>
      </c>
      <c r="DE21" s="106">
        <f t="shared" ref="DE21" si="582">SUM(DE22:DE24)</f>
        <v>0</v>
      </c>
      <c r="DF21" s="106">
        <f t="shared" ref="DF21" si="583">SUM(DF22:DF24)</f>
        <v>0</v>
      </c>
      <c r="DG21" s="106">
        <f>SUM(DG22:DG24)</f>
        <v>0</v>
      </c>
      <c r="DH21" s="106">
        <f t="shared" ref="DH21" si="584">SUM(DH22:DH24)</f>
        <v>0</v>
      </c>
      <c r="DI21" s="106">
        <f t="shared" ref="DI21" si="585">SUM(DI22:DI24)</f>
        <v>0</v>
      </c>
      <c r="DJ21" s="122">
        <f t="shared" si="59"/>
        <v>0</v>
      </c>
      <c r="DK21" s="122">
        <f t="shared" si="60"/>
        <v>0</v>
      </c>
      <c r="DL21" s="106"/>
      <c r="DM21" s="106"/>
      <c r="DN21" s="106">
        <f t="shared" si="347"/>
        <v>0</v>
      </c>
      <c r="DO21" s="106">
        <f t="shared" si="348"/>
        <v>0</v>
      </c>
      <c r="DP21" s="106">
        <f t="shared" ref="DP21" si="586">SUM(DP22:DP24)</f>
        <v>0</v>
      </c>
      <c r="DQ21" s="106">
        <f t="shared" ref="DQ21" si="587">SUM(DQ22:DQ24)</f>
        <v>0</v>
      </c>
      <c r="DR21" s="106">
        <f t="shared" ref="DR21" si="588">SUM(DR22:DR24)</f>
        <v>0</v>
      </c>
      <c r="DS21" s="106">
        <f>SUM(DS22:DS24)</f>
        <v>0</v>
      </c>
      <c r="DT21" s="106">
        <f t="shared" ref="DT21" si="589">SUM(DT22:DT24)</f>
        <v>0</v>
      </c>
      <c r="DU21" s="106">
        <f t="shared" ref="DU21" si="590">SUM(DU22:DU24)</f>
        <v>0</v>
      </c>
      <c r="DV21" s="122">
        <f t="shared" si="66"/>
        <v>0</v>
      </c>
      <c r="DW21" s="122">
        <f t="shared" si="67"/>
        <v>0</v>
      </c>
      <c r="DX21" s="106"/>
      <c r="DY21" s="106">
        <v>0</v>
      </c>
      <c r="DZ21" s="106">
        <f t="shared" si="354"/>
        <v>0</v>
      </c>
      <c r="EA21" s="106">
        <f t="shared" si="355"/>
        <v>0</v>
      </c>
      <c r="EB21" s="106">
        <f t="shared" ref="EB21" si="591">SUM(EB22:EB24)</f>
        <v>0</v>
      </c>
      <c r="EC21" s="106">
        <f t="shared" ref="EC21" si="592">SUM(EC22:EC24)</f>
        <v>0</v>
      </c>
      <c r="ED21" s="106">
        <f t="shared" ref="ED21" si="593">SUM(ED22:ED24)</f>
        <v>0</v>
      </c>
      <c r="EE21" s="106">
        <f>SUM(EE22:EE24)</f>
        <v>0</v>
      </c>
      <c r="EF21" s="106">
        <f t="shared" ref="EF21" si="594">SUM(EF22:EF24)</f>
        <v>0</v>
      </c>
      <c r="EG21" s="106">
        <f t="shared" ref="EG21" si="595">SUM(EG22:EG24)</f>
        <v>0</v>
      </c>
      <c r="EH21" s="122">
        <f t="shared" si="73"/>
        <v>0</v>
      </c>
      <c r="EI21" s="122">
        <f t="shared" si="74"/>
        <v>0</v>
      </c>
      <c r="EJ21" s="106"/>
      <c r="EK21" s="106">
        <v>0</v>
      </c>
      <c r="EL21" s="106">
        <f t="shared" si="361"/>
        <v>0</v>
      </c>
      <c r="EM21" s="106">
        <f t="shared" si="362"/>
        <v>0</v>
      </c>
      <c r="EN21" s="106">
        <f t="shared" ref="EN21" si="596">SUM(EN22:EN24)</f>
        <v>0</v>
      </c>
      <c r="EO21" s="106">
        <f t="shared" ref="EO21" si="597">SUM(EO22:EO24)</f>
        <v>0</v>
      </c>
      <c r="EP21" s="106">
        <f t="shared" ref="EP21" si="598">SUM(EP22:EP24)</f>
        <v>0</v>
      </c>
      <c r="EQ21" s="106">
        <f>SUM(EQ22:EQ24)</f>
        <v>0</v>
      </c>
      <c r="ER21" s="106">
        <f t="shared" ref="ER21" si="599">SUM(ER22:ER24)</f>
        <v>0</v>
      </c>
      <c r="ES21" s="106">
        <f t="shared" ref="ES21" si="600">SUM(ES22:ES24)</f>
        <v>0</v>
      </c>
      <c r="ET21" s="122">
        <f t="shared" si="81"/>
        <v>0</v>
      </c>
      <c r="EU21" s="122">
        <f t="shared" si="82"/>
        <v>0</v>
      </c>
      <c r="EV21" s="106"/>
      <c r="EW21" s="106"/>
      <c r="EX21" s="106">
        <f t="shared" si="368"/>
        <v>0</v>
      </c>
      <c r="EY21" s="106">
        <f t="shared" si="369"/>
        <v>0</v>
      </c>
      <c r="EZ21" s="106">
        <f t="shared" ref="EZ21" si="601">SUM(EZ22:EZ24)</f>
        <v>0</v>
      </c>
      <c r="FA21" s="106">
        <f t="shared" ref="FA21" si="602">SUM(FA22:FA24)</f>
        <v>0</v>
      </c>
      <c r="FB21" s="106">
        <f t="shared" ref="FB21" si="603">SUM(FB22:FB24)</f>
        <v>0</v>
      </c>
      <c r="FC21" s="106">
        <f>SUM(FC22:FC24)</f>
        <v>0</v>
      </c>
      <c r="FD21" s="106">
        <f t="shared" ref="FD21" si="604">SUM(FD22:FD24)</f>
        <v>0</v>
      </c>
      <c r="FE21" s="106">
        <f t="shared" ref="FE21" si="605">SUM(FE22:FE24)</f>
        <v>0</v>
      </c>
      <c r="FF21" s="122">
        <f t="shared" si="88"/>
        <v>0</v>
      </c>
      <c r="FG21" s="122">
        <f t="shared" si="89"/>
        <v>0</v>
      </c>
      <c r="FH21" s="106"/>
      <c r="FI21" s="106"/>
      <c r="FJ21" s="106">
        <f t="shared" si="375"/>
        <v>0</v>
      </c>
      <c r="FK21" s="106">
        <f t="shared" si="376"/>
        <v>0</v>
      </c>
      <c r="FL21" s="106">
        <f t="shared" ref="FL21" si="606">SUM(FL22:FL24)</f>
        <v>0</v>
      </c>
      <c r="FM21" s="106">
        <f t="shared" ref="FM21" si="607">SUM(FM22:FM24)</f>
        <v>0</v>
      </c>
      <c r="FN21" s="106">
        <f t="shared" ref="FN21" si="608">SUM(FN22:FN24)</f>
        <v>0</v>
      </c>
      <c r="FO21" s="106">
        <f>SUM(FO22:FO24)</f>
        <v>0</v>
      </c>
      <c r="FP21" s="106">
        <f t="shared" ref="FP21" si="609">SUM(FP22:FP24)</f>
        <v>0</v>
      </c>
      <c r="FQ21" s="106">
        <f t="shared" ref="FQ21" si="610">SUM(FQ22:FQ24)</f>
        <v>0</v>
      </c>
      <c r="FR21" s="122">
        <f t="shared" si="95"/>
        <v>0</v>
      </c>
      <c r="FS21" s="122">
        <f t="shared" si="96"/>
        <v>0</v>
      </c>
      <c r="FT21" s="106"/>
      <c r="FU21" s="106"/>
      <c r="FV21" s="106">
        <f t="shared" si="382"/>
        <v>0</v>
      </c>
      <c r="FW21" s="106">
        <f t="shared" si="383"/>
        <v>0</v>
      </c>
      <c r="FX21" s="106">
        <f t="shared" ref="FX21" si="611">SUM(FX22:FX24)</f>
        <v>0</v>
      </c>
      <c r="FY21" s="106">
        <f t="shared" ref="FY21" si="612">SUM(FY22:FY24)</f>
        <v>0</v>
      </c>
      <c r="FZ21" s="106">
        <f t="shared" ref="FZ21" si="613">SUM(FZ22:FZ24)</f>
        <v>0</v>
      </c>
      <c r="GA21" s="106">
        <f>SUM(GA22:GA24)</f>
        <v>0</v>
      </c>
      <c r="GB21" s="106">
        <f t="shared" ref="GB21" si="614">SUM(GB22:GB24)</f>
        <v>0</v>
      </c>
      <c r="GC21" s="106">
        <f t="shared" ref="GC21" si="615">SUM(GC22:GC24)</f>
        <v>0</v>
      </c>
      <c r="GD21" s="122">
        <f t="shared" si="102"/>
        <v>0</v>
      </c>
      <c r="GE21" s="122">
        <f t="shared" si="103"/>
        <v>0</v>
      </c>
      <c r="GF21" s="106">
        <f t="shared" ref="GF21:GG25" si="616">H21+T21+AF21+AR21+BD21+BP21+CB21+CN21+CZ21+DL21+DX21+EJ21+EV21+FH21+FT21</f>
        <v>30</v>
      </c>
      <c r="GG21" s="106">
        <f t="shared" si="616"/>
        <v>3961665.4140000003</v>
      </c>
      <c r="GH21" s="129">
        <f t="shared" si="539"/>
        <v>12.5</v>
      </c>
      <c r="GI21" s="172">
        <f t="shared" si="540"/>
        <v>1650693.9225000001</v>
      </c>
      <c r="GJ21" s="106">
        <f t="shared" ref="GJ21" si="617">SUM(GJ22:GJ24)</f>
        <v>15</v>
      </c>
      <c r="GK21" s="106">
        <f t="shared" ref="GK21" si="618">SUM(GK22:GK24)</f>
        <v>1980832.6500000001</v>
      </c>
      <c r="GL21" s="106">
        <f t="shared" ref="GL21" si="619">SUM(GL22:GL24)</f>
        <v>0</v>
      </c>
      <c r="GM21" s="106">
        <f>SUM(GM22:GM24)</f>
        <v>0</v>
      </c>
      <c r="GN21" s="106">
        <f t="shared" ref="GN21" si="620">SUM(GN22:GN24)</f>
        <v>15</v>
      </c>
      <c r="GO21" s="106">
        <f t="shared" ref="GO21" si="621">SUM(GO22:GO24)</f>
        <v>1980832.6500000001</v>
      </c>
      <c r="GP21" s="106">
        <f t="shared" ref="GP21:GP25" si="622">SUM(GJ21-GH21)</f>
        <v>2.5</v>
      </c>
      <c r="GQ21" s="106">
        <f t="shared" ref="GQ21:GQ25" si="623">SUM(GK21-GI21)</f>
        <v>330138.72750000004</v>
      </c>
      <c r="GR21" s="139"/>
      <c r="GS21" s="78"/>
      <c r="GT21" s="161">
        <v>132055.51380000002</v>
      </c>
      <c r="GU21" s="161">
        <f t="shared" si="188"/>
        <v>132055.51</v>
      </c>
      <c r="GV21" s="90">
        <f t="shared" si="189"/>
        <v>3.8000000058673322E-3</v>
      </c>
    </row>
    <row r="22" spans="1:204" ht="42.75" hidden="1" customHeight="1" x14ac:dyDescent="0.2">
      <c r="A22" s="23">
        <v>1</v>
      </c>
      <c r="B22" s="78" t="s">
        <v>267</v>
      </c>
      <c r="C22" s="158" t="s">
        <v>268</v>
      </c>
      <c r="D22" s="159">
        <v>523</v>
      </c>
      <c r="E22" s="160" t="s">
        <v>269</v>
      </c>
      <c r="F22" s="86">
        <v>3</v>
      </c>
      <c r="G22" s="97">
        <v>132055.51380000002</v>
      </c>
      <c r="H22" s="98"/>
      <c r="I22" s="98"/>
      <c r="J22" s="98"/>
      <c r="K22" s="98"/>
      <c r="L22" s="98">
        <f>VLOOKUP($D22,'факт '!$D$7:$AS$101,3,0)</f>
        <v>0</v>
      </c>
      <c r="M22" s="98">
        <f>VLOOKUP($D22,'факт '!$D$7:$AS$101,4,0)</f>
        <v>0</v>
      </c>
      <c r="N22" s="98"/>
      <c r="O22" s="98"/>
      <c r="P22" s="98">
        <f t="shared" ref="P22:P23" si="624">SUM(L22+N22)</f>
        <v>0</v>
      </c>
      <c r="Q22" s="98">
        <f t="shared" ref="Q22:Q23" si="625">SUM(M22+O22)</f>
        <v>0</v>
      </c>
      <c r="R22" s="99">
        <f t="shared" ref="R22:R23" si="626">SUM(L22-J22)</f>
        <v>0</v>
      </c>
      <c r="S22" s="99">
        <f t="shared" ref="S22:S23" si="627">SUM(M22-K22)</f>
        <v>0</v>
      </c>
      <c r="T22" s="98"/>
      <c r="U22" s="98"/>
      <c r="V22" s="98"/>
      <c r="W22" s="98"/>
      <c r="X22" s="98">
        <f>VLOOKUP($D22,'факт '!$D$7:$AS$101,7,0)</f>
        <v>0</v>
      </c>
      <c r="Y22" s="98">
        <f>VLOOKUP($D22,'факт '!$D$7:$AS$101,8,0)</f>
        <v>0</v>
      </c>
      <c r="Z22" s="98">
        <f>VLOOKUP($D22,'факт '!$D$7:$AS$101,9,0)</f>
        <v>0</v>
      </c>
      <c r="AA22" s="98">
        <f>VLOOKUP($D22,'факт '!$D$7:$AS$101,10,0)</f>
        <v>0</v>
      </c>
      <c r="AB22" s="98">
        <f t="shared" ref="AB22:AB23" si="628">SUM(X22+Z22)</f>
        <v>0</v>
      </c>
      <c r="AC22" s="98">
        <f t="shared" ref="AC22:AC23" si="629">SUM(Y22+AA22)</f>
        <v>0</v>
      </c>
      <c r="AD22" s="99">
        <f t="shared" ref="AD22:AD23" si="630">SUM(X22-V22)</f>
        <v>0</v>
      </c>
      <c r="AE22" s="99">
        <f t="shared" ref="AE22:AE23" si="631">SUM(Y22-W22)</f>
        <v>0</v>
      </c>
      <c r="AF22" s="98"/>
      <c r="AG22" s="98"/>
      <c r="AH22" s="98"/>
      <c r="AI22" s="98"/>
      <c r="AJ22" s="98">
        <f>VLOOKUP($D22,'факт '!$D$7:$AS$101,5,0)</f>
        <v>14</v>
      </c>
      <c r="AK22" s="98">
        <f>VLOOKUP($D22,'факт '!$D$7:$AS$101,6,0)</f>
        <v>1848777.1400000001</v>
      </c>
      <c r="AL22" s="98"/>
      <c r="AM22" s="98"/>
      <c r="AN22" s="98">
        <f t="shared" ref="AN22:AN23" si="632">SUM(AJ22+AL22)</f>
        <v>14</v>
      </c>
      <c r="AO22" s="98">
        <f t="shared" ref="AO22:AO23" si="633">SUM(AK22+AM22)</f>
        <v>1848777.1400000001</v>
      </c>
      <c r="AP22" s="99">
        <f t="shared" ref="AP22:AP23" si="634">SUM(AJ22-AH22)</f>
        <v>14</v>
      </c>
      <c r="AQ22" s="99">
        <f t="shared" ref="AQ22:AQ23" si="635">SUM(AK22-AI22)</f>
        <v>1848777.1400000001</v>
      </c>
      <c r="AR22" s="98"/>
      <c r="AS22" s="98"/>
      <c r="AT22" s="98"/>
      <c r="AU22" s="98"/>
      <c r="AV22" s="98">
        <f>VLOOKUP($D22,'факт '!$D$7:$AS$101,11,0)</f>
        <v>0</v>
      </c>
      <c r="AW22" s="98">
        <f>VLOOKUP($D22,'факт '!$D$7:$AS$101,12,0)</f>
        <v>0</v>
      </c>
      <c r="AX22" s="98"/>
      <c r="AY22" s="98"/>
      <c r="AZ22" s="98">
        <f t="shared" ref="AZ22:AZ23" si="636">SUM(AV22+AX22)</f>
        <v>0</v>
      </c>
      <c r="BA22" s="98">
        <f t="shared" ref="BA22:BA23" si="637">SUM(AW22+AY22)</f>
        <v>0</v>
      </c>
      <c r="BB22" s="99">
        <f t="shared" ref="BB22:BB23" si="638">SUM(AV22-AT22)</f>
        <v>0</v>
      </c>
      <c r="BC22" s="99">
        <f t="shared" ref="BC22:BC23" si="639">SUM(AW22-AU22)</f>
        <v>0</v>
      </c>
      <c r="BD22" s="98"/>
      <c r="BE22" s="98"/>
      <c r="BF22" s="98"/>
      <c r="BG22" s="98"/>
      <c r="BH22" s="98">
        <f>VLOOKUP($D22,'факт '!$D$7:$AS$101,15,0)</f>
        <v>0</v>
      </c>
      <c r="BI22" s="98">
        <f>VLOOKUP($D22,'факт '!$D$7:$AS$101,16,0)</f>
        <v>0</v>
      </c>
      <c r="BJ22" s="98">
        <f>VLOOKUP($D22,'факт '!$D$7:$AS$101,17,0)</f>
        <v>0</v>
      </c>
      <c r="BK22" s="98">
        <f>VLOOKUP($D22,'факт '!$D$7:$AS$101,18,0)</f>
        <v>0</v>
      </c>
      <c r="BL22" s="98">
        <f t="shared" ref="BL22:BL23" si="640">SUM(BH22+BJ22)</f>
        <v>0</v>
      </c>
      <c r="BM22" s="98">
        <f t="shared" ref="BM22:BM23" si="641">SUM(BI22+BK22)</f>
        <v>0</v>
      </c>
      <c r="BN22" s="99">
        <f t="shared" ref="BN22:BN23" si="642">SUM(BH22-BF22)</f>
        <v>0</v>
      </c>
      <c r="BO22" s="99">
        <f t="shared" ref="BO22:BO23" si="643">SUM(BI22-BG22)</f>
        <v>0</v>
      </c>
      <c r="BP22" s="98"/>
      <c r="BQ22" s="98"/>
      <c r="BR22" s="98"/>
      <c r="BS22" s="98"/>
      <c r="BT22" s="98">
        <f>VLOOKUP($D22,'факт '!$D$7:$AS$101,19,0)</f>
        <v>0</v>
      </c>
      <c r="BU22" s="98">
        <f>VLOOKUP($D22,'факт '!$D$7:$AS$101,20,0)</f>
        <v>0</v>
      </c>
      <c r="BV22" s="98">
        <f>VLOOKUP($D22,'факт '!$D$7:$AS$101,21,0)</f>
        <v>0</v>
      </c>
      <c r="BW22" s="98">
        <f>VLOOKUP($D22,'факт '!$D$7:$AS$101,22,0)</f>
        <v>0</v>
      </c>
      <c r="BX22" s="98">
        <f t="shared" ref="BX22:BX23" si="644">SUM(BT22+BV22)</f>
        <v>0</v>
      </c>
      <c r="BY22" s="98">
        <f t="shared" ref="BY22:BY23" si="645">SUM(BU22+BW22)</f>
        <v>0</v>
      </c>
      <c r="BZ22" s="99">
        <f t="shared" ref="BZ22:BZ23" si="646">SUM(BT22-BR22)</f>
        <v>0</v>
      </c>
      <c r="CA22" s="99">
        <f t="shared" ref="CA22:CA23" si="647">SUM(BU22-BS22)</f>
        <v>0</v>
      </c>
      <c r="CB22" s="98"/>
      <c r="CC22" s="98"/>
      <c r="CD22" s="98"/>
      <c r="CE22" s="98"/>
      <c r="CF22" s="98">
        <f>VLOOKUP($D22,'факт '!$D$7:$AS$101,23,0)</f>
        <v>0</v>
      </c>
      <c r="CG22" s="98">
        <f>VLOOKUP($D22,'факт '!$D$7:$AS$101,24,0)</f>
        <v>0</v>
      </c>
      <c r="CH22" s="98">
        <f>VLOOKUP($D22,'факт '!$D$7:$AS$101,25,0)</f>
        <v>0</v>
      </c>
      <c r="CI22" s="98">
        <f>VLOOKUP($D22,'факт '!$D$7:$AS$101,26,0)</f>
        <v>0</v>
      </c>
      <c r="CJ22" s="98">
        <f t="shared" ref="CJ22:CJ23" si="648">SUM(CF22+CH22)</f>
        <v>0</v>
      </c>
      <c r="CK22" s="98">
        <f t="shared" ref="CK22:CK23" si="649">SUM(CG22+CI22)</f>
        <v>0</v>
      </c>
      <c r="CL22" s="99">
        <f t="shared" ref="CL22:CL23" si="650">SUM(CF22-CD22)</f>
        <v>0</v>
      </c>
      <c r="CM22" s="99">
        <f t="shared" ref="CM22:CM23" si="651">SUM(CG22-CE22)</f>
        <v>0</v>
      </c>
      <c r="CN22" s="98"/>
      <c r="CO22" s="98"/>
      <c r="CP22" s="98"/>
      <c r="CQ22" s="98"/>
      <c r="CR22" s="98">
        <f>VLOOKUP($D22,'факт '!$D$7:$AS$101,27,0)</f>
        <v>0</v>
      </c>
      <c r="CS22" s="98">
        <f>VLOOKUP($D22,'факт '!$D$7:$AS$101,28,0)</f>
        <v>0</v>
      </c>
      <c r="CT22" s="98">
        <f>VLOOKUP($D22,'факт '!$D$7:$AS$101,29,0)</f>
        <v>0</v>
      </c>
      <c r="CU22" s="98">
        <f>VLOOKUP($D22,'факт '!$D$7:$AS$101,30,0)</f>
        <v>0</v>
      </c>
      <c r="CV22" s="98">
        <f t="shared" ref="CV22:CV23" si="652">SUM(CR22+CT22)</f>
        <v>0</v>
      </c>
      <c r="CW22" s="98">
        <f t="shared" ref="CW22:CW23" si="653">SUM(CS22+CU22)</f>
        <v>0</v>
      </c>
      <c r="CX22" s="99">
        <f t="shared" ref="CX22:CX23" si="654">SUM(CR22-CP22)</f>
        <v>0</v>
      </c>
      <c r="CY22" s="99">
        <f t="shared" ref="CY22:CY23" si="655">SUM(CS22-CQ22)</f>
        <v>0</v>
      </c>
      <c r="CZ22" s="98"/>
      <c r="DA22" s="98"/>
      <c r="DB22" s="98"/>
      <c r="DC22" s="98"/>
      <c r="DD22" s="98">
        <f>VLOOKUP($D22,'факт '!$D$7:$AS$101,31,0)</f>
        <v>0</v>
      </c>
      <c r="DE22" s="98">
        <f>VLOOKUP($D22,'факт '!$D$7:$AS$101,32,0)</f>
        <v>0</v>
      </c>
      <c r="DF22" s="98"/>
      <c r="DG22" s="98"/>
      <c r="DH22" s="98">
        <f t="shared" ref="DH22:DH23" si="656">SUM(DD22+DF22)</f>
        <v>0</v>
      </c>
      <c r="DI22" s="98">
        <f t="shared" ref="DI22:DI23" si="657">SUM(DE22+DG22)</f>
        <v>0</v>
      </c>
      <c r="DJ22" s="99">
        <f t="shared" ref="DJ22:DJ23" si="658">SUM(DD22-DB22)</f>
        <v>0</v>
      </c>
      <c r="DK22" s="99">
        <f t="shared" ref="DK22:DK23" si="659">SUM(DE22-DC22)</f>
        <v>0</v>
      </c>
      <c r="DL22" s="98"/>
      <c r="DM22" s="98"/>
      <c r="DN22" s="98"/>
      <c r="DO22" s="98"/>
      <c r="DP22" s="98">
        <f>VLOOKUP($D22,'факт '!$D$7:$AS$101,13,0)</f>
        <v>0</v>
      </c>
      <c r="DQ22" s="98">
        <f>VLOOKUP($D22,'факт '!$D$7:$AS$101,14,0)</f>
        <v>0</v>
      </c>
      <c r="DR22" s="98"/>
      <c r="DS22" s="98"/>
      <c r="DT22" s="98">
        <f t="shared" ref="DT22:DT23" si="660">SUM(DP22+DR22)</f>
        <v>0</v>
      </c>
      <c r="DU22" s="98">
        <f t="shared" ref="DU22:DU23" si="661">SUM(DQ22+DS22)</f>
        <v>0</v>
      </c>
      <c r="DV22" s="99">
        <f t="shared" ref="DV22:DV23" si="662">SUM(DP22-DN22)</f>
        <v>0</v>
      </c>
      <c r="DW22" s="99">
        <f t="shared" ref="DW22:DW23" si="663">SUM(DQ22-DO22)</f>
        <v>0</v>
      </c>
      <c r="DX22" s="98"/>
      <c r="DY22" s="98"/>
      <c r="DZ22" s="98"/>
      <c r="EA22" s="98"/>
      <c r="EB22" s="98">
        <f>VLOOKUP($D22,'факт '!$D$7:$AS$101,33,0)</f>
        <v>0</v>
      </c>
      <c r="EC22" s="98">
        <f>VLOOKUP($D22,'факт '!$D$7:$AS$101,34,0)</f>
        <v>0</v>
      </c>
      <c r="ED22" s="98">
        <f>VLOOKUP($D22,'факт '!$D$7:$AS$101,35,0)</f>
        <v>0</v>
      </c>
      <c r="EE22" s="98">
        <f>VLOOKUP($D22,'факт '!$D$7:$AS$101,36,0)</f>
        <v>0</v>
      </c>
      <c r="EF22" s="98">
        <f t="shared" ref="EF22:EF23" si="664">SUM(EB22+ED22)</f>
        <v>0</v>
      </c>
      <c r="EG22" s="98">
        <f t="shared" ref="EG22:EG23" si="665">SUM(EC22+EE22)</f>
        <v>0</v>
      </c>
      <c r="EH22" s="99">
        <f t="shared" ref="EH22:EH23" si="666">SUM(EB22-DZ22)</f>
        <v>0</v>
      </c>
      <c r="EI22" s="99">
        <f t="shared" ref="EI22:EI23" si="667">SUM(EC22-EA22)</f>
        <v>0</v>
      </c>
      <c r="EJ22" s="98"/>
      <c r="EK22" s="98"/>
      <c r="EL22" s="98"/>
      <c r="EM22" s="98"/>
      <c r="EN22" s="98">
        <f>VLOOKUP($D22,'факт '!$D$7:$AS$101,39,0)</f>
        <v>0</v>
      </c>
      <c r="EO22" s="98">
        <f>VLOOKUP($D22,'факт '!$D$7:$AS$101,40,0)</f>
        <v>0</v>
      </c>
      <c r="EP22" s="98">
        <f>VLOOKUP($D22,'факт '!$D$7:$AS$101,41,0)</f>
        <v>0</v>
      </c>
      <c r="EQ22" s="98">
        <f>VLOOKUP($D22,'факт '!$D$7:$AS$101,42,0)</f>
        <v>0</v>
      </c>
      <c r="ER22" s="98">
        <f t="shared" ref="ER22:ER23" si="668">SUM(EN22+EP22)</f>
        <v>0</v>
      </c>
      <c r="ES22" s="98">
        <f t="shared" ref="ES22:ES23" si="669">SUM(EO22+EQ22)</f>
        <v>0</v>
      </c>
      <c r="ET22" s="99">
        <f t="shared" ref="ET22:ET23" si="670">SUM(EN22-EL22)</f>
        <v>0</v>
      </c>
      <c r="EU22" s="99">
        <f t="shared" ref="EU22:EU23" si="671">SUM(EO22-EM22)</f>
        <v>0</v>
      </c>
      <c r="EV22" s="98"/>
      <c r="EW22" s="98"/>
      <c r="EX22" s="98"/>
      <c r="EY22" s="98"/>
      <c r="EZ22" s="98"/>
      <c r="FA22" s="98"/>
      <c r="FB22" s="98"/>
      <c r="FC22" s="98"/>
      <c r="FD22" s="98">
        <f>SUM(EZ22+FB22)</f>
        <v>0</v>
      </c>
      <c r="FE22" s="98">
        <f>SUM(FA22+FC22)</f>
        <v>0</v>
      </c>
      <c r="FF22" s="99">
        <f t="shared" si="88"/>
        <v>0</v>
      </c>
      <c r="FG22" s="99">
        <f t="shared" si="89"/>
        <v>0</v>
      </c>
      <c r="FH22" s="98"/>
      <c r="FI22" s="98"/>
      <c r="FJ22" s="98"/>
      <c r="FK22" s="98"/>
      <c r="FL22" s="98">
        <f>VLOOKUP($D22,'факт '!$D$7:$AS$101,37,0)</f>
        <v>0</v>
      </c>
      <c r="FM22" s="98">
        <f>VLOOKUP($D22,'факт '!$D$7:$AS$101,38,0)</f>
        <v>0</v>
      </c>
      <c r="FN22" s="98"/>
      <c r="FO22" s="98"/>
      <c r="FP22" s="98">
        <f t="shared" ref="FP22:FP23" si="672">SUM(FL22+FN22)</f>
        <v>0</v>
      </c>
      <c r="FQ22" s="98">
        <f t="shared" ref="FQ22:FQ23" si="673">SUM(FM22+FO22)</f>
        <v>0</v>
      </c>
      <c r="FR22" s="99">
        <f t="shared" ref="FR22:FR23" si="674">SUM(FL22-FJ22)</f>
        <v>0</v>
      </c>
      <c r="FS22" s="99">
        <f t="shared" ref="FS22:FS23" si="675">SUM(FM22-FK22)</f>
        <v>0</v>
      </c>
      <c r="FT22" s="98"/>
      <c r="FU22" s="98"/>
      <c r="FV22" s="98"/>
      <c r="FW22" s="98"/>
      <c r="FX22" s="98"/>
      <c r="FY22" s="98"/>
      <c r="FZ22" s="98"/>
      <c r="GA22" s="98"/>
      <c r="GB22" s="98">
        <f>SUM(FX22+FZ22)</f>
        <v>0</v>
      </c>
      <c r="GC22" s="98">
        <f>SUM(FY22+GA22)</f>
        <v>0</v>
      </c>
      <c r="GD22" s="99">
        <f t="shared" si="102"/>
        <v>0</v>
      </c>
      <c r="GE22" s="99">
        <f t="shared" si="103"/>
        <v>0</v>
      </c>
      <c r="GF22" s="98">
        <f t="shared" ref="GF22:GF24" si="676">SUM(H22,T22,AF22,AR22,BD22,BP22,CB22,CN22,CZ22,DL22,DX22,EJ22,EV22)</f>
        <v>0</v>
      </c>
      <c r="GG22" s="98">
        <f t="shared" ref="GG22:GG24" si="677">SUM(I22,U22,AG22,AS22,BE22,BQ22,CC22,CO22,DA22,DM22,DY22,EK22,EW22)</f>
        <v>0</v>
      </c>
      <c r="GH22" s="98">
        <f t="shared" ref="GH22:GH24" si="678">SUM(J22,V22,AH22,AT22,BF22,BR22,CD22,CP22,DB22,DN22,DZ22,EL22,EX22)</f>
        <v>0</v>
      </c>
      <c r="GI22" s="98">
        <f t="shared" ref="GI22:GI24" si="679">SUM(K22,W22,AI22,AU22,BG22,BS22,CE22,CQ22,DC22,DO22,EA22,EM22,EY22)</f>
        <v>0</v>
      </c>
      <c r="GJ22" s="98">
        <f t="shared" ref="GJ22:GJ23" si="680">SUM(L22,X22,AJ22,AV22,BH22,BT22,CF22,CR22,DD22,DP22,EB22,EN22,EZ22,FL22)</f>
        <v>14</v>
      </c>
      <c r="GK22" s="98">
        <f t="shared" ref="GK22:GK23" si="681">SUM(M22,Y22,AK22,AW22,BI22,BU22,CG22,CS22,DE22,DQ22,EC22,EO22,FA22,FM22)</f>
        <v>1848777.1400000001</v>
      </c>
      <c r="GL22" s="98">
        <f t="shared" ref="GL22:GL23" si="682">SUM(N22,Z22,AL22,AX22,BJ22,BV22,CH22,CT22,DF22,DR22,ED22,EP22,FB22,FN22)</f>
        <v>0</v>
      </c>
      <c r="GM22" s="98">
        <f t="shared" ref="GM22:GM23" si="683">SUM(O22,AA22,AM22,AY22,BK22,BW22,CI22,CU22,DG22,DS22,EE22,EQ22,FC22,FO22)</f>
        <v>0</v>
      </c>
      <c r="GN22" s="98">
        <f t="shared" ref="GN22:GN23" si="684">SUM(P22,AB22,AN22,AZ22,BL22,BX22,CJ22,CV22,DH22,DT22,EF22,ER22,FD22,FP22)</f>
        <v>14</v>
      </c>
      <c r="GO22" s="98">
        <f t="shared" ref="GO22:GO23" si="685">SUM(Q22,AC22,AO22,BA22,BM22,BY22,CK22,CW22,DI22,DU22,EG22,ES22,FE22,FQ22)</f>
        <v>1848777.1400000001</v>
      </c>
      <c r="GP22" s="98"/>
      <c r="GQ22" s="98"/>
      <c r="GR22" s="139"/>
      <c r="GS22" s="78"/>
      <c r="GT22" s="161">
        <v>132055.51380000002</v>
      </c>
      <c r="GU22" s="161">
        <f t="shared" si="188"/>
        <v>132055.51</v>
      </c>
      <c r="GV22" s="90">
        <f t="shared" si="189"/>
        <v>3.8000000058673322E-3</v>
      </c>
    </row>
    <row r="23" spans="1:204" ht="42.75" hidden="1" customHeight="1" x14ac:dyDescent="0.2">
      <c r="A23" s="23">
        <v>1</v>
      </c>
      <c r="B23" s="78" t="s">
        <v>267</v>
      </c>
      <c r="C23" s="158" t="s">
        <v>268</v>
      </c>
      <c r="D23" s="159">
        <v>524</v>
      </c>
      <c r="E23" s="160" t="s">
        <v>312</v>
      </c>
      <c r="F23" s="86">
        <v>3</v>
      </c>
      <c r="G23" s="97">
        <v>132055.51380000002</v>
      </c>
      <c r="H23" s="98"/>
      <c r="I23" s="98"/>
      <c r="J23" s="98"/>
      <c r="K23" s="98"/>
      <c r="L23" s="98">
        <f>VLOOKUP($D23,'факт '!$D$7:$AS$101,3,0)</f>
        <v>0</v>
      </c>
      <c r="M23" s="98">
        <f>VLOOKUP($D23,'факт '!$D$7:$AS$101,4,0)</f>
        <v>0</v>
      </c>
      <c r="N23" s="98"/>
      <c r="O23" s="98"/>
      <c r="P23" s="98">
        <f t="shared" si="624"/>
        <v>0</v>
      </c>
      <c r="Q23" s="98">
        <f t="shared" si="625"/>
        <v>0</v>
      </c>
      <c r="R23" s="99">
        <f t="shared" si="626"/>
        <v>0</v>
      </c>
      <c r="S23" s="99">
        <f t="shared" si="627"/>
        <v>0</v>
      </c>
      <c r="T23" s="98"/>
      <c r="U23" s="98"/>
      <c r="V23" s="98"/>
      <c r="W23" s="98"/>
      <c r="X23" s="98">
        <f>VLOOKUP($D23,'факт '!$D$7:$AS$101,7,0)</f>
        <v>0</v>
      </c>
      <c r="Y23" s="98">
        <f>VLOOKUP($D23,'факт '!$D$7:$AS$101,8,0)</f>
        <v>0</v>
      </c>
      <c r="Z23" s="98">
        <f>VLOOKUP($D23,'факт '!$D$7:$AS$101,9,0)</f>
        <v>0</v>
      </c>
      <c r="AA23" s="98">
        <f>VLOOKUP($D23,'факт '!$D$7:$AS$101,10,0)</f>
        <v>0</v>
      </c>
      <c r="AB23" s="98">
        <f t="shared" si="628"/>
        <v>0</v>
      </c>
      <c r="AC23" s="98">
        <f t="shared" si="629"/>
        <v>0</v>
      </c>
      <c r="AD23" s="99">
        <f t="shared" si="630"/>
        <v>0</v>
      </c>
      <c r="AE23" s="99">
        <f t="shared" si="631"/>
        <v>0</v>
      </c>
      <c r="AF23" s="98"/>
      <c r="AG23" s="98"/>
      <c r="AH23" s="98"/>
      <c r="AI23" s="98"/>
      <c r="AJ23" s="98">
        <f>VLOOKUP($D23,'факт '!$D$7:$AS$101,5,0)</f>
        <v>1</v>
      </c>
      <c r="AK23" s="98">
        <f>VLOOKUP($D23,'факт '!$D$7:$AS$101,6,0)</f>
        <v>132055.51</v>
      </c>
      <c r="AL23" s="98"/>
      <c r="AM23" s="98"/>
      <c r="AN23" s="98">
        <f t="shared" si="632"/>
        <v>1</v>
      </c>
      <c r="AO23" s="98">
        <f t="shared" si="633"/>
        <v>132055.51</v>
      </c>
      <c r="AP23" s="99">
        <f t="shared" si="634"/>
        <v>1</v>
      </c>
      <c r="AQ23" s="99">
        <f t="shared" si="635"/>
        <v>132055.51</v>
      </c>
      <c r="AR23" s="98"/>
      <c r="AS23" s="98"/>
      <c r="AT23" s="98"/>
      <c r="AU23" s="98"/>
      <c r="AV23" s="98">
        <f>VLOOKUP($D23,'факт '!$D$7:$AS$101,11,0)</f>
        <v>0</v>
      </c>
      <c r="AW23" s="98">
        <f>VLOOKUP($D23,'факт '!$D$7:$AS$101,12,0)</f>
        <v>0</v>
      </c>
      <c r="AX23" s="98"/>
      <c r="AY23" s="98"/>
      <c r="AZ23" s="98">
        <f t="shared" si="636"/>
        <v>0</v>
      </c>
      <c r="BA23" s="98">
        <f t="shared" si="637"/>
        <v>0</v>
      </c>
      <c r="BB23" s="99">
        <f t="shared" si="638"/>
        <v>0</v>
      </c>
      <c r="BC23" s="99">
        <f t="shared" si="639"/>
        <v>0</v>
      </c>
      <c r="BD23" s="98"/>
      <c r="BE23" s="98"/>
      <c r="BF23" s="98"/>
      <c r="BG23" s="98"/>
      <c r="BH23" s="98">
        <f>VLOOKUP($D23,'факт '!$D$7:$AS$101,15,0)</f>
        <v>0</v>
      </c>
      <c r="BI23" s="98">
        <f>VLOOKUP($D23,'факт '!$D$7:$AS$101,16,0)</f>
        <v>0</v>
      </c>
      <c r="BJ23" s="98">
        <f>VLOOKUP($D23,'факт '!$D$7:$AS$101,17,0)</f>
        <v>0</v>
      </c>
      <c r="BK23" s="98">
        <f>VLOOKUP($D23,'факт '!$D$7:$AS$101,18,0)</f>
        <v>0</v>
      </c>
      <c r="BL23" s="98">
        <f t="shared" si="640"/>
        <v>0</v>
      </c>
      <c r="BM23" s="98">
        <f t="shared" si="641"/>
        <v>0</v>
      </c>
      <c r="BN23" s="99">
        <f t="shared" si="642"/>
        <v>0</v>
      </c>
      <c r="BO23" s="99">
        <f t="shared" si="643"/>
        <v>0</v>
      </c>
      <c r="BP23" s="98"/>
      <c r="BQ23" s="98"/>
      <c r="BR23" s="98"/>
      <c r="BS23" s="98"/>
      <c r="BT23" s="98">
        <f>VLOOKUP($D23,'факт '!$D$7:$AS$101,19,0)</f>
        <v>0</v>
      </c>
      <c r="BU23" s="98">
        <f>VLOOKUP($D23,'факт '!$D$7:$AS$101,20,0)</f>
        <v>0</v>
      </c>
      <c r="BV23" s="98">
        <f>VLOOKUP($D23,'факт '!$D$7:$AS$101,21,0)</f>
        <v>0</v>
      </c>
      <c r="BW23" s="98">
        <f>VLOOKUP($D23,'факт '!$D$7:$AS$101,22,0)</f>
        <v>0</v>
      </c>
      <c r="BX23" s="98">
        <f t="shared" si="644"/>
        <v>0</v>
      </c>
      <c r="BY23" s="98">
        <f t="shared" si="645"/>
        <v>0</v>
      </c>
      <c r="BZ23" s="99">
        <f t="shared" si="646"/>
        <v>0</v>
      </c>
      <c r="CA23" s="99">
        <f t="shared" si="647"/>
        <v>0</v>
      </c>
      <c r="CB23" s="98"/>
      <c r="CC23" s="98"/>
      <c r="CD23" s="98"/>
      <c r="CE23" s="98"/>
      <c r="CF23" s="98">
        <f>VLOOKUP($D23,'факт '!$D$7:$AS$101,23,0)</f>
        <v>0</v>
      </c>
      <c r="CG23" s="98">
        <f>VLOOKUP($D23,'факт '!$D$7:$AS$101,24,0)</f>
        <v>0</v>
      </c>
      <c r="CH23" s="98">
        <f>VLOOKUP($D23,'факт '!$D$7:$AS$101,25,0)</f>
        <v>0</v>
      </c>
      <c r="CI23" s="98">
        <f>VLOOKUP($D23,'факт '!$D$7:$AS$101,26,0)</f>
        <v>0</v>
      </c>
      <c r="CJ23" s="98">
        <f t="shared" si="648"/>
        <v>0</v>
      </c>
      <c r="CK23" s="98">
        <f t="shared" si="649"/>
        <v>0</v>
      </c>
      <c r="CL23" s="99">
        <f t="shared" si="650"/>
        <v>0</v>
      </c>
      <c r="CM23" s="99">
        <f t="shared" si="651"/>
        <v>0</v>
      </c>
      <c r="CN23" s="98"/>
      <c r="CO23" s="98"/>
      <c r="CP23" s="98"/>
      <c r="CQ23" s="98"/>
      <c r="CR23" s="98">
        <f>VLOOKUP($D23,'факт '!$D$7:$AS$101,27,0)</f>
        <v>0</v>
      </c>
      <c r="CS23" s="98">
        <f>VLOOKUP($D23,'факт '!$D$7:$AS$101,28,0)</f>
        <v>0</v>
      </c>
      <c r="CT23" s="98">
        <f>VLOOKUP($D23,'факт '!$D$7:$AS$101,29,0)</f>
        <v>0</v>
      </c>
      <c r="CU23" s="98">
        <f>VLOOKUP($D23,'факт '!$D$7:$AS$101,30,0)</f>
        <v>0</v>
      </c>
      <c r="CV23" s="98">
        <f t="shared" si="652"/>
        <v>0</v>
      </c>
      <c r="CW23" s="98">
        <f t="shared" si="653"/>
        <v>0</v>
      </c>
      <c r="CX23" s="99">
        <f t="shared" si="654"/>
        <v>0</v>
      </c>
      <c r="CY23" s="99">
        <f t="shared" si="655"/>
        <v>0</v>
      </c>
      <c r="CZ23" s="98"/>
      <c r="DA23" s="98"/>
      <c r="DB23" s="98"/>
      <c r="DC23" s="98"/>
      <c r="DD23" s="98">
        <f>VLOOKUP($D23,'факт '!$D$7:$AS$101,31,0)</f>
        <v>0</v>
      </c>
      <c r="DE23" s="98">
        <f>VLOOKUP($D23,'факт '!$D$7:$AS$101,32,0)</f>
        <v>0</v>
      </c>
      <c r="DF23" s="98"/>
      <c r="DG23" s="98"/>
      <c r="DH23" s="98">
        <f t="shared" si="656"/>
        <v>0</v>
      </c>
      <c r="DI23" s="98">
        <f t="shared" si="657"/>
        <v>0</v>
      </c>
      <c r="DJ23" s="99">
        <f t="shared" si="658"/>
        <v>0</v>
      </c>
      <c r="DK23" s="99">
        <f t="shared" si="659"/>
        <v>0</v>
      </c>
      <c r="DL23" s="98"/>
      <c r="DM23" s="98"/>
      <c r="DN23" s="98"/>
      <c r="DO23" s="98"/>
      <c r="DP23" s="98">
        <f>VLOOKUP($D23,'факт '!$D$7:$AS$101,13,0)</f>
        <v>0</v>
      </c>
      <c r="DQ23" s="98">
        <f>VLOOKUP($D23,'факт '!$D$7:$AS$101,14,0)</f>
        <v>0</v>
      </c>
      <c r="DR23" s="98"/>
      <c r="DS23" s="98"/>
      <c r="DT23" s="98">
        <f t="shared" si="660"/>
        <v>0</v>
      </c>
      <c r="DU23" s="98">
        <f t="shared" si="661"/>
        <v>0</v>
      </c>
      <c r="DV23" s="99">
        <f t="shared" si="662"/>
        <v>0</v>
      </c>
      <c r="DW23" s="99">
        <f t="shared" si="663"/>
        <v>0</v>
      </c>
      <c r="DX23" s="98"/>
      <c r="DY23" s="98"/>
      <c r="DZ23" s="98"/>
      <c r="EA23" s="98"/>
      <c r="EB23" s="98">
        <f>VLOOKUP($D23,'факт '!$D$7:$AS$101,33,0)</f>
        <v>0</v>
      </c>
      <c r="EC23" s="98">
        <f>VLOOKUP($D23,'факт '!$D$7:$AS$101,34,0)</f>
        <v>0</v>
      </c>
      <c r="ED23" s="98">
        <f>VLOOKUP($D23,'факт '!$D$7:$AS$101,35,0)</f>
        <v>0</v>
      </c>
      <c r="EE23" s="98">
        <f>VLOOKUP($D23,'факт '!$D$7:$AS$101,36,0)</f>
        <v>0</v>
      </c>
      <c r="EF23" s="98">
        <f t="shared" si="664"/>
        <v>0</v>
      </c>
      <c r="EG23" s="98">
        <f t="shared" si="665"/>
        <v>0</v>
      </c>
      <c r="EH23" s="99">
        <f t="shared" si="666"/>
        <v>0</v>
      </c>
      <c r="EI23" s="99">
        <f t="shared" si="667"/>
        <v>0</v>
      </c>
      <c r="EJ23" s="98"/>
      <c r="EK23" s="98"/>
      <c r="EL23" s="98"/>
      <c r="EM23" s="98"/>
      <c r="EN23" s="98">
        <f>VLOOKUP($D23,'факт '!$D$7:$AS$101,39,0)</f>
        <v>0</v>
      </c>
      <c r="EO23" s="98">
        <f>VLOOKUP($D23,'факт '!$D$7:$AS$101,40,0)</f>
        <v>0</v>
      </c>
      <c r="EP23" s="98">
        <f>VLOOKUP($D23,'факт '!$D$7:$AS$101,41,0)</f>
        <v>0</v>
      </c>
      <c r="EQ23" s="98">
        <f>VLOOKUP($D23,'факт '!$D$7:$AS$101,42,0)</f>
        <v>0</v>
      </c>
      <c r="ER23" s="98">
        <f t="shared" si="668"/>
        <v>0</v>
      </c>
      <c r="ES23" s="98">
        <f t="shared" si="669"/>
        <v>0</v>
      </c>
      <c r="ET23" s="99">
        <f t="shared" si="670"/>
        <v>0</v>
      </c>
      <c r="EU23" s="99">
        <f t="shared" si="671"/>
        <v>0</v>
      </c>
      <c r="EV23" s="98"/>
      <c r="EW23" s="98"/>
      <c r="EX23" s="98"/>
      <c r="EY23" s="98"/>
      <c r="EZ23" s="98"/>
      <c r="FA23" s="98"/>
      <c r="FB23" s="98"/>
      <c r="FC23" s="98"/>
      <c r="FD23" s="98"/>
      <c r="FE23" s="98"/>
      <c r="FF23" s="99"/>
      <c r="FG23" s="99"/>
      <c r="FH23" s="98"/>
      <c r="FI23" s="98"/>
      <c r="FJ23" s="98"/>
      <c r="FK23" s="98"/>
      <c r="FL23" s="98">
        <f>VLOOKUP($D23,'факт '!$D$7:$AS$101,37,0)</f>
        <v>0</v>
      </c>
      <c r="FM23" s="98">
        <f>VLOOKUP($D23,'факт '!$D$7:$AS$101,38,0)</f>
        <v>0</v>
      </c>
      <c r="FN23" s="98"/>
      <c r="FO23" s="98"/>
      <c r="FP23" s="98">
        <f t="shared" si="672"/>
        <v>0</v>
      </c>
      <c r="FQ23" s="98">
        <f t="shared" si="673"/>
        <v>0</v>
      </c>
      <c r="FR23" s="99">
        <f t="shared" si="674"/>
        <v>0</v>
      </c>
      <c r="FS23" s="99">
        <f t="shared" si="675"/>
        <v>0</v>
      </c>
      <c r="FT23" s="98"/>
      <c r="FU23" s="98"/>
      <c r="FV23" s="98"/>
      <c r="FW23" s="98"/>
      <c r="FX23" s="98"/>
      <c r="FY23" s="98"/>
      <c r="FZ23" s="98"/>
      <c r="GA23" s="98"/>
      <c r="GB23" s="98"/>
      <c r="GC23" s="98"/>
      <c r="GD23" s="99"/>
      <c r="GE23" s="99"/>
      <c r="GF23" s="98"/>
      <c r="GG23" s="98"/>
      <c r="GH23" s="98"/>
      <c r="GI23" s="98"/>
      <c r="GJ23" s="98">
        <f t="shared" si="680"/>
        <v>1</v>
      </c>
      <c r="GK23" s="98">
        <f t="shared" si="681"/>
        <v>132055.51</v>
      </c>
      <c r="GL23" s="98">
        <f t="shared" si="682"/>
        <v>0</v>
      </c>
      <c r="GM23" s="98">
        <f t="shared" si="683"/>
        <v>0</v>
      </c>
      <c r="GN23" s="98">
        <f t="shared" si="684"/>
        <v>1</v>
      </c>
      <c r="GO23" s="98">
        <f t="shared" si="685"/>
        <v>132055.51</v>
      </c>
      <c r="GP23" s="98"/>
      <c r="GQ23" s="98"/>
      <c r="GR23" s="139"/>
      <c r="GS23" s="78"/>
      <c r="GT23" s="161">
        <v>132055.51380000002</v>
      </c>
      <c r="GU23" s="161">
        <f t="shared" si="188"/>
        <v>132055.51</v>
      </c>
      <c r="GV23" s="90">
        <f t="shared" si="189"/>
        <v>3.8000000058673322E-3</v>
      </c>
    </row>
    <row r="24" spans="1:204" hidden="1" x14ac:dyDescent="0.2">
      <c r="A24" s="23">
        <v>1</v>
      </c>
      <c r="B24" s="78"/>
      <c r="C24" s="79"/>
      <c r="D24" s="86"/>
      <c r="E24" s="83"/>
      <c r="F24" s="86"/>
      <c r="G24" s="97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9"/>
      <c r="S24" s="99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9"/>
      <c r="AE24" s="99"/>
      <c r="AF24" s="98"/>
      <c r="AG24" s="98"/>
      <c r="AH24" s="98"/>
      <c r="AI24" s="98"/>
      <c r="AJ24" s="98"/>
      <c r="AK24" s="98"/>
      <c r="AL24" s="98"/>
      <c r="AM24" s="98"/>
      <c r="AN24" s="98">
        <f t="shared" ref="AN24" si="686">SUM(AJ24+AL24)</f>
        <v>0</v>
      </c>
      <c r="AO24" s="98">
        <f t="shared" ref="AO24" si="687">SUM(AK24+AM24)</f>
        <v>0</v>
      </c>
      <c r="AP24" s="99"/>
      <c r="AQ24" s="99"/>
      <c r="AR24" s="98"/>
      <c r="AS24" s="98"/>
      <c r="AT24" s="98"/>
      <c r="AU24" s="98"/>
      <c r="AV24" s="98"/>
      <c r="AW24" s="98"/>
      <c r="AX24" s="98"/>
      <c r="AY24" s="98"/>
      <c r="AZ24" s="98">
        <f t="shared" ref="AZ24" si="688">SUM(AV24+AX24)</f>
        <v>0</v>
      </c>
      <c r="BA24" s="98">
        <f t="shared" ref="BA24" si="689">SUM(AW24+AY24)</f>
        <v>0</v>
      </c>
      <c r="BB24" s="99"/>
      <c r="BC24" s="99"/>
      <c r="BD24" s="98"/>
      <c r="BE24" s="98"/>
      <c r="BF24" s="98"/>
      <c r="BG24" s="98"/>
      <c r="BH24" s="98"/>
      <c r="BI24" s="98"/>
      <c r="BJ24" s="98"/>
      <c r="BK24" s="98"/>
      <c r="BL24" s="98"/>
      <c r="BM24" s="98"/>
      <c r="BN24" s="99"/>
      <c r="BO24" s="99"/>
      <c r="BP24" s="98"/>
      <c r="BQ24" s="98"/>
      <c r="BR24" s="98"/>
      <c r="BS24" s="98"/>
      <c r="BT24" s="98"/>
      <c r="BU24" s="98"/>
      <c r="BV24" s="98"/>
      <c r="BW24" s="98"/>
      <c r="BX24" s="98"/>
      <c r="BY24" s="98"/>
      <c r="BZ24" s="99"/>
      <c r="CA24" s="99"/>
      <c r="CB24" s="98"/>
      <c r="CC24" s="98"/>
      <c r="CD24" s="98"/>
      <c r="CE24" s="98"/>
      <c r="CF24" s="98"/>
      <c r="CG24" s="98"/>
      <c r="CH24" s="98"/>
      <c r="CI24" s="98"/>
      <c r="CJ24" s="98"/>
      <c r="CK24" s="98"/>
      <c r="CL24" s="99"/>
      <c r="CM24" s="99"/>
      <c r="CN24" s="98"/>
      <c r="CO24" s="98"/>
      <c r="CP24" s="98"/>
      <c r="CQ24" s="98"/>
      <c r="CR24" s="98"/>
      <c r="CS24" s="98"/>
      <c r="CT24" s="98"/>
      <c r="CU24" s="98"/>
      <c r="CV24" s="98"/>
      <c r="CW24" s="98"/>
      <c r="CX24" s="99"/>
      <c r="CY24" s="99"/>
      <c r="CZ24" s="98"/>
      <c r="DA24" s="98"/>
      <c r="DB24" s="98"/>
      <c r="DC24" s="98"/>
      <c r="DD24" s="98"/>
      <c r="DE24" s="98"/>
      <c r="DF24" s="98"/>
      <c r="DG24" s="98"/>
      <c r="DH24" s="98"/>
      <c r="DI24" s="98"/>
      <c r="DJ24" s="99"/>
      <c r="DK24" s="99"/>
      <c r="DL24" s="98"/>
      <c r="DM24" s="98"/>
      <c r="DN24" s="98"/>
      <c r="DO24" s="98"/>
      <c r="DP24" s="98"/>
      <c r="DQ24" s="98"/>
      <c r="DR24" s="98"/>
      <c r="DS24" s="98"/>
      <c r="DT24" s="98"/>
      <c r="DU24" s="98"/>
      <c r="DV24" s="99"/>
      <c r="DW24" s="99"/>
      <c r="DX24" s="98"/>
      <c r="DY24" s="98"/>
      <c r="DZ24" s="98"/>
      <c r="EA24" s="98"/>
      <c r="EB24" s="98"/>
      <c r="EC24" s="98"/>
      <c r="ED24" s="98"/>
      <c r="EE24" s="98"/>
      <c r="EF24" s="98"/>
      <c r="EG24" s="98"/>
      <c r="EH24" s="99"/>
      <c r="EI24" s="99"/>
      <c r="EJ24" s="98"/>
      <c r="EK24" s="98"/>
      <c r="EL24" s="98"/>
      <c r="EM24" s="98"/>
      <c r="EN24" s="98"/>
      <c r="EO24" s="98"/>
      <c r="EP24" s="98"/>
      <c r="EQ24" s="98"/>
      <c r="ER24" s="98"/>
      <c r="ES24" s="98"/>
      <c r="ET24" s="99"/>
      <c r="EU24" s="99"/>
      <c r="EV24" s="98"/>
      <c r="EW24" s="98"/>
      <c r="EX24" s="98"/>
      <c r="EY24" s="98"/>
      <c r="EZ24" s="98"/>
      <c r="FA24" s="98"/>
      <c r="FB24" s="98"/>
      <c r="FC24" s="98"/>
      <c r="FD24" s="98"/>
      <c r="FE24" s="98"/>
      <c r="FF24" s="99"/>
      <c r="FG24" s="99"/>
      <c r="FH24" s="98"/>
      <c r="FI24" s="98"/>
      <c r="FJ24" s="98"/>
      <c r="FK24" s="98"/>
      <c r="FL24" s="98"/>
      <c r="FM24" s="98"/>
      <c r="FN24" s="98"/>
      <c r="FO24" s="98"/>
      <c r="FP24" s="98"/>
      <c r="FQ24" s="98"/>
      <c r="FR24" s="99"/>
      <c r="FS24" s="99"/>
      <c r="FT24" s="98"/>
      <c r="FU24" s="98"/>
      <c r="FV24" s="98"/>
      <c r="FW24" s="98"/>
      <c r="FX24" s="98"/>
      <c r="FY24" s="98"/>
      <c r="FZ24" s="98"/>
      <c r="GA24" s="98"/>
      <c r="GB24" s="98"/>
      <c r="GC24" s="98"/>
      <c r="GD24" s="99"/>
      <c r="GE24" s="99"/>
      <c r="GF24" s="98">
        <f t="shared" si="676"/>
        <v>0</v>
      </c>
      <c r="GG24" s="98">
        <f t="shared" si="677"/>
        <v>0</v>
      </c>
      <c r="GH24" s="98">
        <f t="shared" si="678"/>
        <v>0</v>
      </c>
      <c r="GI24" s="98">
        <f t="shared" si="679"/>
        <v>0</v>
      </c>
      <c r="GJ24" s="98">
        <f t="shared" ref="GJ24" si="690">SUM(L24,X24,AJ24,AV24,BH24,BT24,CF24,CR24,DD24,DP24,EB24,EN24,EZ24)</f>
        <v>0</v>
      </c>
      <c r="GK24" s="98">
        <f t="shared" ref="GK24" si="691">SUM(M24,Y24,AK24,AW24,BI24,BU24,CG24,CS24,DE24,DQ24,EC24,EO24,FA24)</f>
        <v>0</v>
      </c>
      <c r="GL24" s="98">
        <f t="shared" ref="GL24" si="692">SUM(N24,Z24,AL24,AX24,BJ24,BV24,CH24,CT24,DF24,DR24,ED24,EP24,FB24)</f>
        <v>0</v>
      </c>
      <c r="GM24" s="98">
        <f t="shared" ref="GM24" si="693">SUM(O24,AA24,AM24,AY24,BK24,BW24,CI24,CU24,DG24,DS24,EE24,EQ24,FC24)</f>
        <v>0</v>
      </c>
      <c r="GN24" s="98">
        <f t="shared" ref="GN24" si="694">SUM(P24,AB24,AN24,AZ24,BL24,BX24,CJ24,CV24,DH24,DT24,EF24,ER24,FD24)</f>
        <v>0</v>
      </c>
      <c r="GO24" s="98">
        <f t="shared" ref="GO24" si="695">SUM(Q24,AC24,AO24,BA24,BM24,BY24,CK24,CW24,DI24,DU24,EG24,ES24,FE24)</f>
        <v>0</v>
      </c>
      <c r="GP24" s="98"/>
      <c r="GQ24" s="98"/>
      <c r="GR24" s="139"/>
      <c r="GS24" s="78"/>
      <c r="GT24" s="161"/>
      <c r="GU24" s="161"/>
      <c r="GV24" s="90">
        <f t="shared" si="189"/>
        <v>0</v>
      </c>
    </row>
    <row r="25" spans="1:204" hidden="1" x14ac:dyDescent="0.2">
      <c r="A25" s="23">
        <v>1</v>
      </c>
      <c r="B25" s="101"/>
      <c r="C25" s="102"/>
      <c r="D25" s="103"/>
      <c r="E25" s="123" t="s">
        <v>25</v>
      </c>
      <c r="F25" s="125">
        <v>4</v>
      </c>
      <c r="G25" s="126">
        <v>198895.75819999998</v>
      </c>
      <c r="H25" s="106">
        <f>VLOOKUP($E25,'ВМП план'!$B$8:$AN$43,8,0)</f>
        <v>0</v>
      </c>
      <c r="I25" s="106">
        <f>VLOOKUP($E25,'ВМП план'!$B$8:$AN$43,9,0)</f>
        <v>0</v>
      </c>
      <c r="J25" s="106">
        <f t="shared" si="288"/>
        <v>0</v>
      </c>
      <c r="K25" s="106">
        <f t="shared" si="289"/>
        <v>0</v>
      </c>
      <c r="L25" s="106">
        <f t="shared" ref="L25" si="696">SUM(L26:L27)</f>
        <v>0</v>
      </c>
      <c r="M25" s="106">
        <f t="shared" ref="M25" si="697">SUM(M26:M27)</f>
        <v>0</v>
      </c>
      <c r="N25" s="106">
        <f t="shared" ref="N25" si="698">SUM(N26:N27)</f>
        <v>0</v>
      </c>
      <c r="O25" s="106">
        <f t="shared" ref="O25" si="699">SUM(O26:O27)</f>
        <v>0</v>
      </c>
      <c r="P25" s="106">
        <f t="shared" ref="P25" si="700">SUM(P26:P27)</f>
        <v>0</v>
      </c>
      <c r="Q25" s="106">
        <f t="shared" ref="Q25" si="701">SUM(Q26:Q27)</f>
        <v>0</v>
      </c>
      <c r="R25" s="122">
        <f t="shared" si="180"/>
        <v>0</v>
      </c>
      <c r="S25" s="122">
        <f t="shared" si="181"/>
        <v>0</v>
      </c>
      <c r="T25" s="106">
        <f>VLOOKUP($E25,'ВМП план'!$B$8:$AN$43,10,0)</f>
        <v>0</v>
      </c>
      <c r="U25" s="106">
        <f>VLOOKUP($E25,'ВМП план'!$B$8:$AN$43,11,0)</f>
        <v>0</v>
      </c>
      <c r="V25" s="106">
        <f t="shared" si="291"/>
        <v>0</v>
      </c>
      <c r="W25" s="106">
        <f t="shared" si="292"/>
        <v>0</v>
      </c>
      <c r="X25" s="106">
        <f t="shared" ref="X25" si="702">SUM(X26:X27)</f>
        <v>0</v>
      </c>
      <c r="Y25" s="106">
        <f t="shared" ref="Y25" si="703">SUM(Y26:Y27)</f>
        <v>0</v>
      </c>
      <c r="Z25" s="106">
        <f t="shared" ref="Z25" si="704">SUM(Z26:Z27)</f>
        <v>0</v>
      </c>
      <c r="AA25" s="106">
        <f t="shared" ref="AA25" si="705">SUM(AA26:AA27)</f>
        <v>0</v>
      </c>
      <c r="AB25" s="106">
        <f t="shared" ref="AB25" si="706">SUM(AB26:AB27)</f>
        <v>0</v>
      </c>
      <c r="AC25" s="106">
        <f t="shared" ref="AC25" si="707">SUM(AC26:AC27)</f>
        <v>0</v>
      </c>
      <c r="AD25" s="122">
        <f t="shared" ref="AD25:AD38" si="708">SUM(X25-V25)</f>
        <v>0</v>
      </c>
      <c r="AE25" s="122">
        <f t="shared" ref="AE25:AE38" si="709">SUM(Y25-W25)</f>
        <v>0</v>
      </c>
      <c r="AF25" s="106">
        <f>VLOOKUP($E25,'ВМП план'!$B$8:$AL$43,12,0)</f>
        <v>0</v>
      </c>
      <c r="AG25" s="106">
        <f>VLOOKUP($E25,'ВМП план'!$B$8:$AL$43,13,0)</f>
        <v>0</v>
      </c>
      <c r="AH25" s="106">
        <f t="shared" si="298"/>
        <v>0</v>
      </c>
      <c r="AI25" s="106">
        <f t="shared" si="299"/>
        <v>0</v>
      </c>
      <c r="AJ25" s="106">
        <f t="shared" ref="AJ25" si="710">SUM(AJ26:AJ27)</f>
        <v>0</v>
      </c>
      <c r="AK25" s="106">
        <f t="shared" ref="AK25" si="711">SUM(AK26:AK27)</f>
        <v>0</v>
      </c>
      <c r="AL25" s="106">
        <f t="shared" ref="AL25" si="712">SUM(AL26:AL27)</f>
        <v>0</v>
      </c>
      <c r="AM25" s="106">
        <f t="shared" ref="AM25" si="713">SUM(AM26:AM27)</f>
        <v>0</v>
      </c>
      <c r="AN25" s="106">
        <f t="shared" ref="AN25" si="714">SUM(AN26:AN27)</f>
        <v>0</v>
      </c>
      <c r="AO25" s="106">
        <f t="shared" ref="AO25" si="715">SUM(AO26:AO27)</f>
        <v>0</v>
      </c>
      <c r="AP25" s="122">
        <f t="shared" ref="AP25:AP38" si="716">SUM(AJ25-AH25)</f>
        <v>0</v>
      </c>
      <c r="AQ25" s="122">
        <f t="shared" ref="AQ25:AQ38" si="717">SUM(AK25-AI25)</f>
        <v>0</v>
      </c>
      <c r="AR25" s="106"/>
      <c r="AS25" s="106"/>
      <c r="AT25" s="106">
        <f t="shared" si="305"/>
        <v>0</v>
      </c>
      <c r="AU25" s="106">
        <f t="shared" si="306"/>
        <v>0</v>
      </c>
      <c r="AV25" s="106">
        <f t="shared" ref="AV25" si="718">SUM(AV26:AV27)</f>
        <v>0</v>
      </c>
      <c r="AW25" s="106">
        <f t="shared" ref="AW25" si="719">SUM(AW26:AW27)</f>
        <v>0</v>
      </c>
      <c r="AX25" s="106">
        <f t="shared" ref="AX25" si="720">SUM(AX26:AX27)</f>
        <v>0</v>
      </c>
      <c r="AY25" s="106">
        <f t="shared" ref="AY25" si="721">SUM(AY26:AY27)</f>
        <v>0</v>
      </c>
      <c r="AZ25" s="106">
        <f t="shared" ref="AZ25" si="722">SUM(AZ26:AZ27)</f>
        <v>0</v>
      </c>
      <c r="BA25" s="106">
        <f t="shared" ref="BA25" si="723">SUM(BA26:BA27)</f>
        <v>0</v>
      </c>
      <c r="BB25" s="122">
        <f t="shared" ref="BB25:BB38" si="724">SUM(AV25-AT25)</f>
        <v>0</v>
      </c>
      <c r="BC25" s="122">
        <f t="shared" ref="BC25:BC38" si="725">SUM(AW25-AU25)</f>
        <v>0</v>
      </c>
      <c r="BD25" s="106">
        <v>8</v>
      </c>
      <c r="BE25" s="106">
        <v>1591166.0655999999</v>
      </c>
      <c r="BF25" s="106">
        <f t="shared" si="312"/>
        <v>3.333333333333333</v>
      </c>
      <c r="BG25" s="106">
        <f t="shared" si="313"/>
        <v>662985.86066666653</v>
      </c>
      <c r="BH25" s="106">
        <f t="shared" ref="BH25" si="726">SUM(BH26:BH27)</f>
        <v>6</v>
      </c>
      <c r="BI25" s="106">
        <f t="shared" ref="BI25" si="727">SUM(BI26:BI27)</f>
        <v>1193374.56</v>
      </c>
      <c r="BJ25" s="106">
        <f t="shared" ref="BJ25" si="728">SUM(BJ26:BJ27)</f>
        <v>0</v>
      </c>
      <c r="BK25" s="106">
        <f t="shared" ref="BK25" si="729">SUM(BK26:BK27)</f>
        <v>0</v>
      </c>
      <c r="BL25" s="106">
        <f t="shared" ref="BL25" si="730">SUM(BL26:BL27)</f>
        <v>6</v>
      </c>
      <c r="BM25" s="106">
        <f t="shared" ref="BM25" si="731">SUM(BM26:BM27)</f>
        <v>1193374.56</v>
      </c>
      <c r="BN25" s="122">
        <f t="shared" ref="BN25:BN38" si="732">SUM(BH25-BF25)</f>
        <v>2.666666666666667</v>
      </c>
      <c r="BO25" s="122">
        <f t="shared" ref="BO25:BO38" si="733">SUM(BI25-BG25)</f>
        <v>530388.69933333353</v>
      </c>
      <c r="BP25" s="106"/>
      <c r="BQ25" s="106"/>
      <c r="BR25" s="106">
        <f t="shared" si="319"/>
        <v>0</v>
      </c>
      <c r="BS25" s="106">
        <f t="shared" si="320"/>
        <v>0</v>
      </c>
      <c r="BT25" s="106">
        <f t="shared" ref="BT25" si="734">SUM(BT26:BT27)</f>
        <v>0</v>
      </c>
      <c r="BU25" s="106">
        <f t="shared" ref="BU25" si="735">SUM(BU26:BU27)</f>
        <v>0</v>
      </c>
      <c r="BV25" s="106">
        <f t="shared" ref="BV25" si="736">SUM(BV26:BV27)</f>
        <v>0</v>
      </c>
      <c r="BW25" s="106">
        <f t="shared" ref="BW25" si="737">SUM(BW26:BW27)</f>
        <v>0</v>
      </c>
      <c r="BX25" s="106">
        <f t="shared" ref="BX25" si="738">SUM(BX26:BX27)</f>
        <v>0</v>
      </c>
      <c r="BY25" s="106">
        <f t="shared" ref="BY25" si="739">SUM(BY26:BY27)</f>
        <v>0</v>
      </c>
      <c r="BZ25" s="122">
        <f t="shared" ref="BZ25:BZ38" si="740">SUM(BT25-BR25)</f>
        <v>0</v>
      </c>
      <c r="CA25" s="122">
        <f t="shared" ref="CA25:CA38" si="741">SUM(BU25-BS25)</f>
        <v>0</v>
      </c>
      <c r="CB25" s="106"/>
      <c r="CC25" s="106"/>
      <c r="CD25" s="106">
        <f t="shared" si="326"/>
        <v>0</v>
      </c>
      <c r="CE25" s="106">
        <f t="shared" si="327"/>
        <v>0</v>
      </c>
      <c r="CF25" s="106">
        <f t="shared" ref="CF25" si="742">SUM(CF26:CF27)</f>
        <v>0</v>
      </c>
      <c r="CG25" s="106">
        <f t="shared" ref="CG25" si="743">SUM(CG26:CG27)</f>
        <v>0</v>
      </c>
      <c r="CH25" s="106">
        <f t="shared" ref="CH25" si="744">SUM(CH26:CH27)</f>
        <v>0</v>
      </c>
      <c r="CI25" s="106">
        <f t="shared" ref="CI25" si="745">SUM(CI26:CI27)</f>
        <v>0</v>
      </c>
      <c r="CJ25" s="106">
        <f t="shared" ref="CJ25" si="746">SUM(CJ26:CJ27)</f>
        <v>0</v>
      </c>
      <c r="CK25" s="106">
        <f t="shared" ref="CK25" si="747">SUM(CK26:CK27)</f>
        <v>0</v>
      </c>
      <c r="CL25" s="122">
        <f t="shared" ref="CL25:CL38" si="748">SUM(CF25-CD25)</f>
        <v>0</v>
      </c>
      <c r="CM25" s="122">
        <f t="shared" ref="CM25:CM38" si="749">SUM(CG25-CE25)</f>
        <v>0</v>
      </c>
      <c r="CN25" s="106"/>
      <c r="CO25" s="106"/>
      <c r="CP25" s="106">
        <f t="shared" si="333"/>
        <v>0</v>
      </c>
      <c r="CQ25" s="106">
        <f t="shared" si="334"/>
        <v>0</v>
      </c>
      <c r="CR25" s="106">
        <f t="shared" ref="CR25" si="750">SUM(CR26:CR27)</f>
        <v>0</v>
      </c>
      <c r="CS25" s="106">
        <f t="shared" ref="CS25" si="751">SUM(CS26:CS27)</f>
        <v>0</v>
      </c>
      <c r="CT25" s="106">
        <f t="shared" ref="CT25" si="752">SUM(CT26:CT27)</f>
        <v>0</v>
      </c>
      <c r="CU25" s="106">
        <f t="shared" ref="CU25" si="753">SUM(CU26:CU27)</f>
        <v>0</v>
      </c>
      <c r="CV25" s="106">
        <f t="shared" ref="CV25" si="754">SUM(CV26:CV27)</f>
        <v>0</v>
      </c>
      <c r="CW25" s="106">
        <f t="shared" ref="CW25" si="755">SUM(CW26:CW27)</f>
        <v>0</v>
      </c>
      <c r="CX25" s="122">
        <f t="shared" ref="CX25:CX38" si="756">SUM(CR25-CP25)</f>
        <v>0</v>
      </c>
      <c r="CY25" s="122">
        <f t="shared" ref="CY25:CY38" si="757">SUM(CS25-CQ25)</f>
        <v>0</v>
      </c>
      <c r="CZ25" s="106"/>
      <c r="DA25" s="106"/>
      <c r="DB25" s="106">
        <f t="shared" si="340"/>
        <v>0</v>
      </c>
      <c r="DC25" s="106">
        <f t="shared" si="341"/>
        <v>0</v>
      </c>
      <c r="DD25" s="106">
        <f t="shared" ref="DD25" si="758">SUM(DD26:DD27)</f>
        <v>0</v>
      </c>
      <c r="DE25" s="106">
        <f t="shared" ref="DE25" si="759">SUM(DE26:DE27)</f>
        <v>0</v>
      </c>
      <c r="DF25" s="106">
        <f t="shared" ref="DF25" si="760">SUM(DF26:DF27)</f>
        <v>0</v>
      </c>
      <c r="DG25" s="106">
        <f t="shared" ref="DG25" si="761">SUM(DG26:DG27)</f>
        <v>0</v>
      </c>
      <c r="DH25" s="106">
        <f t="shared" ref="DH25" si="762">SUM(DH26:DH27)</f>
        <v>0</v>
      </c>
      <c r="DI25" s="106">
        <f t="shared" ref="DI25" si="763">SUM(DI26:DI27)</f>
        <v>0</v>
      </c>
      <c r="DJ25" s="122">
        <f t="shared" ref="DJ25:DJ38" si="764">SUM(DD25-DB25)</f>
        <v>0</v>
      </c>
      <c r="DK25" s="122">
        <f t="shared" ref="DK25:DK38" si="765">SUM(DE25-DC25)</f>
        <v>0</v>
      </c>
      <c r="DL25" s="106"/>
      <c r="DM25" s="106"/>
      <c r="DN25" s="106">
        <f t="shared" si="347"/>
        <v>0</v>
      </c>
      <c r="DO25" s="106">
        <f t="shared" si="348"/>
        <v>0</v>
      </c>
      <c r="DP25" s="106">
        <f t="shared" ref="DP25" si="766">SUM(DP26:DP27)</f>
        <v>0</v>
      </c>
      <c r="DQ25" s="106">
        <f t="shared" ref="DQ25" si="767">SUM(DQ26:DQ27)</f>
        <v>0</v>
      </c>
      <c r="DR25" s="106">
        <f t="shared" ref="DR25" si="768">SUM(DR26:DR27)</f>
        <v>0</v>
      </c>
      <c r="DS25" s="106">
        <f t="shared" ref="DS25" si="769">SUM(DS26:DS27)</f>
        <v>0</v>
      </c>
      <c r="DT25" s="106">
        <f t="shared" ref="DT25" si="770">SUM(DT26:DT27)</f>
        <v>0</v>
      </c>
      <c r="DU25" s="106">
        <f t="shared" ref="DU25" si="771">SUM(DU26:DU27)</f>
        <v>0</v>
      </c>
      <c r="DV25" s="122">
        <f t="shared" ref="DV25:DV38" si="772">SUM(DP25-DN25)</f>
        <v>0</v>
      </c>
      <c r="DW25" s="122">
        <f t="shared" ref="DW25:DW38" si="773">SUM(DQ25-DO25)</f>
        <v>0</v>
      </c>
      <c r="DX25" s="106">
        <v>3</v>
      </c>
      <c r="DY25" s="106">
        <v>596687.27459999989</v>
      </c>
      <c r="DZ25" s="106">
        <f t="shared" si="354"/>
        <v>1.25</v>
      </c>
      <c r="EA25" s="106">
        <f t="shared" si="355"/>
        <v>248619.69774999993</v>
      </c>
      <c r="EB25" s="106">
        <f t="shared" ref="EB25" si="774">SUM(EB26:EB27)</f>
        <v>1</v>
      </c>
      <c r="EC25" s="106">
        <f t="shared" ref="EC25" si="775">SUM(EC26:EC27)</f>
        <v>198895.76</v>
      </c>
      <c r="ED25" s="106">
        <f t="shared" ref="ED25" si="776">SUM(ED26:ED27)</f>
        <v>0</v>
      </c>
      <c r="EE25" s="106">
        <f t="shared" ref="EE25" si="777">SUM(EE26:EE27)</f>
        <v>0</v>
      </c>
      <c r="EF25" s="106">
        <f t="shared" ref="EF25" si="778">SUM(EF26:EF27)</f>
        <v>1</v>
      </c>
      <c r="EG25" s="106">
        <f t="shared" ref="EG25" si="779">SUM(EG26:EG27)</f>
        <v>198895.76</v>
      </c>
      <c r="EH25" s="122">
        <f t="shared" ref="EH25:EH38" si="780">SUM(EB25-DZ25)</f>
        <v>-0.25</v>
      </c>
      <c r="EI25" s="122">
        <f t="shared" ref="EI25:EI38" si="781">SUM(EC25-EA25)</f>
        <v>-49723.937749999925</v>
      </c>
      <c r="EJ25" s="106"/>
      <c r="EK25" s="106">
        <v>0</v>
      </c>
      <c r="EL25" s="106">
        <f t="shared" si="361"/>
        <v>0</v>
      </c>
      <c r="EM25" s="106">
        <f t="shared" si="362"/>
        <v>0</v>
      </c>
      <c r="EN25" s="106">
        <f t="shared" ref="EN25" si="782">SUM(EN26:EN27)</f>
        <v>0</v>
      </c>
      <c r="EO25" s="106">
        <f t="shared" ref="EO25" si="783">SUM(EO26:EO27)</f>
        <v>0</v>
      </c>
      <c r="EP25" s="106">
        <f t="shared" ref="EP25" si="784">SUM(EP26:EP27)</f>
        <v>0</v>
      </c>
      <c r="EQ25" s="106">
        <f t="shared" ref="EQ25" si="785">SUM(EQ26:EQ27)</f>
        <v>0</v>
      </c>
      <c r="ER25" s="106">
        <f t="shared" ref="ER25" si="786">SUM(ER26:ER27)</f>
        <v>0</v>
      </c>
      <c r="ES25" s="106">
        <f t="shared" ref="ES25" si="787">SUM(ES26:ES27)</f>
        <v>0</v>
      </c>
      <c r="ET25" s="122">
        <f t="shared" ref="ET25:ET38" si="788">SUM(EN25-EL25)</f>
        <v>0</v>
      </c>
      <c r="EU25" s="122">
        <f t="shared" ref="EU25:EU38" si="789">SUM(EO25-EM25)</f>
        <v>0</v>
      </c>
      <c r="EV25" s="106"/>
      <c r="EW25" s="106"/>
      <c r="EX25" s="106">
        <f t="shared" si="368"/>
        <v>0</v>
      </c>
      <c r="EY25" s="106">
        <f t="shared" si="369"/>
        <v>0</v>
      </c>
      <c r="EZ25" s="106">
        <f t="shared" ref="EZ25" si="790">SUM(EZ26:EZ27)</f>
        <v>0</v>
      </c>
      <c r="FA25" s="106">
        <f t="shared" ref="FA25" si="791">SUM(FA26:FA27)</f>
        <v>0</v>
      </c>
      <c r="FB25" s="106">
        <f t="shared" ref="FB25" si="792">SUM(FB26:FB27)</f>
        <v>0</v>
      </c>
      <c r="FC25" s="106">
        <f t="shared" ref="FC25" si="793">SUM(FC26:FC27)</f>
        <v>0</v>
      </c>
      <c r="FD25" s="106">
        <f t="shared" ref="FD25" si="794">SUM(FD26:FD27)</f>
        <v>0</v>
      </c>
      <c r="FE25" s="106">
        <f t="shared" ref="FE25" si="795">SUM(FE26:FE27)</f>
        <v>0</v>
      </c>
      <c r="FF25" s="122">
        <f t="shared" ref="FF25:FF38" si="796">SUM(EZ25-EX25)</f>
        <v>0</v>
      </c>
      <c r="FG25" s="122">
        <f t="shared" ref="FG25:FG38" si="797">SUM(FA25-EY25)</f>
        <v>0</v>
      </c>
      <c r="FH25" s="106"/>
      <c r="FI25" s="106"/>
      <c r="FJ25" s="106">
        <f t="shared" si="375"/>
        <v>0</v>
      </c>
      <c r="FK25" s="106">
        <f t="shared" si="376"/>
        <v>0</v>
      </c>
      <c r="FL25" s="106">
        <f t="shared" ref="FL25" si="798">SUM(FL26:FL27)</f>
        <v>0</v>
      </c>
      <c r="FM25" s="106">
        <f t="shared" ref="FM25" si="799">SUM(FM26:FM27)</f>
        <v>0</v>
      </c>
      <c r="FN25" s="106">
        <f t="shared" ref="FN25" si="800">SUM(FN26:FN27)</f>
        <v>0</v>
      </c>
      <c r="FO25" s="106">
        <f t="shared" ref="FO25" si="801">SUM(FO26:FO27)</f>
        <v>0</v>
      </c>
      <c r="FP25" s="106">
        <f t="shared" ref="FP25" si="802">SUM(FP26:FP27)</f>
        <v>0</v>
      </c>
      <c r="FQ25" s="106">
        <f t="shared" ref="FQ25" si="803">SUM(FQ26:FQ27)</f>
        <v>0</v>
      </c>
      <c r="FR25" s="122">
        <f t="shared" ref="FR25:FR38" si="804">SUM(FL25-FJ25)</f>
        <v>0</v>
      </c>
      <c r="FS25" s="122">
        <f t="shared" ref="FS25:FS38" si="805">SUM(FM25-FK25)</f>
        <v>0</v>
      </c>
      <c r="FT25" s="106"/>
      <c r="FU25" s="106"/>
      <c r="FV25" s="106">
        <f t="shared" si="382"/>
        <v>0</v>
      </c>
      <c r="FW25" s="106">
        <f t="shared" si="383"/>
        <v>0</v>
      </c>
      <c r="FX25" s="106">
        <f t="shared" ref="FX25" si="806">SUM(FX26:FX27)</f>
        <v>0</v>
      </c>
      <c r="FY25" s="106">
        <f t="shared" ref="FY25" si="807">SUM(FY26:FY27)</f>
        <v>0</v>
      </c>
      <c r="FZ25" s="106">
        <f t="shared" ref="FZ25" si="808">SUM(FZ26:FZ27)</f>
        <v>0</v>
      </c>
      <c r="GA25" s="106">
        <f t="shared" ref="GA25" si="809">SUM(GA26:GA27)</f>
        <v>0</v>
      </c>
      <c r="GB25" s="106">
        <f t="shared" ref="GB25" si="810">SUM(GB26:GB27)</f>
        <v>0</v>
      </c>
      <c r="GC25" s="106">
        <f t="shared" ref="GC25" si="811">SUM(GC26:GC27)</f>
        <v>0</v>
      </c>
      <c r="GD25" s="122">
        <f t="shared" ref="GD25:GD38" si="812">SUM(FX25-FV25)</f>
        <v>0</v>
      </c>
      <c r="GE25" s="122">
        <f t="shared" ref="GE25:GE38" si="813">SUM(FY25-FW25)</f>
        <v>0</v>
      </c>
      <c r="GF25" s="106">
        <f t="shared" si="616"/>
        <v>11</v>
      </c>
      <c r="GG25" s="106">
        <f t="shared" si="616"/>
        <v>2187853.3401999995</v>
      </c>
      <c r="GH25" s="129">
        <f>SUM(GF25/12*$A$2)</f>
        <v>4.583333333333333</v>
      </c>
      <c r="GI25" s="172">
        <f>SUM(GG25/12*$A$2)</f>
        <v>911605.55841666646</v>
      </c>
      <c r="GJ25" s="106">
        <f t="shared" ref="GJ25" si="814">SUM(GJ26:GJ27)</f>
        <v>7</v>
      </c>
      <c r="GK25" s="106">
        <f t="shared" ref="GK25" si="815">SUM(GK26:GK27)</f>
        <v>1392270.32</v>
      </c>
      <c r="GL25" s="106">
        <f t="shared" ref="GL25" si="816">SUM(GL26:GL27)</f>
        <v>0</v>
      </c>
      <c r="GM25" s="106">
        <f t="shared" ref="GM25" si="817">SUM(GM26:GM27)</f>
        <v>0</v>
      </c>
      <c r="GN25" s="106">
        <f t="shared" ref="GN25" si="818">SUM(GN26:GN27)</f>
        <v>7</v>
      </c>
      <c r="GO25" s="106">
        <f t="shared" ref="GO25" si="819">SUM(GO26:GO27)</f>
        <v>1392270.32</v>
      </c>
      <c r="GP25" s="106">
        <f t="shared" si="622"/>
        <v>2.416666666666667</v>
      </c>
      <c r="GQ25" s="106">
        <f t="shared" si="623"/>
        <v>480664.7615833336</v>
      </c>
      <c r="GR25" s="139"/>
      <c r="GS25" s="78"/>
      <c r="GT25" s="161">
        <v>198895.75819999998</v>
      </c>
      <c r="GU25" s="161">
        <f t="shared" si="188"/>
        <v>198895.76</v>
      </c>
      <c r="GV25" s="90">
        <f t="shared" si="189"/>
        <v>-1.8000000272877514E-3</v>
      </c>
    </row>
    <row r="26" spans="1:204" ht="45" hidden="1" customHeight="1" x14ac:dyDescent="0.2">
      <c r="A26" s="23">
        <v>1</v>
      </c>
      <c r="B26" s="78" t="s">
        <v>270</v>
      </c>
      <c r="C26" s="81" t="s">
        <v>271</v>
      </c>
      <c r="D26" s="82">
        <v>525</v>
      </c>
      <c r="E26" s="86" t="s">
        <v>272</v>
      </c>
      <c r="F26" s="86">
        <v>4</v>
      </c>
      <c r="G26" s="97">
        <v>198895.75819999998</v>
      </c>
      <c r="H26" s="98"/>
      <c r="I26" s="98"/>
      <c r="J26" s="98"/>
      <c r="K26" s="98"/>
      <c r="L26" s="98">
        <f>VLOOKUP($D26,'факт '!$D$7:$AS$101,3,0)</f>
        <v>0</v>
      </c>
      <c r="M26" s="98">
        <f>VLOOKUP($D26,'факт '!$D$7:$AS$101,4,0)</f>
        <v>0</v>
      </c>
      <c r="N26" s="98"/>
      <c r="O26" s="98"/>
      <c r="P26" s="98">
        <f>SUM(L26+N26)</f>
        <v>0</v>
      </c>
      <c r="Q26" s="98">
        <f>SUM(M26+O26)</f>
        <v>0</v>
      </c>
      <c r="R26" s="99">
        <f t="shared" ref="R26" si="820">SUM(L26-J26)</f>
        <v>0</v>
      </c>
      <c r="S26" s="99">
        <f t="shared" ref="S26" si="821">SUM(M26-K26)</f>
        <v>0</v>
      </c>
      <c r="T26" s="98"/>
      <c r="U26" s="98"/>
      <c r="V26" s="98"/>
      <c r="W26" s="98"/>
      <c r="X26" s="98">
        <f>VLOOKUP($D26,'факт '!$D$7:$AS$101,7,0)</f>
        <v>0</v>
      </c>
      <c r="Y26" s="98">
        <f>VLOOKUP($D26,'факт '!$D$7:$AS$101,8,0)</f>
        <v>0</v>
      </c>
      <c r="Z26" s="98">
        <f>VLOOKUP($D26,'факт '!$D$7:$AS$101,9,0)</f>
        <v>0</v>
      </c>
      <c r="AA26" s="98">
        <f>VLOOKUP($D26,'факт '!$D$7:$AS$101,10,0)</f>
        <v>0</v>
      </c>
      <c r="AB26" s="98">
        <f>SUM(X26+Z26)</f>
        <v>0</v>
      </c>
      <c r="AC26" s="98">
        <f>SUM(Y26+AA26)</f>
        <v>0</v>
      </c>
      <c r="AD26" s="99">
        <f t="shared" ref="AD26" si="822">SUM(X26-V26)</f>
        <v>0</v>
      </c>
      <c r="AE26" s="99">
        <f t="shared" si="709"/>
        <v>0</v>
      </c>
      <c r="AF26" s="98"/>
      <c r="AG26" s="98"/>
      <c r="AH26" s="98"/>
      <c r="AI26" s="98"/>
      <c r="AJ26" s="98">
        <f>VLOOKUP($D26,'факт '!$D$7:$AS$101,5,0)</f>
        <v>0</v>
      </c>
      <c r="AK26" s="98">
        <f>VLOOKUP($D26,'факт '!$D$7:$AS$101,6,0)</f>
        <v>0</v>
      </c>
      <c r="AL26" s="98"/>
      <c r="AM26" s="98"/>
      <c r="AN26" s="98">
        <f>SUM(AJ26+AL26)</f>
        <v>0</v>
      </c>
      <c r="AO26" s="98">
        <f>SUM(AK26+AM26)</f>
        <v>0</v>
      </c>
      <c r="AP26" s="99">
        <f t="shared" ref="AP26" si="823">SUM(AJ26-AH26)</f>
        <v>0</v>
      </c>
      <c r="AQ26" s="99">
        <f t="shared" si="717"/>
        <v>0</v>
      </c>
      <c r="AR26" s="98"/>
      <c r="AS26" s="98"/>
      <c r="AT26" s="98"/>
      <c r="AU26" s="98"/>
      <c r="AV26" s="98">
        <f>VLOOKUP($D26,'факт '!$D$7:$AS$101,11,0)</f>
        <v>0</v>
      </c>
      <c r="AW26" s="98">
        <f>VLOOKUP($D26,'факт '!$D$7:$AS$101,12,0)</f>
        <v>0</v>
      </c>
      <c r="AX26" s="98"/>
      <c r="AY26" s="98"/>
      <c r="AZ26" s="98">
        <f>SUM(AV26+AX26)</f>
        <v>0</v>
      </c>
      <c r="BA26" s="98">
        <f>SUM(AW26+AY26)</f>
        <v>0</v>
      </c>
      <c r="BB26" s="99">
        <f t="shared" si="724"/>
        <v>0</v>
      </c>
      <c r="BC26" s="99">
        <f t="shared" si="725"/>
        <v>0</v>
      </c>
      <c r="BD26" s="98"/>
      <c r="BE26" s="98"/>
      <c r="BF26" s="98"/>
      <c r="BG26" s="98"/>
      <c r="BH26" s="98">
        <f>VLOOKUP($D26,'факт '!$D$7:$AS$101,15,0)</f>
        <v>6</v>
      </c>
      <c r="BI26" s="98">
        <f>VLOOKUP($D26,'факт '!$D$7:$AS$101,16,0)</f>
        <v>1193374.56</v>
      </c>
      <c r="BJ26" s="98">
        <f>VLOOKUP($D26,'факт '!$D$7:$AS$101,17,0)</f>
        <v>0</v>
      </c>
      <c r="BK26" s="98">
        <f>VLOOKUP($D26,'факт '!$D$7:$AS$101,18,0)</f>
        <v>0</v>
      </c>
      <c r="BL26" s="98">
        <f>SUM(BH26+BJ26)</f>
        <v>6</v>
      </c>
      <c r="BM26" s="98">
        <f>SUM(BI26+BK26)</f>
        <v>1193374.56</v>
      </c>
      <c r="BN26" s="99">
        <f t="shared" si="732"/>
        <v>6</v>
      </c>
      <c r="BO26" s="99">
        <f t="shared" si="733"/>
        <v>1193374.56</v>
      </c>
      <c r="BP26" s="98"/>
      <c r="BQ26" s="98"/>
      <c r="BR26" s="98"/>
      <c r="BS26" s="98"/>
      <c r="BT26" s="98">
        <f>VLOOKUP($D26,'факт '!$D$7:$AS$101,19,0)</f>
        <v>0</v>
      </c>
      <c r="BU26" s="98">
        <f>VLOOKUP($D26,'факт '!$D$7:$AS$101,20,0)</f>
        <v>0</v>
      </c>
      <c r="BV26" s="98">
        <f>VLOOKUP($D26,'факт '!$D$7:$AS$101,21,0)</f>
        <v>0</v>
      </c>
      <c r="BW26" s="98">
        <f>VLOOKUP($D26,'факт '!$D$7:$AS$101,22,0)</f>
        <v>0</v>
      </c>
      <c r="BX26" s="98">
        <f>SUM(BT26+BV26)</f>
        <v>0</v>
      </c>
      <c r="BY26" s="98">
        <f>SUM(BU26+BW26)</f>
        <v>0</v>
      </c>
      <c r="BZ26" s="99">
        <f t="shared" si="740"/>
        <v>0</v>
      </c>
      <c r="CA26" s="99">
        <f t="shared" si="741"/>
        <v>0</v>
      </c>
      <c r="CB26" s="98"/>
      <c r="CC26" s="98"/>
      <c r="CD26" s="98"/>
      <c r="CE26" s="98"/>
      <c r="CF26" s="98">
        <f>VLOOKUP($D26,'факт '!$D$7:$AS$101,23,0)</f>
        <v>0</v>
      </c>
      <c r="CG26" s="98">
        <f>VLOOKUP($D26,'факт '!$D$7:$AS$101,24,0)</f>
        <v>0</v>
      </c>
      <c r="CH26" s="98">
        <f>VLOOKUP($D26,'факт '!$D$7:$AS$101,25,0)</f>
        <v>0</v>
      </c>
      <c r="CI26" s="98">
        <f>VLOOKUP($D26,'факт '!$D$7:$AS$101,26,0)</f>
        <v>0</v>
      </c>
      <c r="CJ26" s="98">
        <f>SUM(CF26+CH26)</f>
        <v>0</v>
      </c>
      <c r="CK26" s="98">
        <f>SUM(CG26+CI26)</f>
        <v>0</v>
      </c>
      <c r="CL26" s="99">
        <f t="shared" si="748"/>
        <v>0</v>
      </c>
      <c r="CM26" s="99">
        <f t="shared" si="749"/>
        <v>0</v>
      </c>
      <c r="CN26" s="98"/>
      <c r="CO26" s="98"/>
      <c r="CP26" s="98"/>
      <c r="CQ26" s="98"/>
      <c r="CR26" s="98">
        <f>VLOOKUP($D26,'факт '!$D$7:$AS$101,27,0)</f>
        <v>0</v>
      </c>
      <c r="CS26" s="98">
        <f>VLOOKUP($D26,'факт '!$D$7:$AS$101,28,0)</f>
        <v>0</v>
      </c>
      <c r="CT26" s="98">
        <f>VLOOKUP($D26,'факт '!$D$7:$AS$101,29,0)</f>
        <v>0</v>
      </c>
      <c r="CU26" s="98">
        <f>VLOOKUP($D26,'факт '!$D$7:$AS$101,30,0)</f>
        <v>0</v>
      </c>
      <c r="CV26" s="98">
        <f>SUM(CR26+CT26)</f>
        <v>0</v>
      </c>
      <c r="CW26" s="98">
        <f>SUM(CS26+CU26)</f>
        <v>0</v>
      </c>
      <c r="CX26" s="99">
        <f t="shared" si="756"/>
        <v>0</v>
      </c>
      <c r="CY26" s="99">
        <f t="shared" si="757"/>
        <v>0</v>
      </c>
      <c r="CZ26" s="98"/>
      <c r="DA26" s="98"/>
      <c r="DB26" s="98"/>
      <c r="DC26" s="98"/>
      <c r="DD26" s="98">
        <f>VLOOKUP($D26,'факт '!$D$7:$AS$101,31,0)</f>
        <v>0</v>
      </c>
      <c r="DE26" s="98">
        <f>VLOOKUP($D26,'факт '!$D$7:$AS$101,32,0)</f>
        <v>0</v>
      </c>
      <c r="DF26" s="98"/>
      <c r="DG26" s="98"/>
      <c r="DH26" s="98">
        <f>SUM(DD26+DF26)</f>
        <v>0</v>
      </c>
      <c r="DI26" s="98">
        <f>SUM(DE26+DG26)</f>
        <v>0</v>
      </c>
      <c r="DJ26" s="99">
        <f t="shared" si="764"/>
        <v>0</v>
      </c>
      <c r="DK26" s="99">
        <f t="shared" si="765"/>
        <v>0</v>
      </c>
      <c r="DL26" s="98"/>
      <c r="DM26" s="98"/>
      <c r="DN26" s="98"/>
      <c r="DO26" s="98"/>
      <c r="DP26" s="98">
        <f>VLOOKUP($D26,'факт '!$D$7:$AS$101,13,0)</f>
        <v>0</v>
      </c>
      <c r="DQ26" s="98">
        <f>VLOOKUP($D26,'факт '!$D$7:$AS$101,14,0)</f>
        <v>0</v>
      </c>
      <c r="DR26" s="98"/>
      <c r="DS26" s="98"/>
      <c r="DT26" s="98">
        <f>SUM(DP26+DR26)</f>
        <v>0</v>
      </c>
      <c r="DU26" s="98">
        <f>SUM(DQ26+DS26)</f>
        <v>0</v>
      </c>
      <c r="DV26" s="99">
        <f t="shared" si="772"/>
        <v>0</v>
      </c>
      <c r="DW26" s="99">
        <f t="shared" si="773"/>
        <v>0</v>
      </c>
      <c r="DX26" s="98"/>
      <c r="DY26" s="98"/>
      <c r="DZ26" s="98"/>
      <c r="EA26" s="98"/>
      <c r="EB26" s="98">
        <f>VLOOKUP($D26,'факт '!$D$7:$AS$101,33,0)</f>
        <v>1</v>
      </c>
      <c r="EC26" s="98">
        <f>VLOOKUP($D26,'факт '!$D$7:$AS$101,34,0)</f>
        <v>198895.76</v>
      </c>
      <c r="ED26" s="98">
        <f>VLOOKUP($D26,'факт '!$D$7:$AS$101,35,0)</f>
        <v>0</v>
      </c>
      <c r="EE26" s="98">
        <f>VLOOKUP($D26,'факт '!$D$7:$AS$101,36,0)</f>
        <v>0</v>
      </c>
      <c r="EF26" s="98">
        <f>SUM(EB26+ED26)</f>
        <v>1</v>
      </c>
      <c r="EG26" s="98">
        <f>SUM(EC26+EE26)</f>
        <v>198895.76</v>
      </c>
      <c r="EH26" s="99">
        <f t="shared" si="780"/>
        <v>1</v>
      </c>
      <c r="EI26" s="99">
        <f t="shared" si="781"/>
        <v>198895.76</v>
      </c>
      <c r="EJ26" s="98"/>
      <c r="EK26" s="98"/>
      <c r="EL26" s="98"/>
      <c r="EM26" s="98"/>
      <c r="EN26" s="98">
        <f>VLOOKUP($D26,'факт '!$D$7:$AS$101,39,0)</f>
        <v>0</v>
      </c>
      <c r="EO26" s="98">
        <f>VLOOKUP($D26,'факт '!$D$7:$AS$101,40,0)</f>
        <v>0</v>
      </c>
      <c r="EP26" s="98">
        <f>VLOOKUP($D26,'факт '!$D$7:$AS$101,41,0)</f>
        <v>0</v>
      </c>
      <c r="EQ26" s="98">
        <f>VLOOKUP($D26,'факт '!$D$7:$AS$101,42,0)</f>
        <v>0</v>
      </c>
      <c r="ER26" s="98">
        <f>SUM(EN26+EP26)</f>
        <v>0</v>
      </c>
      <c r="ES26" s="98">
        <f>SUM(EO26+EQ26)</f>
        <v>0</v>
      </c>
      <c r="ET26" s="99">
        <f t="shared" si="788"/>
        <v>0</v>
      </c>
      <c r="EU26" s="99">
        <f t="shared" si="789"/>
        <v>0</v>
      </c>
      <c r="EV26" s="98"/>
      <c r="EW26" s="98"/>
      <c r="EX26" s="98"/>
      <c r="EY26" s="98"/>
      <c r="EZ26" s="98"/>
      <c r="FA26" s="98"/>
      <c r="FB26" s="98"/>
      <c r="FC26" s="98"/>
      <c r="FD26" s="98">
        <f t="shared" ref="FD26:FD27" si="824">SUM(EZ26+FB26)</f>
        <v>0</v>
      </c>
      <c r="FE26" s="98">
        <f t="shared" ref="FE26:FE27" si="825">SUM(FA26+FC26)</f>
        <v>0</v>
      </c>
      <c r="FF26" s="99">
        <f t="shared" si="796"/>
        <v>0</v>
      </c>
      <c r="FG26" s="99">
        <f t="shared" si="797"/>
        <v>0</v>
      </c>
      <c r="FH26" s="98"/>
      <c r="FI26" s="98"/>
      <c r="FJ26" s="98"/>
      <c r="FK26" s="98"/>
      <c r="FL26" s="98">
        <f>VLOOKUP($D26,'факт '!$D$7:$AS$101,37,0)</f>
        <v>0</v>
      </c>
      <c r="FM26" s="98">
        <f>VLOOKUP($D26,'факт '!$D$7:$AS$101,38,0)</f>
        <v>0</v>
      </c>
      <c r="FN26" s="98"/>
      <c r="FO26" s="98"/>
      <c r="FP26" s="98">
        <f>SUM(FL26+FN26)</f>
        <v>0</v>
      </c>
      <c r="FQ26" s="98">
        <f>SUM(FM26+FO26)</f>
        <v>0</v>
      </c>
      <c r="FR26" s="99">
        <f t="shared" si="804"/>
        <v>0</v>
      </c>
      <c r="FS26" s="99">
        <f t="shared" si="805"/>
        <v>0</v>
      </c>
      <c r="FT26" s="98"/>
      <c r="FU26" s="98"/>
      <c r="FV26" s="98"/>
      <c r="FW26" s="98"/>
      <c r="FX26" s="98"/>
      <c r="FY26" s="98"/>
      <c r="FZ26" s="98"/>
      <c r="GA26" s="98"/>
      <c r="GB26" s="98">
        <f t="shared" ref="GB26:GB27" si="826">SUM(FX26+FZ26)</f>
        <v>0</v>
      </c>
      <c r="GC26" s="98">
        <f t="shared" ref="GC26:GC27" si="827">SUM(FY26+GA26)</f>
        <v>0</v>
      </c>
      <c r="GD26" s="99">
        <f t="shared" si="812"/>
        <v>0</v>
      </c>
      <c r="GE26" s="99">
        <f t="shared" si="813"/>
        <v>0</v>
      </c>
      <c r="GF26" s="98">
        <f t="shared" ref="GF26:GF27" si="828">SUM(H26,T26,AF26,AR26,BD26,BP26,CB26,CN26,CZ26,DL26,DX26,EJ26,EV26)</f>
        <v>0</v>
      </c>
      <c r="GG26" s="98">
        <f t="shared" ref="GG26:GG27" si="829">SUM(I26,U26,AG26,AS26,BE26,BQ26,CC26,CO26,DA26,DM26,DY26,EK26,EW26)</f>
        <v>0</v>
      </c>
      <c r="GH26" s="98">
        <f t="shared" ref="GH26:GH27" si="830">SUM(J26,V26,AH26,AT26,BF26,BR26,CD26,CP26,DB26,DN26,DZ26,EL26,EX26)</f>
        <v>0</v>
      </c>
      <c r="GI26" s="98">
        <f t="shared" ref="GI26:GI27" si="831">SUM(K26,W26,AI26,AU26,BG26,BS26,CE26,CQ26,DC26,DO26,EA26,EM26,EY26)</f>
        <v>0</v>
      </c>
      <c r="GJ26" s="98">
        <f>SUM(L26,X26,AJ26,AV26,BH26,BT26,CF26,CR26,DD26,DP26,EB26,EN26,EZ26,FL26)</f>
        <v>7</v>
      </c>
      <c r="GK26" s="98">
        <f t="shared" ref="GK26" si="832">SUM(M26,Y26,AK26,AW26,BI26,BU26,CG26,CS26,DE26,DQ26,EC26,EO26,FA26,FM26)</f>
        <v>1392270.32</v>
      </c>
      <c r="GL26" s="98">
        <f t="shared" ref="GL26" si="833">SUM(N26,Z26,AL26,AX26,BJ26,BV26,CH26,CT26,DF26,DR26,ED26,EP26,FB26,FN26)</f>
        <v>0</v>
      </c>
      <c r="GM26" s="98">
        <f t="shared" ref="GM26" si="834">SUM(O26,AA26,AM26,AY26,BK26,BW26,CI26,CU26,DG26,DS26,EE26,EQ26,FC26,FO26)</f>
        <v>0</v>
      </c>
      <c r="GN26" s="98">
        <f t="shared" ref="GN26" si="835">SUM(P26,AB26,AN26,AZ26,BL26,BX26,CJ26,CV26,DH26,DT26,EF26,ER26,FD26,FP26)</f>
        <v>7</v>
      </c>
      <c r="GO26" s="98">
        <f t="shared" ref="GO26" si="836">SUM(Q26,AC26,AO26,BA26,BM26,BY26,CK26,CW26,DI26,DU26,EG26,ES26,FE26,FQ26)</f>
        <v>1392270.32</v>
      </c>
      <c r="GP26" s="98"/>
      <c r="GQ26" s="98"/>
      <c r="GR26" s="139"/>
      <c r="GS26" s="78"/>
      <c r="GT26" s="161">
        <v>198895.75819999998</v>
      </c>
      <c r="GU26" s="161">
        <f t="shared" si="188"/>
        <v>198895.76</v>
      </c>
      <c r="GV26" s="90">
        <f t="shared" si="189"/>
        <v>-1.8000000272877514E-3</v>
      </c>
    </row>
    <row r="27" spans="1:204" hidden="1" x14ac:dyDescent="0.2">
      <c r="A27" s="23">
        <v>1</v>
      </c>
      <c r="B27" s="78"/>
      <c r="C27" s="81"/>
      <c r="D27" s="82"/>
      <c r="E27" s="86"/>
      <c r="F27" s="86"/>
      <c r="G27" s="97"/>
      <c r="H27" s="98"/>
      <c r="I27" s="98"/>
      <c r="J27" s="98"/>
      <c r="K27" s="98"/>
      <c r="L27" s="98"/>
      <c r="M27" s="98"/>
      <c r="N27" s="98"/>
      <c r="O27" s="98"/>
      <c r="P27" s="98">
        <f t="shared" ref="P27" si="837">SUM(L27+N27)</f>
        <v>0</v>
      </c>
      <c r="Q27" s="98">
        <f t="shared" ref="Q27" si="838">SUM(M27+O27)</f>
        <v>0</v>
      </c>
      <c r="R27" s="99">
        <f t="shared" si="180"/>
        <v>0</v>
      </c>
      <c r="S27" s="99">
        <f t="shared" si="181"/>
        <v>0</v>
      </c>
      <c r="T27" s="98"/>
      <c r="U27" s="98"/>
      <c r="V27" s="98"/>
      <c r="W27" s="98"/>
      <c r="X27" s="98"/>
      <c r="Y27" s="98"/>
      <c r="Z27" s="98"/>
      <c r="AA27" s="98"/>
      <c r="AB27" s="98">
        <f t="shared" ref="AB27" si="839">SUM(X27+Z27)</f>
        <v>0</v>
      </c>
      <c r="AC27" s="98">
        <f t="shared" ref="AC27" si="840">SUM(Y27+AA27)</f>
        <v>0</v>
      </c>
      <c r="AD27" s="99">
        <f t="shared" si="708"/>
        <v>0</v>
      </c>
      <c r="AE27" s="99">
        <f t="shared" si="709"/>
        <v>0</v>
      </c>
      <c r="AF27" s="98"/>
      <c r="AG27" s="98"/>
      <c r="AH27" s="98"/>
      <c r="AI27" s="98"/>
      <c r="AJ27" s="98"/>
      <c r="AK27" s="98"/>
      <c r="AL27" s="98"/>
      <c r="AM27" s="98"/>
      <c r="AN27" s="98">
        <f t="shared" ref="AN27" si="841">SUM(AJ27+AL27)</f>
        <v>0</v>
      </c>
      <c r="AO27" s="98">
        <f t="shared" ref="AO27" si="842">SUM(AK27+AM27)</f>
        <v>0</v>
      </c>
      <c r="AP27" s="99">
        <f t="shared" si="716"/>
        <v>0</v>
      </c>
      <c r="AQ27" s="99">
        <f t="shared" si="717"/>
        <v>0</v>
      </c>
      <c r="AR27" s="98"/>
      <c r="AS27" s="98"/>
      <c r="AT27" s="98"/>
      <c r="AU27" s="98"/>
      <c r="AV27" s="98"/>
      <c r="AW27" s="98"/>
      <c r="AX27" s="98"/>
      <c r="AY27" s="98"/>
      <c r="AZ27" s="98">
        <f t="shared" ref="AZ27" si="843">SUM(AV27+AX27)</f>
        <v>0</v>
      </c>
      <c r="BA27" s="98">
        <f t="shared" ref="BA27" si="844">SUM(AW27+AY27)</f>
        <v>0</v>
      </c>
      <c r="BB27" s="99">
        <f t="shared" si="724"/>
        <v>0</v>
      </c>
      <c r="BC27" s="99">
        <f t="shared" si="725"/>
        <v>0</v>
      </c>
      <c r="BD27" s="98"/>
      <c r="BE27" s="98"/>
      <c r="BF27" s="98"/>
      <c r="BG27" s="98"/>
      <c r="BH27" s="98"/>
      <c r="BI27" s="98"/>
      <c r="BJ27" s="98"/>
      <c r="BK27" s="98"/>
      <c r="BL27" s="98">
        <f t="shared" ref="BL27" si="845">SUM(BH27+BJ27)</f>
        <v>0</v>
      </c>
      <c r="BM27" s="98">
        <f t="shared" ref="BM27" si="846">SUM(BI27+BK27)</f>
        <v>0</v>
      </c>
      <c r="BN27" s="99">
        <f t="shared" si="732"/>
        <v>0</v>
      </c>
      <c r="BO27" s="99">
        <f t="shared" si="733"/>
        <v>0</v>
      </c>
      <c r="BP27" s="98"/>
      <c r="BQ27" s="98"/>
      <c r="BR27" s="98"/>
      <c r="BS27" s="98"/>
      <c r="BT27" s="98"/>
      <c r="BU27" s="98"/>
      <c r="BV27" s="98"/>
      <c r="BW27" s="98"/>
      <c r="BX27" s="98">
        <f t="shared" ref="BX27" si="847">SUM(BT27+BV27)</f>
        <v>0</v>
      </c>
      <c r="BY27" s="98">
        <f t="shared" ref="BY27" si="848">SUM(BU27+BW27)</f>
        <v>0</v>
      </c>
      <c r="BZ27" s="99">
        <f t="shared" si="740"/>
        <v>0</v>
      </c>
      <c r="CA27" s="99">
        <f t="shared" si="741"/>
        <v>0</v>
      </c>
      <c r="CB27" s="98"/>
      <c r="CC27" s="98"/>
      <c r="CD27" s="98"/>
      <c r="CE27" s="98"/>
      <c r="CF27" s="98"/>
      <c r="CG27" s="98"/>
      <c r="CH27" s="98"/>
      <c r="CI27" s="98"/>
      <c r="CJ27" s="98">
        <f t="shared" ref="CJ27" si="849">SUM(CF27+CH27)</f>
        <v>0</v>
      </c>
      <c r="CK27" s="98">
        <f t="shared" ref="CK27" si="850">SUM(CG27+CI27)</f>
        <v>0</v>
      </c>
      <c r="CL27" s="99">
        <f t="shared" si="748"/>
        <v>0</v>
      </c>
      <c r="CM27" s="99">
        <f t="shared" si="749"/>
        <v>0</v>
      </c>
      <c r="CN27" s="98"/>
      <c r="CO27" s="98"/>
      <c r="CP27" s="98"/>
      <c r="CQ27" s="98"/>
      <c r="CR27" s="98"/>
      <c r="CS27" s="98"/>
      <c r="CT27" s="98"/>
      <c r="CU27" s="98"/>
      <c r="CV27" s="98">
        <f t="shared" ref="CV27" si="851">SUM(CR27+CT27)</f>
        <v>0</v>
      </c>
      <c r="CW27" s="98">
        <f t="shared" ref="CW27" si="852">SUM(CS27+CU27)</f>
        <v>0</v>
      </c>
      <c r="CX27" s="99">
        <f t="shared" si="756"/>
        <v>0</v>
      </c>
      <c r="CY27" s="99">
        <f t="shared" si="757"/>
        <v>0</v>
      </c>
      <c r="CZ27" s="98"/>
      <c r="DA27" s="98"/>
      <c r="DB27" s="98"/>
      <c r="DC27" s="98"/>
      <c r="DD27" s="98"/>
      <c r="DE27" s="98"/>
      <c r="DF27" s="98"/>
      <c r="DG27" s="98"/>
      <c r="DH27" s="98">
        <f t="shared" ref="DH27" si="853">SUM(DD27+DF27)</f>
        <v>0</v>
      </c>
      <c r="DI27" s="98">
        <f t="shared" ref="DI27" si="854">SUM(DE27+DG27)</f>
        <v>0</v>
      </c>
      <c r="DJ27" s="99">
        <f t="shared" si="764"/>
        <v>0</v>
      </c>
      <c r="DK27" s="99">
        <f t="shared" si="765"/>
        <v>0</v>
      </c>
      <c r="DL27" s="98"/>
      <c r="DM27" s="98"/>
      <c r="DN27" s="98"/>
      <c r="DO27" s="98"/>
      <c r="DP27" s="98"/>
      <c r="DQ27" s="98"/>
      <c r="DR27" s="98"/>
      <c r="DS27" s="98"/>
      <c r="DT27" s="98">
        <f t="shared" ref="DT27" si="855">SUM(DP27+DR27)</f>
        <v>0</v>
      </c>
      <c r="DU27" s="98">
        <f t="shared" ref="DU27" si="856">SUM(DQ27+DS27)</f>
        <v>0</v>
      </c>
      <c r="DV27" s="99">
        <f t="shared" si="772"/>
        <v>0</v>
      </c>
      <c r="DW27" s="99">
        <f t="shared" si="773"/>
        <v>0</v>
      </c>
      <c r="DX27" s="98"/>
      <c r="DY27" s="98"/>
      <c r="DZ27" s="98"/>
      <c r="EA27" s="98"/>
      <c r="EB27" s="98"/>
      <c r="EC27" s="98"/>
      <c r="ED27" s="98"/>
      <c r="EE27" s="98"/>
      <c r="EF27" s="98">
        <f t="shared" ref="EF27" si="857">SUM(EB27+ED27)</f>
        <v>0</v>
      </c>
      <c r="EG27" s="98">
        <f t="shared" ref="EG27" si="858">SUM(EC27+EE27)</f>
        <v>0</v>
      </c>
      <c r="EH27" s="99">
        <f t="shared" si="780"/>
        <v>0</v>
      </c>
      <c r="EI27" s="99">
        <f t="shared" si="781"/>
        <v>0</v>
      </c>
      <c r="EJ27" s="98"/>
      <c r="EK27" s="98"/>
      <c r="EL27" s="98"/>
      <c r="EM27" s="98"/>
      <c r="EN27" s="98"/>
      <c r="EO27" s="98"/>
      <c r="EP27" s="98"/>
      <c r="EQ27" s="98"/>
      <c r="ER27" s="98">
        <f t="shared" ref="ER27" si="859">SUM(EN27+EP27)</f>
        <v>0</v>
      </c>
      <c r="ES27" s="98">
        <f t="shared" ref="ES27" si="860">SUM(EO27+EQ27)</f>
        <v>0</v>
      </c>
      <c r="ET27" s="99">
        <f t="shared" si="788"/>
        <v>0</v>
      </c>
      <c r="EU27" s="99">
        <f t="shared" si="789"/>
        <v>0</v>
      </c>
      <c r="EV27" s="98"/>
      <c r="EW27" s="98"/>
      <c r="EX27" s="98"/>
      <c r="EY27" s="98"/>
      <c r="EZ27" s="98"/>
      <c r="FA27" s="98"/>
      <c r="FB27" s="98"/>
      <c r="FC27" s="98"/>
      <c r="FD27" s="98">
        <f t="shared" si="824"/>
        <v>0</v>
      </c>
      <c r="FE27" s="98">
        <f t="shared" si="825"/>
        <v>0</v>
      </c>
      <c r="FF27" s="99">
        <f t="shared" si="796"/>
        <v>0</v>
      </c>
      <c r="FG27" s="99">
        <f t="shared" si="797"/>
        <v>0</v>
      </c>
      <c r="FH27" s="98"/>
      <c r="FI27" s="98"/>
      <c r="FJ27" s="98"/>
      <c r="FK27" s="98"/>
      <c r="FL27" s="98"/>
      <c r="FM27" s="98"/>
      <c r="FN27" s="98"/>
      <c r="FO27" s="98"/>
      <c r="FP27" s="98">
        <f t="shared" ref="FP27" si="861">SUM(FL27+FN27)</f>
        <v>0</v>
      </c>
      <c r="FQ27" s="98">
        <f t="shared" ref="FQ27" si="862">SUM(FM27+FO27)</f>
        <v>0</v>
      </c>
      <c r="FR27" s="99">
        <f t="shared" si="804"/>
        <v>0</v>
      </c>
      <c r="FS27" s="99">
        <f t="shared" si="805"/>
        <v>0</v>
      </c>
      <c r="FT27" s="98"/>
      <c r="FU27" s="98"/>
      <c r="FV27" s="98"/>
      <c r="FW27" s="98"/>
      <c r="FX27" s="98"/>
      <c r="FY27" s="98"/>
      <c r="FZ27" s="98"/>
      <c r="GA27" s="98"/>
      <c r="GB27" s="98">
        <f t="shared" si="826"/>
        <v>0</v>
      </c>
      <c r="GC27" s="98">
        <f t="shared" si="827"/>
        <v>0</v>
      </c>
      <c r="GD27" s="99">
        <f t="shared" si="812"/>
        <v>0</v>
      </c>
      <c r="GE27" s="99">
        <f t="shared" si="813"/>
        <v>0</v>
      </c>
      <c r="GF27" s="98">
        <f t="shared" si="828"/>
        <v>0</v>
      </c>
      <c r="GG27" s="98">
        <f t="shared" si="829"/>
        <v>0</v>
      </c>
      <c r="GH27" s="98">
        <f t="shared" si="830"/>
        <v>0</v>
      </c>
      <c r="GI27" s="98">
        <f t="shared" si="831"/>
        <v>0</v>
      </c>
      <c r="GJ27" s="98">
        <f t="shared" ref="GJ27" si="863">SUM(L27,X27,AJ27,AV27,BH27,BT27,CF27,CR27,DD27,DP27,EB27,EN27,EZ27)</f>
        <v>0</v>
      </c>
      <c r="GK27" s="98">
        <f t="shared" ref="GK27" si="864">SUM(M27,Y27,AK27,AW27,BI27,BU27,CG27,CS27,DE27,DQ27,EC27,EO27,FA27)</f>
        <v>0</v>
      </c>
      <c r="GL27" s="98">
        <f t="shared" ref="GL27" si="865">SUM(N27,Z27,AL27,AX27,BJ27,BV27,CH27,CT27,DF27,DR27,ED27,EP27,FB27)</f>
        <v>0</v>
      </c>
      <c r="GM27" s="98">
        <f t="shared" ref="GM27" si="866">SUM(O27,AA27,AM27,AY27,BK27,BW27,CI27,CU27,DG27,DS27,EE27,EQ27,FC27)</f>
        <v>0</v>
      </c>
      <c r="GN27" s="98">
        <f t="shared" ref="GN27" si="867">SUM(P27,AB27,AN27,AZ27,BL27,BX27,CJ27,CV27,DH27,DT27,EF27,ER27,FD27)</f>
        <v>0</v>
      </c>
      <c r="GO27" s="98">
        <f t="shared" ref="GO27" si="868">SUM(Q27,AC27,AO27,BA27,BM27,BY27,CK27,CW27,DI27,DU27,EG27,ES27,FE27)</f>
        <v>0</v>
      </c>
      <c r="GP27" s="98"/>
      <c r="GQ27" s="98"/>
      <c r="GR27" s="139"/>
      <c r="GS27" s="78"/>
      <c r="GT27" s="161"/>
      <c r="GU27" s="161"/>
      <c r="GV27" s="90">
        <f t="shared" si="189"/>
        <v>0</v>
      </c>
    </row>
    <row r="28" spans="1:204" hidden="1" x14ac:dyDescent="0.2">
      <c r="A28" s="23">
        <v>1</v>
      </c>
      <c r="B28" s="101"/>
      <c r="C28" s="102"/>
      <c r="D28" s="102"/>
      <c r="E28" s="94" t="s">
        <v>26</v>
      </c>
      <c r="F28" s="104"/>
      <c r="G28" s="105"/>
      <c r="H28" s="106">
        <f>SUM(H29)</f>
        <v>1</v>
      </c>
      <c r="I28" s="106">
        <f t="shared" ref="I28:BT28" si="869">SUM(I29)</f>
        <v>129309.8315</v>
      </c>
      <c r="J28" s="106">
        <f t="shared" si="869"/>
        <v>0.41666666666666663</v>
      </c>
      <c r="K28" s="106">
        <f t="shared" si="869"/>
        <v>53879.096458333333</v>
      </c>
      <c r="L28" s="106">
        <f t="shared" si="869"/>
        <v>0</v>
      </c>
      <c r="M28" s="106">
        <f t="shared" si="869"/>
        <v>0</v>
      </c>
      <c r="N28" s="106">
        <f t="shared" si="869"/>
        <v>0</v>
      </c>
      <c r="O28" s="106">
        <f t="shared" si="869"/>
        <v>0</v>
      </c>
      <c r="P28" s="106">
        <f t="shared" si="869"/>
        <v>0</v>
      </c>
      <c r="Q28" s="106">
        <f t="shared" si="869"/>
        <v>0</v>
      </c>
      <c r="R28" s="99">
        <f t="shared" si="180"/>
        <v>-0.41666666666666663</v>
      </c>
      <c r="S28" s="99">
        <f t="shared" si="181"/>
        <v>-53879.096458333333</v>
      </c>
      <c r="T28" s="106">
        <f t="shared" si="869"/>
        <v>0</v>
      </c>
      <c r="U28" s="106">
        <f t="shared" si="869"/>
        <v>0</v>
      </c>
      <c r="V28" s="106">
        <f t="shared" si="869"/>
        <v>0</v>
      </c>
      <c r="W28" s="106">
        <f t="shared" si="869"/>
        <v>0</v>
      </c>
      <c r="X28" s="106">
        <f t="shared" si="869"/>
        <v>0</v>
      </c>
      <c r="Y28" s="106">
        <f t="shared" si="869"/>
        <v>0</v>
      </c>
      <c r="Z28" s="106">
        <f t="shared" si="869"/>
        <v>0</v>
      </c>
      <c r="AA28" s="106">
        <f t="shared" si="869"/>
        <v>0</v>
      </c>
      <c r="AB28" s="106">
        <f t="shared" si="869"/>
        <v>0</v>
      </c>
      <c r="AC28" s="106">
        <f t="shared" si="869"/>
        <v>0</v>
      </c>
      <c r="AD28" s="99">
        <f t="shared" si="708"/>
        <v>0</v>
      </c>
      <c r="AE28" s="99">
        <f t="shared" si="709"/>
        <v>0</v>
      </c>
      <c r="AF28" s="106">
        <f t="shared" si="869"/>
        <v>0</v>
      </c>
      <c r="AG28" s="106">
        <f t="shared" si="869"/>
        <v>0</v>
      </c>
      <c r="AH28" s="106">
        <f t="shared" si="869"/>
        <v>0</v>
      </c>
      <c r="AI28" s="106">
        <f t="shared" si="869"/>
        <v>0</v>
      </c>
      <c r="AJ28" s="106">
        <f t="shared" si="869"/>
        <v>0</v>
      </c>
      <c r="AK28" s="106">
        <f t="shared" si="869"/>
        <v>0</v>
      </c>
      <c r="AL28" s="106">
        <f t="shared" si="869"/>
        <v>0</v>
      </c>
      <c r="AM28" s="106">
        <f t="shared" si="869"/>
        <v>0</v>
      </c>
      <c r="AN28" s="106">
        <f t="shared" si="869"/>
        <v>0</v>
      </c>
      <c r="AO28" s="106">
        <f t="shared" si="869"/>
        <v>0</v>
      </c>
      <c r="AP28" s="99">
        <f t="shared" si="716"/>
        <v>0</v>
      </c>
      <c r="AQ28" s="99">
        <f t="shared" si="717"/>
        <v>0</v>
      </c>
      <c r="AR28" s="106">
        <f t="shared" si="869"/>
        <v>0</v>
      </c>
      <c r="AS28" s="106">
        <f t="shared" si="869"/>
        <v>0</v>
      </c>
      <c r="AT28" s="106">
        <f t="shared" si="869"/>
        <v>0</v>
      </c>
      <c r="AU28" s="106">
        <f t="shared" si="869"/>
        <v>0</v>
      </c>
      <c r="AV28" s="106">
        <f t="shared" si="869"/>
        <v>0</v>
      </c>
      <c r="AW28" s="106">
        <f t="shared" si="869"/>
        <v>0</v>
      </c>
      <c r="AX28" s="106">
        <f t="shared" si="869"/>
        <v>0</v>
      </c>
      <c r="AY28" s="106">
        <f t="shared" si="869"/>
        <v>0</v>
      </c>
      <c r="AZ28" s="106">
        <f t="shared" si="869"/>
        <v>0</v>
      </c>
      <c r="BA28" s="106">
        <f t="shared" si="869"/>
        <v>0</v>
      </c>
      <c r="BB28" s="99">
        <f t="shared" si="724"/>
        <v>0</v>
      </c>
      <c r="BC28" s="99">
        <f t="shared" si="725"/>
        <v>0</v>
      </c>
      <c r="BD28" s="106">
        <f t="shared" si="869"/>
        <v>80</v>
      </c>
      <c r="BE28" s="106">
        <f t="shared" si="869"/>
        <v>10344786.52</v>
      </c>
      <c r="BF28" s="106">
        <f t="shared" si="869"/>
        <v>33.333333333333336</v>
      </c>
      <c r="BG28" s="106">
        <f t="shared" si="869"/>
        <v>4310327.7166666668</v>
      </c>
      <c r="BH28" s="106">
        <f t="shared" si="869"/>
        <v>33</v>
      </c>
      <c r="BI28" s="106">
        <f t="shared" si="869"/>
        <v>4267224.3900000006</v>
      </c>
      <c r="BJ28" s="106">
        <f t="shared" si="869"/>
        <v>0</v>
      </c>
      <c r="BK28" s="106">
        <f t="shared" si="869"/>
        <v>0</v>
      </c>
      <c r="BL28" s="106">
        <f t="shared" si="869"/>
        <v>33</v>
      </c>
      <c r="BM28" s="106">
        <f t="shared" si="869"/>
        <v>4267224.3900000006</v>
      </c>
      <c r="BN28" s="99">
        <f t="shared" si="732"/>
        <v>-0.3333333333333357</v>
      </c>
      <c r="BO28" s="99">
        <f t="shared" si="733"/>
        <v>-43103.326666666195</v>
      </c>
      <c r="BP28" s="106">
        <f t="shared" si="869"/>
        <v>0</v>
      </c>
      <c r="BQ28" s="106">
        <f t="shared" si="869"/>
        <v>0</v>
      </c>
      <c r="BR28" s="106">
        <f t="shared" si="869"/>
        <v>0</v>
      </c>
      <c r="BS28" s="106">
        <f t="shared" si="869"/>
        <v>0</v>
      </c>
      <c r="BT28" s="106">
        <f t="shared" si="869"/>
        <v>0</v>
      </c>
      <c r="BU28" s="106">
        <f t="shared" ref="BU28:BY28" si="870">SUM(BU29)</f>
        <v>0</v>
      </c>
      <c r="BV28" s="106">
        <f t="shared" si="870"/>
        <v>0</v>
      </c>
      <c r="BW28" s="106">
        <f t="shared" si="870"/>
        <v>0</v>
      </c>
      <c r="BX28" s="106">
        <f t="shared" si="870"/>
        <v>0</v>
      </c>
      <c r="BY28" s="106">
        <f t="shared" si="870"/>
        <v>0</v>
      </c>
      <c r="BZ28" s="99">
        <f t="shared" si="740"/>
        <v>0</v>
      </c>
      <c r="CA28" s="99">
        <f t="shared" si="741"/>
        <v>0</v>
      </c>
      <c r="CB28" s="106">
        <f t="shared" ref="CB28:EF28" si="871">SUM(CB29)</f>
        <v>0</v>
      </c>
      <c r="CC28" s="106">
        <f t="shared" si="871"/>
        <v>0</v>
      </c>
      <c r="CD28" s="106">
        <f t="shared" si="871"/>
        <v>0</v>
      </c>
      <c r="CE28" s="106">
        <f t="shared" si="871"/>
        <v>0</v>
      </c>
      <c r="CF28" s="106">
        <f t="shared" si="871"/>
        <v>0</v>
      </c>
      <c r="CG28" s="106">
        <f t="shared" si="871"/>
        <v>0</v>
      </c>
      <c r="CH28" s="106">
        <f t="shared" si="871"/>
        <v>0</v>
      </c>
      <c r="CI28" s="106">
        <f t="shared" si="871"/>
        <v>0</v>
      </c>
      <c r="CJ28" s="106">
        <f t="shared" si="871"/>
        <v>0</v>
      </c>
      <c r="CK28" s="106">
        <f t="shared" si="871"/>
        <v>0</v>
      </c>
      <c r="CL28" s="99">
        <f t="shared" si="748"/>
        <v>0</v>
      </c>
      <c r="CM28" s="99">
        <f t="shared" si="749"/>
        <v>0</v>
      </c>
      <c r="CN28" s="106">
        <f t="shared" si="871"/>
        <v>0</v>
      </c>
      <c r="CO28" s="106">
        <f t="shared" si="871"/>
        <v>0</v>
      </c>
      <c r="CP28" s="106">
        <f t="shared" si="871"/>
        <v>0</v>
      </c>
      <c r="CQ28" s="106">
        <f t="shared" si="871"/>
        <v>0</v>
      </c>
      <c r="CR28" s="106">
        <f t="shared" si="871"/>
        <v>0</v>
      </c>
      <c r="CS28" s="106">
        <f t="shared" si="871"/>
        <v>0</v>
      </c>
      <c r="CT28" s="106">
        <f t="shared" si="871"/>
        <v>0</v>
      </c>
      <c r="CU28" s="106">
        <f t="shared" si="871"/>
        <v>0</v>
      </c>
      <c r="CV28" s="106">
        <f t="shared" si="871"/>
        <v>0</v>
      </c>
      <c r="CW28" s="106">
        <f t="shared" si="871"/>
        <v>0</v>
      </c>
      <c r="CX28" s="99">
        <f t="shared" si="756"/>
        <v>0</v>
      </c>
      <c r="CY28" s="99">
        <f t="shared" si="757"/>
        <v>0</v>
      </c>
      <c r="CZ28" s="106">
        <f t="shared" si="871"/>
        <v>0</v>
      </c>
      <c r="DA28" s="106">
        <f t="shared" si="871"/>
        <v>0</v>
      </c>
      <c r="DB28" s="106">
        <f t="shared" si="871"/>
        <v>0</v>
      </c>
      <c r="DC28" s="106">
        <f t="shared" si="871"/>
        <v>0</v>
      </c>
      <c r="DD28" s="106">
        <f t="shared" si="871"/>
        <v>0</v>
      </c>
      <c r="DE28" s="106">
        <f t="shared" si="871"/>
        <v>0</v>
      </c>
      <c r="DF28" s="106">
        <f t="shared" si="871"/>
        <v>0</v>
      </c>
      <c r="DG28" s="106">
        <f t="shared" si="871"/>
        <v>0</v>
      </c>
      <c r="DH28" s="106">
        <f t="shared" si="871"/>
        <v>0</v>
      </c>
      <c r="DI28" s="106">
        <f t="shared" si="871"/>
        <v>0</v>
      </c>
      <c r="DJ28" s="99">
        <f t="shared" si="764"/>
        <v>0</v>
      </c>
      <c r="DK28" s="99">
        <f t="shared" si="765"/>
        <v>0</v>
      </c>
      <c r="DL28" s="106">
        <f t="shared" si="871"/>
        <v>0</v>
      </c>
      <c r="DM28" s="106">
        <f t="shared" si="871"/>
        <v>0</v>
      </c>
      <c r="DN28" s="106">
        <f t="shared" si="871"/>
        <v>0</v>
      </c>
      <c r="DO28" s="106">
        <f t="shared" si="871"/>
        <v>0</v>
      </c>
      <c r="DP28" s="106">
        <f t="shared" si="871"/>
        <v>0</v>
      </c>
      <c r="DQ28" s="106">
        <f t="shared" si="871"/>
        <v>0</v>
      </c>
      <c r="DR28" s="106">
        <f t="shared" si="871"/>
        <v>0</v>
      </c>
      <c r="DS28" s="106">
        <f t="shared" si="871"/>
        <v>0</v>
      </c>
      <c r="DT28" s="106">
        <f t="shared" si="871"/>
        <v>0</v>
      </c>
      <c r="DU28" s="106">
        <f t="shared" si="871"/>
        <v>0</v>
      </c>
      <c r="DV28" s="99">
        <f t="shared" si="772"/>
        <v>0</v>
      </c>
      <c r="DW28" s="99">
        <f t="shared" si="773"/>
        <v>0</v>
      </c>
      <c r="DX28" s="106">
        <f t="shared" si="871"/>
        <v>0</v>
      </c>
      <c r="DY28" s="106">
        <f t="shared" si="871"/>
        <v>0</v>
      </c>
      <c r="DZ28" s="106">
        <f t="shared" si="871"/>
        <v>0</v>
      </c>
      <c r="EA28" s="106">
        <f t="shared" si="871"/>
        <v>0</v>
      </c>
      <c r="EB28" s="106">
        <f t="shared" si="871"/>
        <v>0</v>
      </c>
      <c r="EC28" s="106">
        <f t="shared" si="871"/>
        <v>0</v>
      </c>
      <c r="ED28" s="106">
        <f t="shared" si="871"/>
        <v>0</v>
      </c>
      <c r="EE28" s="106">
        <f t="shared" si="871"/>
        <v>0</v>
      </c>
      <c r="EF28" s="106">
        <f t="shared" si="871"/>
        <v>0</v>
      </c>
      <c r="EG28" s="106">
        <f t="shared" ref="EG28" si="872">SUM(EG29)</f>
        <v>0</v>
      </c>
      <c r="EH28" s="99">
        <f t="shared" si="780"/>
        <v>0</v>
      </c>
      <c r="EI28" s="99">
        <f t="shared" si="781"/>
        <v>0</v>
      </c>
      <c r="EJ28" s="106">
        <f t="shared" ref="EJ28:GQ28" si="873">SUM(EJ29)</f>
        <v>0</v>
      </c>
      <c r="EK28" s="106">
        <f t="shared" si="873"/>
        <v>0</v>
      </c>
      <c r="EL28" s="106">
        <f t="shared" si="873"/>
        <v>0</v>
      </c>
      <c r="EM28" s="106">
        <f t="shared" si="873"/>
        <v>0</v>
      </c>
      <c r="EN28" s="106">
        <f t="shared" si="873"/>
        <v>0</v>
      </c>
      <c r="EO28" s="106">
        <f t="shared" si="873"/>
        <v>0</v>
      </c>
      <c r="EP28" s="106">
        <f t="shared" si="873"/>
        <v>0</v>
      </c>
      <c r="EQ28" s="106">
        <f t="shared" si="873"/>
        <v>0</v>
      </c>
      <c r="ER28" s="106">
        <f t="shared" si="873"/>
        <v>0</v>
      </c>
      <c r="ES28" s="106">
        <f t="shared" si="873"/>
        <v>0</v>
      </c>
      <c r="ET28" s="99">
        <f t="shared" si="788"/>
        <v>0</v>
      </c>
      <c r="EU28" s="99">
        <f t="shared" si="789"/>
        <v>0</v>
      </c>
      <c r="EV28" s="106">
        <f t="shared" si="873"/>
        <v>0</v>
      </c>
      <c r="EW28" s="106">
        <f t="shared" si="873"/>
        <v>0</v>
      </c>
      <c r="EX28" s="106">
        <f t="shared" si="873"/>
        <v>0</v>
      </c>
      <c r="EY28" s="106">
        <f t="shared" si="873"/>
        <v>0</v>
      </c>
      <c r="EZ28" s="106">
        <f t="shared" si="873"/>
        <v>0</v>
      </c>
      <c r="FA28" s="106">
        <f t="shared" si="873"/>
        <v>0</v>
      </c>
      <c r="FB28" s="106">
        <f t="shared" si="873"/>
        <v>0</v>
      </c>
      <c r="FC28" s="106">
        <f t="shared" si="873"/>
        <v>0</v>
      </c>
      <c r="FD28" s="106">
        <f t="shared" si="873"/>
        <v>0</v>
      </c>
      <c r="FE28" s="106">
        <f t="shared" si="873"/>
        <v>0</v>
      </c>
      <c r="FF28" s="99">
        <f t="shared" si="796"/>
        <v>0</v>
      </c>
      <c r="FG28" s="99">
        <f t="shared" si="797"/>
        <v>0</v>
      </c>
      <c r="FH28" s="106">
        <f t="shared" si="873"/>
        <v>0</v>
      </c>
      <c r="FI28" s="106">
        <f t="shared" si="873"/>
        <v>0</v>
      </c>
      <c r="FJ28" s="106">
        <f t="shared" si="873"/>
        <v>0</v>
      </c>
      <c r="FK28" s="106">
        <f t="shared" si="873"/>
        <v>0</v>
      </c>
      <c r="FL28" s="106">
        <f t="shared" si="873"/>
        <v>0</v>
      </c>
      <c r="FM28" s="106">
        <f t="shared" si="873"/>
        <v>0</v>
      </c>
      <c r="FN28" s="106">
        <f t="shared" si="873"/>
        <v>0</v>
      </c>
      <c r="FO28" s="106">
        <f t="shared" si="873"/>
        <v>0</v>
      </c>
      <c r="FP28" s="106">
        <f t="shared" si="873"/>
        <v>0</v>
      </c>
      <c r="FQ28" s="106">
        <f t="shared" si="873"/>
        <v>0</v>
      </c>
      <c r="FR28" s="99">
        <f t="shared" si="804"/>
        <v>0</v>
      </c>
      <c r="FS28" s="99">
        <f t="shared" si="805"/>
        <v>0</v>
      </c>
      <c r="FT28" s="106">
        <f t="shared" si="873"/>
        <v>0</v>
      </c>
      <c r="FU28" s="106">
        <f t="shared" si="873"/>
        <v>0</v>
      </c>
      <c r="FV28" s="106">
        <f t="shared" si="873"/>
        <v>0</v>
      </c>
      <c r="FW28" s="106">
        <f t="shared" si="873"/>
        <v>0</v>
      </c>
      <c r="FX28" s="106">
        <f t="shared" si="873"/>
        <v>0</v>
      </c>
      <c r="FY28" s="106">
        <f t="shared" si="873"/>
        <v>0</v>
      </c>
      <c r="FZ28" s="106">
        <f t="shared" si="873"/>
        <v>0</v>
      </c>
      <c r="GA28" s="106">
        <f t="shared" si="873"/>
        <v>0</v>
      </c>
      <c r="GB28" s="106">
        <f t="shared" si="873"/>
        <v>0</v>
      </c>
      <c r="GC28" s="106">
        <f t="shared" si="873"/>
        <v>0</v>
      </c>
      <c r="GD28" s="99">
        <f t="shared" si="812"/>
        <v>0</v>
      </c>
      <c r="GE28" s="99">
        <f t="shared" si="813"/>
        <v>0</v>
      </c>
      <c r="GF28" s="106">
        <f t="shared" si="873"/>
        <v>81</v>
      </c>
      <c r="GG28" s="106">
        <f t="shared" si="873"/>
        <v>10474096.351499999</v>
      </c>
      <c r="GH28" s="129">
        <f t="shared" ref="GH28:GH29" si="874">SUM(GF28/12*$A$2)</f>
        <v>33.75</v>
      </c>
      <c r="GI28" s="172">
        <f t="shared" ref="GI28:GI29" si="875">SUM(GG28/12*$A$2)</f>
        <v>4364206.8131249994</v>
      </c>
      <c r="GJ28" s="106">
        <f t="shared" si="873"/>
        <v>33</v>
      </c>
      <c r="GK28" s="106">
        <f t="shared" si="873"/>
        <v>4267224.3900000006</v>
      </c>
      <c r="GL28" s="106">
        <f t="shared" si="873"/>
        <v>0</v>
      </c>
      <c r="GM28" s="106">
        <f t="shared" si="873"/>
        <v>0</v>
      </c>
      <c r="GN28" s="106">
        <f t="shared" si="873"/>
        <v>33</v>
      </c>
      <c r="GO28" s="106">
        <f t="shared" si="873"/>
        <v>4267224.3900000006</v>
      </c>
      <c r="GP28" s="106">
        <f t="shared" si="873"/>
        <v>-0.75</v>
      </c>
      <c r="GQ28" s="106">
        <f t="shared" si="873"/>
        <v>-96982.423124998808</v>
      </c>
      <c r="GR28" s="139"/>
      <c r="GS28" s="78"/>
      <c r="GT28" s="161"/>
      <c r="GU28" s="161"/>
      <c r="GV28" s="90">
        <f t="shared" si="189"/>
        <v>0</v>
      </c>
    </row>
    <row r="29" spans="1:204" hidden="1" x14ac:dyDescent="0.2">
      <c r="A29" s="23">
        <v>1</v>
      </c>
      <c r="B29" s="101"/>
      <c r="C29" s="107"/>
      <c r="D29" s="108"/>
      <c r="E29" s="123" t="s">
        <v>27</v>
      </c>
      <c r="F29" s="125">
        <v>5</v>
      </c>
      <c r="G29" s="126">
        <v>129309.8315</v>
      </c>
      <c r="H29" s="106">
        <f>VLOOKUP($E29,'ВМП план'!$B$8:$AN$43,8,0)</f>
        <v>1</v>
      </c>
      <c r="I29" s="106">
        <f>VLOOKUP($E29,'ВМП план'!$B$8:$AN$43,9,0)</f>
        <v>129309.8315</v>
      </c>
      <c r="J29" s="106">
        <f t="shared" si="288"/>
        <v>0.41666666666666663</v>
      </c>
      <c r="K29" s="106">
        <f t="shared" si="289"/>
        <v>53879.096458333333</v>
      </c>
      <c r="L29" s="106">
        <f t="shared" ref="L29" si="876">SUM(L30:L31)</f>
        <v>0</v>
      </c>
      <c r="M29" s="106">
        <f t="shared" ref="M29" si="877">SUM(M30:M31)</f>
        <v>0</v>
      </c>
      <c r="N29" s="106">
        <f t="shared" ref="N29" si="878">SUM(N30:N31)</f>
        <v>0</v>
      </c>
      <c r="O29" s="106">
        <f t="shared" ref="O29" si="879">SUM(O30:O31)</f>
        <v>0</v>
      </c>
      <c r="P29" s="106">
        <f t="shared" ref="P29" si="880">SUM(P30:P31)</f>
        <v>0</v>
      </c>
      <c r="Q29" s="106">
        <f t="shared" ref="Q29" si="881">SUM(Q30:Q31)</f>
        <v>0</v>
      </c>
      <c r="R29" s="122">
        <f t="shared" si="180"/>
        <v>-0.41666666666666663</v>
      </c>
      <c r="S29" s="122">
        <f t="shared" si="181"/>
        <v>-53879.096458333333</v>
      </c>
      <c r="T29" s="106">
        <f>VLOOKUP($E29,'ВМП план'!$B$8:$AN$43,10,0)</f>
        <v>0</v>
      </c>
      <c r="U29" s="106">
        <f>VLOOKUP($E29,'ВМП план'!$B$8:$AN$43,11,0)</f>
        <v>0</v>
      </c>
      <c r="V29" s="106">
        <f t="shared" si="291"/>
        <v>0</v>
      </c>
      <c r="W29" s="106">
        <f t="shared" si="292"/>
        <v>0</v>
      </c>
      <c r="X29" s="106">
        <f t="shared" ref="X29" si="882">SUM(X30:X31)</f>
        <v>0</v>
      </c>
      <c r="Y29" s="106">
        <f t="shared" ref="Y29" si="883">SUM(Y30:Y31)</f>
        <v>0</v>
      </c>
      <c r="Z29" s="106">
        <f t="shared" ref="Z29" si="884">SUM(Z30:Z31)</f>
        <v>0</v>
      </c>
      <c r="AA29" s="106">
        <f t="shared" ref="AA29" si="885">SUM(AA30:AA31)</f>
        <v>0</v>
      </c>
      <c r="AB29" s="106">
        <f t="shared" ref="AB29" si="886">SUM(AB30:AB31)</f>
        <v>0</v>
      </c>
      <c r="AC29" s="106">
        <f t="shared" ref="AC29" si="887">SUM(AC30:AC31)</f>
        <v>0</v>
      </c>
      <c r="AD29" s="122">
        <f t="shared" si="708"/>
        <v>0</v>
      </c>
      <c r="AE29" s="122">
        <f t="shared" si="709"/>
        <v>0</v>
      </c>
      <c r="AF29" s="106">
        <f>VLOOKUP($E29,'ВМП план'!$B$8:$AL$43,12,0)</f>
        <v>0</v>
      </c>
      <c r="AG29" s="106">
        <f>VLOOKUP($E29,'ВМП план'!$B$8:$AL$43,13,0)</f>
        <v>0</v>
      </c>
      <c r="AH29" s="106">
        <f t="shared" si="298"/>
        <v>0</v>
      </c>
      <c r="AI29" s="106">
        <f t="shared" si="299"/>
        <v>0</v>
      </c>
      <c r="AJ29" s="106">
        <f t="shared" ref="AJ29" si="888">SUM(AJ30:AJ31)</f>
        <v>0</v>
      </c>
      <c r="AK29" s="106">
        <f t="shared" ref="AK29" si="889">SUM(AK30:AK31)</f>
        <v>0</v>
      </c>
      <c r="AL29" s="106">
        <f t="shared" ref="AL29" si="890">SUM(AL30:AL31)</f>
        <v>0</v>
      </c>
      <c r="AM29" s="106">
        <f t="shared" ref="AM29" si="891">SUM(AM30:AM31)</f>
        <v>0</v>
      </c>
      <c r="AN29" s="106">
        <f t="shared" ref="AN29" si="892">SUM(AN30:AN31)</f>
        <v>0</v>
      </c>
      <c r="AO29" s="106">
        <f t="shared" ref="AO29" si="893">SUM(AO30:AO31)</f>
        <v>0</v>
      </c>
      <c r="AP29" s="122">
        <f t="shared" si="716"/>
        <v>0</v>
      </c>
      <c r="AQ29" s="122">
        <f t="shared" si="717"/>
        <v>0</v>
      </c>
      <c r="AR29" s="106"/>
      <c r="AS29" s="106"/>
      <c r="AT29" s="106">
        <f t="shared" si="305"/>
        <v>0</v>
      </c>
      <c r="AU29" s="106">
        <f t="shared" si="306"/>
        <v>0</v>
      </c>
      <c r="AV29" s="106">
        <f t="shared" ref="AV29" si="894">SUM(AV30:AV31)</f>
        <v>0</v>
      </c>
      <c r="AW29" s="106">
        <f t="shared" ref="AW29" si="895">SUM(AW30:AW31)</f>
        <v>0</v>
      </c>
      <c r="AX29" s="106">
        <f t="shared" ref="AX29" si="896">SUM(AX30:AX31)</f>
        <v>0</v>
      </c>
      <c r="AY29" s="106">
        <f t="shared" ref="AY29" si="897">SUM(AY30:AY31)</f>
        <v>0</v>
      </c>
      <c r="AZ29" s="106">
        <f t="shared" ref="AZ29" si="898">SUM(AZ30:AZ31)</f>
        <v>0</v>
      </c>
      <c r="BA29" s="106">
        <f t="shared" ref="BA29" si="899">SUM(BA30:BA31)</f>
        <v>0</v>
      </c>
      <c r="BB29" s="122">
        <f t="shared" si="724"/>
        <v>0</v>
      </c>
      <c r="BC29" s="122">
        <f t="shared" si="725"/>
        <v>0</v>
      </c>
      <c r="BD29" s="106">
        <v>80</v>
      </c>
      <c r="BE29" s="106">
        <v>10344786.52</v>
      </c>
      <c r="BF29" s="106">
        <f t="shared" si="312"/>
        <v>33.333333333333336</v>
      </c>
      <c r="BG29" s="106">
        <f t="shared" si="313"/>
        <v>4310327.7166666668</v>
      </c>
      <c r="BH29" s="106">
        <f t="shared" ref="BH29" si="900">SUM(BH30:BH31)</f>
        <v>33</v>
      </c>
      <c r="BI29" s="106">
        <f t="shared" ref="BI29" si="901">SUM(BI30:BI31)</f>
        <v>4267224.3900000006</v>
      </c>
      <c r="BJ29" s="106">
        <f t="shared" ref="BJ29" si="902">SUM(BJ30:BJ31)</f>
        <v>0</v>
      </c>
      <c r="BK29" s="106">
        <f t="shared" ref="BK29" si="903">SUM(BK30:BK31)</f>
        <v>0</v>
      </c>
      <c r="BL29" s="106">
        <f t="shared" ref="BL29" si="904">SUM(BL30:BL31)</f>
        <v>33</v>
      </c>
      <c r="BM29" s="106">
        <f t="shared" ref="BM29" si="905">SUM(BM30:BM31)</f>
        <v>4267224.3900000006</v>
      </c>
      <c r="BN29" s="122">
        <f t="shared" si="732"/>
        <v>-0.3333333333333357</v>
      </c>
      <c r="BO29" s="122">
        <f t="shared" si="733"/>
        <v>-43103.326666666195</v>
      </c>
      <c r="BP29" s="106"/>
      <c r="BQ29" s="106"/>
      <c r="BR29" s="106">
        <f t="shared" si="319"/>
        <v>0</v>
      </c>
      <c r="BS29" s="106">
        <f t="shared" si="320"/>
        <v>0</v>
      </c>
      <c r="BT29" s="106">
        <f t="shared" ref="BT29" si="906">SUM(BT30:BT31)</f>
        <v>0</v>
      </c>
      <c r="BU29" s="106">
        <f t="shared" ref="BU29" si="907">SUM(BU30:BU31)</f>
        <v>0</v>
      </c>
      <c r="BV29" s="106">
        <f t="shared" ref="BV29" si="908">SUM(BV30:BV31)</f>
        <v>0</v>
      </c>
      <c r="BW29" s="106">
        <f t="shared" ref="BW29" si="909">SUM(BW30:BW31)</f>
        <v>0</v>
      </c>
      <c r="BX29" s="106">
        <f t="shared" ref="BX29" si="910">SUM(BX30:BX31)</f>
        <v>0</v>
      </c>
      <c r="BY29" s="106">
        <f t="shared" ref="BY29" si="911">SUM(BY30:BY31)</f>
        <v>0</v>
      </c>
      <c r="BZ29" s="122">
        <f t="shared" si="740"/>
        <v>0</v>
      </c>
      <c r="CA29" s="122">
        <f t="shared" si="741"/>
        <v>0</v>
      </c>
      <c r="CB29" s="106"/>
      <c r="CC29" s="106"/>
      <c r="CD29" s="106">
        <f t="shared" si="326"/>
        <v>0</v>
      </c>
      <c r="CE29" s="106">
        <f t="shared" si="327"/>
        <v>0</v>
      </c>
      <c r="CF29" s="106">
        <f t="shared" ref="CF29" si="912">SUM(CF30:CF31)</f>
        <v>0</v>
      </c>
      <c r="CG29" s="106">
        <f t="shared" ref="CG29" si="913">SUM(CG30:CG31)</f>
        <v>0</v>
      </c>
      <c r="CH29" s="106">
        <f t="shared" ref="CH29" si="914">SUM(CH30:CH31)</f>
        <v>0</v>
      </c>
      <c r="CI29" s="106">
        <f t="shared" ref="CI29" si="915">SUM(CI30:CI31)</f>
        <v>0</v>
      </c>
      <c r="CJ29" s="106">
        <f t="shared" ref="CJ29" si="916">SUM(CJ30:CJ31)</f>
        <v>0</v>
      </c>
      <c r="CK29" s="106">
        <f t="shared" ref="CK29" si="917">SUM(CK30:CK31)</f>
        <v>0</v>
      </c>
      <c r="CL29" s="122">
        <f t="shared" si="748"/>
        <v>0</v>
      </c>
      <c r="CM29" s="122">
        <f t="shared" si="749"/>
        <v>0</v>
      </c>
      <c r="CN29" s="106"/>
      <c r="CO29" s="106"/>
      <c r="CP29" s="106">
        <f t="shared" si="333"/>
        <v>0</v>
      </c>
      <c r="CQ29" s="106">
        <f t="shared" si="334"/>
        <v>0</v>
      </c>
      <c r="CR29" s="106">
        <f t="shared" ref="CR29" si="918">SUM(CR30:CR31)</f>
        <v>0</v>
      </c>
      <c r="CS29" s="106">
        <f t="shared" ref="CS29" si="919">SUM(CS30:CS31)</f>
        <v>0</v>
      </c>
      <c r="CT29" s="106">
        <f t="shared" ref="CT29" si="920">SUM(CT30:CT31)</f>
        <v>0</v>
      </c>
      <c r="CU29" s="106">
        <f t="shared" ref="CU29" si="921">SUM(CU30:CU31)</f>
        <v>0</v>
      </c>
      <c r="CV29" s="106">
        <f t="shared" ref="CV29" si="922">SUM(CV30:CV31)</f>
        <v>0</v>
      </c>
      <c r="CW29" s="106">
        <f t="shared" ref="CW29" si="923">SUM(CW30:CW31)</f>
        <v>0</v>
      </c>
      <c r="CX29" s="122">
        <f t="shared" si="756"/>
        <v>0</v>
      </c>
      <c r="CY29" s="122">
        <f t="shared" si="757"/>
        <v>0</v>
      </c>
      <c r="CZ29" s="106"/>
      <c r="DA29" s="106"/>
      <c r="DB29" s="106">
        <f t="shared" si="340"/>
        <v>0</v>
      </c>
      <c r="DC29" s="106">
        <f t="shared" si="341"/>
        <v>0</v>
      </c>
      <c r="DD29" s="106">
        <f t="shared" ref="DD29" si="924">SUM(DD30:DD31)</f>
        <v>0</v>
      </c>
      <c r="DE29" s="106">
        <f t="shared" ref="DE29" si="925">SUM(DE30:DE31)</f>
        <v>0</v>
      </c>
      <c r="DF29" s="106">
        <f t="shared" ref="DF29" si="926">SUM(DF30:DF31)</f>
        <v>0</v>
      </c>
      <c r="DG29" s="106">
        <f t="shared" ref="DG29" si="927">SUM(DG30:DG31)</f>
        <v>0</v>
      </c>
      <c r="DH29" s="106">
        <f t="shared" ref="DH29" si="928">SUM(DH30:DH31)</f>
        <v>0</v>
      </c>
      <c r="DI29" s="106">
        <f t="shared" ref="DI29" si="929">SUM(DI30:DI31)</f>
        <v>0</v>
      </c>
      <c r="DJ29" s="122">
        <f t="shared" si="764"/>
        <v>0</v>
      </c>
      <c r="DK29" s="122">
        <f t="shared" si="765"/>
        <v>0</v>
      </c>
      <c r="DL29" s="106"/>
      <c r="DM29" s="106"/>
      <c r="DN29" s="106">
        <f t="shared" si="347"/>
        <v>0</v>
      </c>
      <c r="DO29" s="106">
        <f t="shared" si="348"/>
        <v>0</v>
      </c>
      <c r="DP29" s="106">
        <f t="shared" ref="DP29" si="930">SUM(DP30:DP31)</f>
        <v>0</v>
      </c>
      <c r="DQ29" s="106">
        <f t="shared" ref="DQ29" si="931">SUM(DQ30:DQ31)</f>
        <v>0</v>
      </c>
      <c r="DR29" s="106">
        <f t="shared" ref="DR29" si="932">SUM(DR30:DR31)</f>
        <v>0</v>
      </c>
      <c r="DS29" s="106">
        <f t="shared" ref="DS29" si="933">SUM(DS30:DS31)</f>
        <v>0</v>
      </c>
      <c r="DT29" s="106">
        <f t="shared" ref="DT29" si="934">SUM(DT30:DT31)</f>
        <v>0</v>
      </c>
      <c r="DU29" s="106">
        <f t="shared" ref="DU29" si="935">SUM(DU30:DU31)</f>
        <v>0</v>
      </c>
      <c r="DV29" s="122">
        <f t="shared" si="772"/>
        <v>0</v>
      </c>
      <c r="DW29" s="122">
        <f t="shared" si="773"/>
        <v>0</v>
      </c>
      <c r="DX29" s="106"/>
      <c r="DY29" s="106">
        <v>0</v>
      </c>
      <c r="DZ29" s="106">
        <f t="shared" si="354"/>
        <v>0</v>
      </c>
      <c r="EA29" s="106">
        <f t="shared" si="355"/>
        <v>0</v>
      </c>
      <c r="EB29" s="106">
        <f t="shared" ref="EB29" si="936">SUM(EB30:EB31)</f>
        <v>0</v>
      </c>
      <c r="EC29" s="106">
        <f t="shared" ref="EC29" si="937">SUM(EC30:EC31)</f>
        <v>0</v>
      </c>
      <c r="ED29" s="106">
        <f t="shared" ref="ED29" si="938">SUM(ED30:ED31)</f>
        <v>0</v>
      </c>
      <c r="EE29" s="106">
        <f t="shared" ref="EE29" si="939">SUM(EE30:EE31)</f>
        <v>0</v>
      </c>
      <c r="EF29" s="106">
        <f t="shared" ref="EF29" si="940">SUM(EF30:EF31)</f>
        <v>0</v>
      </c>
      <c r="EG29" s="106">
        <f t="shared" ref="EG29" si="941">SUM(EG30:EG31)</f>
        <v>0</v>
      </c>
      <c r="EH29" s="122">
        <f t="shared" si="780"/>
        <v>0</v>
      </c>
      <c r="EI29" s="122">
        <f t="shared" si="781"/>
        <v>0</v>
      </c>
      <c r="EJ29" s="106"/>
      <c r="EK29" s="106">
        <v>0</v>
      </c>
      <c r="EL29" s="106">
        <f t="shared" si="361"/>
        <v>0</v>
      </c>
      <c r="EM29" s="106">
        <f t="shared" si="362"/>
        <v>0</v>
      </c>
      <c r="EN29" s="106">
        <f t="shared" ref="EN29" si="942">SUM(EN30:EN31)</f>
        <v>0</v>
      </c>
      <c r="EO29" s="106">
        <f t="shared" ref="EO29" si="943">SUM(EO30:EO31)</f>
        <v>0</v>
      </c>
      <c r="EP29" s="106">
        <f t="shared" ref="EP29" si="944">SUM(EP30:EP31)</f>
        <v>0</v>
      </c>
      <c r="EQ29" s="106">
        <f t="shared" ref="EQ29" si="945">SUM(EQ30:EQ31)</f>
        <v>0</v>
      </c>
      <c r="ER29" s="106">
        <f t="shared" ref="ER29" si="946">SUM(ER30:ER31)</f>
        <v>0</v>
      </c>
      <c r="ES29" s="106">
        <f t="shared" ref="ES29" si="947">SUM(ES30:ES31)</f>
        <v>0</v>
      </c>
      <c r="ET29" s="122">
        <f t="shared" si="788"/>
        <v>0</v>
      </c>
      <c r="EU29" s="122">
        <f t="shared" si="789"/>
        <v>0</v>
      </c>
      <c r="EV29" s="106"/>
      <c r="EW29" s="106"/>
      <c r="EX29" s="106">
        <f t="shared" si="368"/>
        <v>0</v>
      </c>
      <c r="EY29" s="106">
        <f t="shared" si="369"/>
        <v>0</v>
      </c>
      <c r="EZ29" s="106">
        <f t="shared" ref="EZ29" si="948">SUM(EZ30:EZ31)</f>
        <v>0</v>
      </c>
      <c r="FA29" s="106">
        <f t="shared" ref="FA29" si="949">SUM(FA30:FA31)</f>
        <v>0</v>
      </c>
      <c r="FB29" s="106">
        <f t="shared" ref="FB29" si="950">SUM(FB30:FB31)</f>
        <v>0</v>
      </c>
      <c r="FC29" s="106">
        <f t="shared" ref="FC29" si="951">SUM(FC30:FC31)</f>
        <v>0</v>
      </c>
      <c r="FD29" s="106">
        <f t="shared" ref="FD29" si="952">SUM(FD30:FD31)</f>
        <v>0</v>
      </c>
      <c r="FE29" s="106">
        <f t="shared" ref="FE29" si="953">SUM(FE30:FE31)</f>
        <v>0</v>
      </c>
      <c r="FF29" s="122">
        <f t="shared" si="796"/>
        <v>0</v>
      </c>
      <c r="FG29" s="122">
        <f t="shared" si="797"/>
        <v>0</v>
      </c>
      <c r="FH29" s="106"/>
      <c r="FI29" s="106"/>
      <c r="FJ29" s="106">
        <f t="shared" si="375"/>
        <v>0</v>
      </c>
      <c r="FK29" s="106">
        <f t="shared" si="376"/>
        <v>0</v>
      </c>
      <c r="FL29" s="106">
        <f t="shared" ref="FL29" si="954">SUM(FL30:FL31)</f>
        <v>0</v>
      </c>
      <c r="FM29" s="106">
        <f t="shared" ref="FM29" si="955">SUM(FM30:FM31)</f>
        <v>0</v>
      </c>
      <c r="FN29" s="106">
        <f t="shared" ref="FN29" si="956">SUM(FN30:FN31)</f>
        <v>0</v>
      </c>
      <c r="FO29" s="106">
        <f t="shared" ref="FO29" si="957">SUM(FO30:FO31)</f>
        <v>0</v>
      </c>
      <c r="FP29" s="106">
        <f t="shared" ref="FP29" si="958">SUM(FP30:FP31)</f>
        <v>0</v>
      </c>
      <c r="FQ29" s="106">
        <f t="shared" ref="FQ29" si="959">SUM(FQ30:FQ31)</f>
        <v>0</v>
      </c>
      <c r="FR29" s="122">
        <f t="shared" si="804"/>
        <v>0</v>
      </c>
      <c r="FS29" s="122">
        <f t="shared" si="805"/>
        <v>0</v>
      </c>
      <c r="FT29" s="106"/>
      <c r="FU29" s="106"/>
      <c r="FV29" s="106">
        <f t="shared" si="382"/>
        <v>0</v>
      </c>
      <c r="FW29" s="106">
        <f t="shared" si="383"/>
        <v>0</v>
      </c>
      <c r="FX29" s="106">
        <f t="shared" ref="FX29" si="960">SUM(FX30:FX31)</f>
        <v>0</v>
      </c>
      <c r="FY29" s="106">
        <f t="shared" ref="FY29" si="961">SUM(FY30:FY31)</f>
        <v>0</v>
      </c>
      <c r="FZ29" s="106">
        <f t="shared" ref="FZ29" si="962">SUM(FZ30:FZ31)</f>
        <v>0</v>
      </c>
      <c r="GA29" s="106">
        <f t="shared" ref="GA29" si="963">SUM(GA30:GA31)</f>
        <v>0</v>
      </c>
      <c r="GB29" s="106">
        <f t="shared" ref="GB29" si="964">SUM(GB30:GB31)</f>
        <v>0</v>
      </c>
      <c r="GC29" s="106">
        <f t="shared" ref="GC29" si="965">SUM(GC30:GC31)</f>
        <v>0</v>
      </c>
      <c r="GD29" s="122">
        <f t="shared" si="812"/>
        <v>0</v>
      </c>
      <c r="GE29" s="122">
        <f t="shared" si="813"/>
        <v>0</v>
      </c>
      <c r="GF29" s="106">
        <f t="shared" ref="GF29:GG29" si="966">H29+T29+AF29+AR29+BD29+BP29+CB29+CN29+CZ29+DL29+DX29+EJ29+EV29+FH29+FT29</f>
        <v>81</v>
      </c>
      <c r="GG29" s="106">
        <f t="shared" si="966"/>
        <v>10474096.351499999</v>
      </c>
      <c r="GH29" s="129">
        <f t="shared" si="874"/>
        <v>33.75</v>
      </c>
      <c r="GI29" s="172">
        <f t="shared" si="875"/>
        <v>4364206.8131249994</v>
      </c>
      <c r="GJ29" s="106">
        <f t="shared" ref="GJ29" si="967">SUM(GJ30:GJ31)</f>
        <v>33</v>
      </c>
      <c r="GK29" s="106">
        <f t="shared" ref="GK29" si="968">SUM(GK30:GK31)</f>
        <v>4267224.3900000006</v>
      </c>
      <c r="GL29" s="106">
        <f t="shared" ref="GL29" si="969">SUM(GL30:GL31)</f>
        <v>0</v>
      </c>
      <c r="GM29" s="106">
        <f t="shared" ref="GM29" si="970">SUM(GM30:GM31)</f>
        <v>0</v>
      </c>
      <c r="GN29" s="106">
        <f t="shared" ref="GN29" si="971">SUM(GN30:GN31)</f>
        <v>33</v>
      </c>
      <c r="GO29" s="106">
        <f t="shared" ref="GO29" si="972">SUM(GO30:GO31)</f>
        <v>4267224.3900000006</v>
      </c>
      <c r="GP29" s="106">
        <f>SUM(GJ29-GH29)</f>
        <v>-0.75</v>
      </c>
      <c r="GQ29" s="106">
        <f>SUM(GK29-GI29)</f>
        <v>-96982.423124998808</v>
      </c>
      <c r="GR29" s="139"/>
      <c r="GS29" s="78"/>
      <c r="GT29" s="161">
        <v>129309.8315</v>
      </c>
      <c r="GU29" s="161">
        <f t="shared" si="188"/>
        <v>129309.83000000002</v>
      </c>
      <c r="GV29" s="90">
        <f t="shared" si="189"/>
        <v>1.4999999839346856E-3</v>
      </c>
    </row>
    <row r="30" spans="1:204" ht="46.5" hidden="1" customHeight="1" x14ac:dyDescent="0.2">
      <c r="A30" s="23">
        <v>1</v>
      </c>
      <c r="B30" s="78" t="s">
        <v>140</v>
      </c>
      <c r="C30" s="79" t="s">
        <v>141</v>
      </c>
      <c r="D30" s="86">
        <v>38</v>
      </c>
      <c r="E30" s="86" t="s">
        <v>142</v>
      </c>
      <c r="F30" s="86">
        <v>5</v>
      </c>
      <c r="G30" s="97">
        <v>129309.8315</v>
      </c>
      <c r="H30" s="98"/>
      <c r="I30" s="98"/>
      <c r="J30" s="98"/>
      <c r="K30" s="98"/>
      <c r="L30" s="98">
        <f>VLOOKUP($D30,'факт '!$D$7:$AS$101,3,0)</f>
        <v>0</v>
      </c>
      <c r="M30" s="98">
        <f>VLOOKUP($D30,'факт '!$D$7:$AS$101,4,0)</f>
        <v>0</v>
      </c>
      <c r="N30" s="98"/>
      <c r="O30" s="98"/>
      <c r="P30" s="98">
        <f>SUM(L30+N30)</f>
        <v>0</v>
      </c>
      <c r="Q30" s="98">
        <f>SUM(M30+O30)</f>
        <v>0</v>
      </c>
      <c r="R30" s="99">
        <f t="shared" ref="R30" si="973">SUM(L30-J30)</f>
        <v>0</v>
      </c>
      <c r="S30" s="99">
        <f t="shared" ref="S30" si="974">SUM(M30-K30)</f>
        <v>0</v>
      </c>
      <c r="T30" s="98"/>
      <c r="U30" s="98"/>
      <c r="V30" s="98"/>
      <c r="W30" s="98"/>
      <c r="X30" s="98">
        <f>VLOOKUP($D30,'факт '!$D$7:$AS$101,7,0)</f>
        <v>0</v>
      </c>
      <c r="Y30" s="98">
        <f>VLOOKUP($D30,'факт '!$D$7:$AS$101,8,0)</f>
        <v>0</v>
      </c>
      <c r="Z30" s="98">
        <f>VLOOKUP($D30,'факт '!$D$7:$AS$101,9,0)</f>
        <v>0</v>
      </c>
      <c r="AA30" s="98">
        <f>VLOOKUP($D30,'факт '!$D$7:$AS$101,10,0)</f>
        <v>0</v>
      </c>
      <c r="AB30" s="98">
        <f>SUM(X30+Z30)</f>
        <v>0</v>
      </c>
      <c r="AC30" s="98">
        <f>SUM(Y30+AA30)</f>
        <v>0</v>
      </c>
      <c r="AD30" s="99">
        <f t="shared" ref="AD30" si="975">SUM(X30-V30)</f>
        <v>0</v>
      </c>
      <c r="AE30" s="99">
        <f t="shared" si="709"/>
        <v>0</v>
      </c>
      <c r="AF30" s="98"/>
      <c r="AG30" s="98"/>
      <c r="AH30" s="98"/>
      <c r="AI30" s="98"/>
      <c r="AJ30" s="98">
        <f>VLOOKUP($D30,'факт '!$D$7:$AS$101,5,0)</f>
        <v>0</v>
      </c>
      <c r="AK30" s="98">
        <f>VLOOKUP($D30,'факт '!$D$7:$AS$101,6,0)</f>
        <v>0</v>
      </c>
      <c r="AL30" s="98"/>
      <c r="AM30" s="98"/>
      <c r="AN30" s="98">
        <f>SUM(AJ30+AL30)</f>
        <v>0</v>
      </c>
      <c r="AO30" s="98">
        <f>SUM(AK30+AM30)</f>
        <v>0</v>
      </c>
      <c r="AP30" s="99">
        <f t="shared" ref="AP30" si="976">SUM(AJ30-AH30)</f>
        <v>0</v>
      </c>
      <c r="AQ30" s="99">
        <f t="shared" si="717"/>
        <v>0</v>
      </c>
      <c r="AR30" s="98"/>
      <c r="AS30" s="98"/>
      <c r="AT30" s="98"/>
      <c r="AU30" s="98"/>
      <c r="AV30" s="98">
        <f>VLOOKUP($D30,'факт '!$D$7:$AS$101,11,0)</f>
        <v>0</v>
      </c>
      <c r="AW30" s="98">
        <f>VLOOKUP($D30,'факт '!$D$7:$AS$101,12,0)</f>
        <v>0</v>
      </c>
      <c r="AX30" s="98"/>
      <c r="AY30" s="98"/>
      <c r="AZ30" s="98">
        <f>SUM(AV30+AX30)</f>
        <v>0</v>
      </c>
      <c r="BA30" s="98">
        <f>SUM(AW30+AY30)</f>
        <v>0</v>
      </c>
      <c r="BB30" s="99">
        <f t="shared" si="724"/>
        <v>0</v>
      </c>
      <c r="BC30" s="99">
        <f t="shared" si="725"/>
        <v>0</v>
      </c>
      <c r="BD30" s="98"/>
      <c r="BE30" s="98"/>
      <c r="BF30" s="98"/>
      <c r="BG30" s="98"/>
      <c r="BH30" s="98">
        <f>VLOOKUP($D30,'факт '!$D$7:$AS$101,15,0)</f>
        <v>33</v>
      </c>
      <c r="BI30" s="98">
        <f>VLOOKUP($D30,'факт '!$D$7:$AS$101,16,0)</f>
        <v>4267224.3900000006</v>
      </c>
      <c r="BJ30" s="98">
        <f>VLOOKUP($D30,'факт '!$D$7:$AS$101,17,0)</f>
        <v>0</v>
      </c>
      <c r="BK30" s="98">
        <f>VLOOKUP($D30,'факт '!$D$7:$AS$101,18,0)</f>
        <v>0</v>
      </c>
      <c r="BL30" s="98">
        <f>SUM(BH30+BJ30)</f>
        <v>33</v>
      </c>
      <c r="BM30" s="98">
        <f>SUM(BI30+BK30)</f>
        <v>4267224.3900000006</v>
      </c>
      <c r="BN30" s="99">
        <f t="shared" si="732"/>
        <v>33</v>
      </c>
      <c r="BO30" s="99">
        <f t="shared" si="733"/>
        <v>4267224.3900000006</v>
      </c>
      <c r="BP30" s="98"/>
      <c r="BQ30" s="98"/>
      <c r="BR30" s="98"/>
      <c r="BS30" s="98"/>
      <c r="BT30" s="98">
        <f>VLOOKUP($D30,'факт '!$D$7:$AS$101,19,0)</f>
        <v>0</v>
      </c>
      <c r="BU30" s="98">
        <f>VLOOKUP($D30,'факт '!$D$7:$AS$101,20,0)</f>
        <v>0</v>
      </c>
      <c r="BV30" s="98">
        <f>VLOOKUP($D30,'факт '!$D$7:$AS$101,21,0)</f>
        <v>0</v>
      </c>
      <c r="BW30" s="98">
        <f>VLOOKUP($D30,'факт '!$D$7:$AS$101,22,0)</f>
        <v>0</v>
      </c>
      <c r="BX30" s="98">
        <f>SUM(BT30+BV30)</f>
        <v>0</v>
      </c>
      <c r="BY30" s="98">
        <f>SUM(BU30+BW30)</f>
        <v>0</v>
      </c>
      <c r="BZ30" s="99">
        <f t="shared" si="740"/>
        <v>0</v>
      </c>
      <c r="CA30" s="99">
        <f t="shared" si="741"/>
        <v>0</v>
      </c>
      <c r="CB30" s="98"/>
      <c r="CC30" s="98"/>
      <c r="CD30" s="98"/>
      <c r="CE30" s="98"/>
      <c r="CF30" s="98">
        <f>VLOOKUP($D30,'факт '!$D$7:$AS$101,23,0)</f>
        <v>0</v>
      </c>
      <c r="CG30" s="98">
        <f>VLOOKUP($D30,'факт '!$D$7:$AS$101,24,0)</f>
        <v>0</v>
      </c>
      <c r="CH30" s="98">
        <f>VLOOKUP($D30,'факт '!$D$7:$AS$101,25,0)</f>
        <v>0</v>
      </c>
      <c r="CI30" s="98">
        <f>VLOOKUP($D30,'факт '!$D$7:$AS$101,26,0)</f>
        <v>0</v>
      </c>
      <c r="CJ30" s="98">
        <f>SUM(CF30+CH30)</f>
        <v>0</v>
      </c>
      <c r="CK30" s="98">
        <f>SUM(CG30+CI30)</f>
        <v>0</v>
      </c>
      <c r="CL30" s="99">
        <f t="shared" si="748"/>
        <v>0</v>
      </c>
      <c r="CM30" s="99">
        <f t="shared" si="749"/>
        <v>0</v>
      </c>
      <c r="CN30" s="98"/>
      <c r="CO30" s="98"/>
      <c r="CP30" s="98"/>
      <c r="CQ30" s="98"/>
      <c r="CR30" s="98">
        <f>VLOOKUP($D30,'факт '!$D$7:$AS$101,27,0)</f>
        <v>0</v>
      </c>
      <c r="CS30" s="98">
        <f>VLOOKUP($D30,'факт '!$D$7:$AS$101,28,0)</f>
        <v>0</v>
      </c>
      <c r="CT30" s="98">
        <f>VLOOKUP($D30,'факт '!$D$7:$AS$101,29,0)</f>
        <v>0</v>
      </c>
      <c r="CU30" s="98">
        <f>VLOOKUP($D30,'факт '!$D$7:$AS$101,30,0)</f>
        <v>0</v>
      </c>
      <c r="CV30" s="98">
        <f>SUM(CR30+CT30)</f>
        <v>0</v>
      </c>
      <c r="CW30" s="98">
        <f>SUM(CS30+CU30)</f>
        <v>0</v>
      </c>
      <c r="CX30" s="99">
        <f t="shared" si="756"/>
        <v>0</v>
      </c>
      <c r="CY30" s="99">
        <f t="shared" si="757"/>
        <v>0</v>
      </c>
      <c r="CZ30" s="98"/>
      <c r="DA30" s="98"/>
      <c r="DB30" s="98"/>
      <c r="DC30" s="98"/>
      <c r="DD30" s="98">
        <f>VLOOKUP($D30,'факт '!$D$7:$AS$101,31,0)</f>
        <v>0</v>
      </c>
      <c r="DE30" s="98">
        <f>VLOOKUP($D30,'факт '!$D$7:$AS$101,32,0)</f>
        <v>0</v>
      </c>
      <c r="DF30" s="98"/>
      <c r="DG30" s="98"/>
      <c r="DH30" s="98">
        <f>SUM(DD30+DF30)</f>
        <v>0</v>
      </c>
      <c r="DI30" s="98">
        <f>SUM(DE30+DG30)</f>
        <v>0</v>
      </c>
      <c r="DJ30" s="99">
        <f t="shared" si="764"/>
        <v>0</v>
      </c>
      <c r="DK30" s="99">
        <f t="shared" si="765"/>
        <v>0</v>
      </c>
      <c r="DL30" s="98"/>
      <c r="DM30" s="98"/>
      <c r="DN30" s="98"/>
      <c r="DO30" s="98"/>
      <c r="DP30" s="98">
        <f>VLOOKUP($D30,'факт '!$D$7:$AS$101,13,0)</f>
        <v>0</v>
      </c>
      <c r="DQ30" s="98">
        <f>VLOOKUP($D30,'факт '!$D$7:$AS$101,14,0)</f>
        <v>0</v>
      </c>
      <c r="DR30" s="98"/>
      <c r="DS30" s="98"/>
      <c r="DT30" s="98">
        <f>SUM(DP30+DR30)</f>
        <v>0</v>
      </c>
      <c r="DU30" s="98">
        <f>SUM(DQ30+DS30)</f>
        <v>0</v>
      </c>
      <c r="DV30" s="99">
        <f t="shared" si="772"/>
        <v>0</v>
      </c>
      <c r="DW30" s="99">
        <f t="shared" si="773"/>
        <v>0</v>
      </c>
      <c r="DX30" s="98"/>
      <c r="DY30" s="98"/>
      <c r="DZ30" s="98"/>
      <c r="EA30" s="98"/>
      <c r="EB30" s="98">
        <f>VLOOKUP($D30,'факт '!$D$7:$AS$101,33,0)</f>
        <v>0</v>
      </c>
      <c r="EC30" s="98">
        <f>VLOOKUP($D30,'факт '!$D$7:$AS$101,34,0)</f>
        <v>0</v>
      </c>
      <c r="ED30" s="98">
        <f>VLOOKUP($D30,'факт '!$D$7:$AS$101,35,0)</f>
        <v>0</v>
      </c>
      <c r="EE30" s="98">
        <f>VLOOKUP($D30,'факт '!$D$7:$AS$101,36,0)</f>
        <v>0</v>
      </c>
      <c r="EF30" s="98">
        <f>SUM(EB30+ED30)</f>
        <v>0</v>
      </c>
      <c r="EG30" s="98">
        <f>SUM(EC30+EE30)</f>
        <v>0</v>
      </c>
      <c r="EH30" s="99">
        <f t="shared" si="780"/>
        <v>0</v>
      </c>
      <c r="EI30" s="99">
        <f t="shared" si="781"/>
        <v>0</v>
      </c>
      <c r="EJ30" s="98"/>
      <c r="EK30" s="98"/>
      <c r="EL30" s="98"/>
      <c r="EM30" s="98"/>
      <c r="EN30" s="98">
        <f>VLOOKUP($D30,'факт '!$D$7:$AS$101,39,0)</f>
        <v>0</v>
      </c>
      <c r="EO30" s="98">
        <f>VLOOKUP($D30,'факт '!$D$7:$AS$101,40,0)</f>
        <v>0</v>
      </c>
      <c r="EP30" s="98">
        <f>VLOOKUP($D30,'факт '!$D$7:$AS$101,41,0)</f>
        <v>0</v>
      </c>
      <c r="EQ30" s="98">
        <f>VLOOKUP($D30,'факт '!$D$7:$AS$101,42,0)</f>
        <v>0</v>
      </c>
      <c r="ER30" s="98">
        <f>SUM(EN30+EP30)</f>
        <v>0</v>
      </c>
      <c r="ES30" s="98">
        <f>SUM(EO30+EQ30)</f>
        <v>0</v>
      </c>
      <c r="ET30" s="99">
        <f t="shared" si="788"/>
        <v>0</v>
      </c>
      <c r="EU30" s="99">
        <f t="shared" si="789"/>
        <v>0</v>
      </c>
      <c r="EV30" s="98"/>
      <c r="EW30" s="98"/>
      <c r="EX30" s="98"/>
      <c r="EY30" s="98"/>
      <c r="EZ30" s="98"/>
      <c r="FA30" s="98"/>
      <c r="FB30" s="98"/>
      <c r="FC30" s="98"/>
      <c r="FD30" s="98">
        <f t="shared" ref="FD30:FD31" si="977">SUM(EZ30+FB30)</f>
        <v>0</v>
      </c>
      <c r="FE30" s="98">
        <f t="shared" ref="FE30:FE31" si="978">SUM(FA30+FC30)</f>
        <v>0</v>
      </c>
      <c r="FF30" s="99">
        <f t="shared" si="796"/>
        <v>0</v>
      </c>
      <c r="FG30" s="99">
        <f t="shared" si="797"/>
        <v>0</v>
      </c>
      <c r="FH30" s="98"/>
      <c r="FI30" s="98"/>
      <c r="FJ30" s="98"/>
      <c r="FK30" s="98"/>
      <c r="FL30" s="98">
        <f>VLOOKUP($D30,'факт '!$D$7:$AS$101,37,0)</f>
        <v>0</v>
      </c>
      <c r="FM30" s="98">
        <f>VLOOKUP($D30,'факт '!$D$7:$AS$101,38,0)</f>
        <v>0</v>
      </c>
      <c r="FN30" s="98"/>
      <c r="FO30" s="98"/>
      <c r="FP30" s="98">
        <f>SUM(FL30+FN30)</f>
        <v>0</v>
      </c>
      <c r="FQ30" s="98">
        <f>SUM(FM30+FO30)</f>
        <v>0</v>
      </c>
      <c r="FR30" s="99">
        <f t="shared" si="804"/>
        <v>0</v>
      </c>
      <c r="FS30" s="99">
        <f t="shared" si="805"/>
        <v>0</v>
      </c>
      <c r="FT30" s="98"/>
      <c r="FU30" s="98"/>
      <c r="FV30" s="98"/>
      <c r="FW30" s="98"/>
      <c r="FX30" s="98"/>
      <c r="FY30" s="98"/>
      <c r="FZ30" s="98"/>
      <c r="GA30" s="98"/>
      <c r="GB30" s="98">
        <f t="shared" ref="GB30:GB31" si="979">SUM(FX30+FZ30)</f>
        <v>0</v>
      </c>
      <c r="GC30" s="98">
        <f t="shared" ref="GC30:GC31" si="980">SUM(FY30+GA30)</f>
        <v>0</v>
      </c>
      <c r="GD30" s="99">
        <f t="shared" si="812"/>
        <v>0</v>
      </c>
      <c r="GE30" s="99">
        <f t="shared" si="813"/>
        <v>0</v>
      </c>
      <c r="GF30" s="98">
        <f t="shared" ref="GF30:GF31" si="981">SUM(H30,T30,AF30,AR30,BD30,BP30,CB30,CN30,CZ30,DL30,DX30,EJ30,EV30)</f>
        <v>0</v>
      </c>
      <c r="GG30" s="98">
        <f t="shared" ref="GG30:GG31" si="982">SUM(I30,U30,AG30,AS30,BE30,BQ30,CC30,CO30,DA30,DM30,DY30,EK30,EW30)</f>
        <v>0</v>
      </c>
      <c r="GH30" s="98">
        <f t="shared" ref="GH30:GH31" si="983">SUM(J30,V30,AH30,AT30,BF30,BR30,CD30,CP30,DB30,DN30,DZ30,EL30,EX30)</f>
        <v>0</v>
      </c>
      <c r="GI30" s="98">
        <f t="shared" ref="GI30:GI31" si="984">SUM(K30,W30,AI30,AU30,BG30,BS30,CE30,CQ30,DC30,DO30,EA30,EM30,EY30)</f>
        <v>0</v>
      </c>
      <c r="GJ30" s="98">
        <f>SUM(L30,X30,AJ30,AV30,BH30,BT30,CF30,CR30,DD30,DP30,EB30,EN30,EZ30,FL30)</f>
        <v>33</v>
      </c>
      <c r="GK30" s="98">
        <f t="shared" ref="GK30" si="985">SUM(M30,Y30,AK30,AW30,BI30,BU30,CG30,CS30,DE30,DQ30,EC30,EO30,FA30,FM30)</f>
        <v>4267224.3900000006</v>
      </c>
      <c r="GL30" s="98">
        <f t="shared" ref="GL30" si="986">SUM(N30,Z30,AL30,AX30,BJ30,BV30,CH30,CT30,DF30,DR30,ED30,EP30,FB30,FN30)</f>
        <v>0</v>
      </c>
      <c r="GM30" s="98">
        <f t="shared" ref="GM30" si="987">SUM(O30,AA30,AM30,AY30,BK30,BW30,CI30,CU30,DG30,DS30,EE30,EQ30,FC30,FO30)</f>
        <v>0</v>
      </c>
      <c r="GN30" s="98">
        <f t="shared" ref="GN30" si="988">SUM(P30,AB30,AN30,AZ30,BL30,BX30,CJ30,CV30,DH30,DT30,EF30,ER30,FD30,FP30)</f>
        <v>33</v>
      </c>
      <c r="GO30" s="98">
        <f t="shared" ref="GO30" si="989">SUM(Q30,AC30,AO30,BA30,BM30,BY30,CK30,CW30,DI30,DU30,EG30,ES30,FE30,FQ30)</f>
        <v>4267224.3900000006</v>
      </c>
      <c r="GP30" s="98"/>
      <c r="GQ30" s="98"/>
      <c r="GR30" s="139"/>
      <c r="GS30" s="78"/>
      <c r="GT30" s="161">
        <v>129309.8315</v>
      </c>
      <c r="GU30" s="161">
        <f t="shared" si="188"/>
        <v>129309.83000000002</v>
      </c>
      <c r="GV30" s="90">
        <f t="shared" si="189"/>
        <v>1.4999999839346856E-3</v>
      </c>
    </row>
    <row r="31" spans="1:204" hidden="1" x14ac:dyDescent="0.2">
      <c r="A31" s="23">
        <v>1</v>
      </c>
      <c r="B31" s="78"/>
      <c r="C31" s="79"/>
      <c r="D31" s="86"/>
      <c r="E31" s="86"/>
      <c r="F31" s="86"/>
      <c r="G31" s="97"/>
      <c r="H31" s="98"/>
      <c r="I31" s="98"/>
      <c r="J31" s="98"/>
      <c r="K31" s="98"/>
      <c r="L31" s="98"/>
      <c r="M31" s="98"/>
      <c r="N31" s="98"/>
      <c r="O31" s="98"/>
      <c r="P31" s="98">
        <f t="shared" ref="P31" si="990">SUM(L31+N31)</f>
        <v>0</v>
      </c>
      <c r="Q31" s="98">
        <f t="shared" ref="Q31" si="991">SUM(M31+O31)</f>
        <v>0</v>
      </c>
      <c r="R31" s="99">
        <f t="shared" si="180"/>
        <v>0</v>
      </c>
      <c r="S31" s="99">
        <f t="shared" si="181"/>
        <v>0</v>
      </c>
      <c r="T31" s="98"/>
      <c r="U31" s="98"/>
      <c r="V31" s="98"/>
      <c r="W31" s="98"/>
      <c r="X31" s="98"/>
      <c r="Y31" s="98"/>
      <c r="Z31" s="98"/>
      <c r="AA31" s="98"/>
      <c r="AB31" s="98">
        <f t="shared" ref="AB31" si="992">SUM(X31+Z31)</f>
        <v>0</v>
      </c>
      <c r="AC31" s="98">
        <f t="shared" ref="AC31" si="993">SUM(Y31+AA31)</f>
        <v>0</v>
      </c>
      <c r="AD31" s="99">
        <f t="shared" si="708"/>
        <v>0</v>
      </c>
      <c r="AE31" s="99">
        <f t="shared" si="709"/>
        <v>0</v>
      </c>
      <c r="AF31" s="98"/>
      <c r="AG31" s="98"/>
      <c r="AH31" s="98"/>
      <c r="AI31" s="98"/>
      <c r="AJ31" s="98"/>
      <c r="AK31" s="98"/>
      <c r="AL31" s="98"/>
      <c r="AM31" s="98"/>
      <c r="AN31" s="98">
        <f t="shared" ref="AN31" si="994">SUM(AJ31+AL31)</f>
        <v>0</v>
      </c>
      <c r="AO31" s="98">
        <f t="shared" ref="AO31" si="995">SUM(AK31+AM31)</f>
        <v>0</v>
      </c>
      <c r="AP31" s="99">
        <f t="shared" si="716"/>
        <v>0</v>
      </c>
      <c r="AQ31" s="99">
        <f t="shared" si="717"/>
        <v>0</v>
      </c>
      <c r="AR31" s="98"/>
      <c r="AS31" s="98"/>
      <c r="AT31" s="98"/>
      <c r="AU31" s="98"/>
      <c r="AV31" s="98"/>
      <c r="AW31" s="98"/>
      <c r="AX31" s="98"/>
      <c r="AY31" s="98"/>
      <c r="AZ31" s="98">
        <f t="shared" ref="AZ31" si="996">SUM(AV31+AX31)</f>
        <v>0</v>
      </c>
      <c r="BA31" s="98">
        <f t="shared" ref="BA31" si="997">SUM(AW31+AY31)</f>
        <v>0</v>
      </c>
      <c r="BB31" s="99">
        <f t="shared" si="724"/>
        <v>0</v>
      </c>
      <c r="BC31" s="99">
        <f t="shared" si="725"/>
        <v>0</v>
      </c>
      <c r="BD31" s="98"/>
      <c r="BE31" s="98"/>
      <c r="BF31" s="98"/>
      <c r="BG31" s="98"/>
      <c r="BH31" s="98"/>
      <c r="BI31" s="98"/>
      <c r="BJ31" s="98"/>
      <c r="BK31" s="98"/>
      <c r="BL31" s="98">
        <f t="shared" ref="BL31" si="998">SUM(BH31+BJ31)</f>
        <v>0</v>
      </c>
      <c r="BM31" s="98">
        <f t="shared" ref="BM31" si="999">SUM(BI31+BK31)</f>
        <v>0</v>
      </c>
      <c r="BN31" s="99">
        <f t="shared" si="732"/>
        <v>0</v>
      </c>
      <c r="BO31" s="99">
        <f t="shared" si="733"/>
        <v>0</v>
      </c>
      <c r="BP31" s="98"/>
      <c r="BQ31" s="98"/>
      <c r="BR31" s="98"/>
      <c r="BS31" s="98"/>
      <c r="BT31" s="98"/>
      <c r="BU31" s="98"/>
      <c r="BV31" s="98"/>
      <c r="BW31" s="98"/>
      <c r="BX31" s="98">
        <f t="shared" ref="BX31" si="1000">SUM(BT31+BV31)</f>
        <v>0</v>
      </c>
      <c r="BY31" s="98">
        <f t="shared" ref="BY31" si="1001">SUM(BU31+BW31)</f>
        <v>0</v>
      </c>
      <c r="BZ31" s="99">
        <f t="shared" si="740"/>
        <v>0</v>
      </c>
      <c r="CA31" s="99">
        <f t="shared" si="741"/>
        <v>0</v>
      </c>
      <c r="CB31" s="98"/>
      <c r="CC31" s="98"/>
      <c r="CD31" s="98"/>
      <c r="CE31" s="98"/>
      <c r="CF31" s="98"/>
      <c r="CG31" s="98"/>
      <c r="CH31" s="98"/>
      <c r="CI31" s="98"/>
      <c r="CJ31" s="98">
        <f t="shared" ref="CJ31" si="1002">SUM(CF31+CH31)</f>
        <v>0</v>
      </c>
      <c r="CK31" s="98">
        <f t="shared" ref="CK31" si="1003">SUM(CG31+CI31)</f>
        <v>0</v>
      </c>
      <c r="CL31" s="99">
        <f t="shared" si="748"/>
        <v>0</v>
      </c>
      <c r="CM31" s="99">
        <f t="shared" si="749"/>
        <v>0</v>
      </c>
      <c r="CN31" s="98"/>
      <c r="CO31" s="98"/>
      <c r="CP31" s="98"/>
      <c r="CQ31" s="98"/>
      <c r="CR31" s="98"/>
      <c r="CS31" s="98"/>
      <c r="CT31" s="98"/>
      <c r="CU31" s="98"/>
      <c r="CV31" s="98">
        <f t="shared" ref="CV31" si="1004">SUM(CR31+CT31)</f>
        <v>0</v>
      </c>
      <c r="CW31" s="98">
        <f t="shared" ref="CW31" si="1005">SUM(CS31+CU31)</f>
        <v>0</v>
      </c>
      <c r="CX31" s="99">
        <f t="shared" si="756"/>
        <v>0</v>
      </c>
      <c r="CY31" s="99">
        <f t="shared" si="757"/>
        <v>0</v>
      </c>
      <c r="CZ31" s="98"/>
      <c r="DA31" s="98"/>
      <c r="DB31" s="98"/>
      <c r="DC31" s="98"/>
      <c r="DD31" s="98"/>
      <c r="DE31" s="98"/>
      <c r="DF31" s="98"/>
      <c r="DG31" s="98"/>
      <c r="DH31" s="98">
        <f t="shared" ref="DH31" si="1006">SUM(DD31+DF31)</f>
        <v>0</v>
      </c>
      <c r="DI31" s="98">
        <f t="shared" ref="DI31" si="1007">SUM(DE31+DG31)</f>
        <v>0</v>
      </c>
      <c r="DJ31" s="99">
        <f t="shared" si="764"/>
        <v>0</v>
      </c>
      <c r="DK31" s="99">
        <f t="shared" si="765"/>
        <v>0</v>
      </c>
      <c r="DL31" s="98"/>
      <c r="DM31" s="98"/>
      <c r="DN31" s="98"/>
      <c r="DO31" s="98"/>
      <c r="DP31" s="98"/>
      <c r="DQ31" s="98"/>
      <c r="DR31" s="98"/>
      <c r="DS31" s="98"/>
      <c r="DT31" s="98">
        <f t="shared" ref="DT31" si="1008">SUM(DP31+DR31)</f>
        <v>0</v>
      </c>
      <c r="DU31" s="98">
        <f t="shared" ref="DU31" si="1009">SUM(DQ31+DS31)</f>
        <v>0</v>
      </c>
      <c r="DV31" s="99">
        <f t="shared" si="772"/>
        <v>0</v>
      </c>
      <c r="DW31" s="99">
        <f t="shared" si="773"/>
        <v>0</v>
      </c>
      <c r="DX31" s="98"/>
      <c r="DY31" s="98"/>
      <c r="DZ31" s="98"/>
      <c r="EA31" s="98"/>
      <c r="EB31" s="98"/>
      <c r="EC31" s="98"/>
      <c r="ED31" s="98"/>
      <c r="EE31" s="98"/>
      <c r="EF31" s="98">
        <f t="shared" ref="EF31" si="1010">SUM(EB31+ED31)</f>
        <v>0</v>
      </c>
      <c r="EG31" s="98">
        <f t="shared" ref="EG31" si="1011">SUM(EC31+EE31)</f>
        <v>0</v>
      </c>
      <c r="EH31" s="99">
        <f t="shared" si="780"/>
        <v>0</v>
      </c>
      <c r="EI31" s="99">
        <f t="shared" si="781"/>
        <v>0</v>
      </c>
      <c r="EJ31" s="98"/>
      <c r="EK31" s="98"/>
      <c r="EL31" s="98"/>
      <c r="EM31" s="98"/>
      <c r="EN31" s="98"/>
      <c r="EO31" s="98"/>
      <c r="EP31" s="98"/>
      <c r="EQ31" s="98"/>
      <c r="ER31" s="98">
        <f t="shared" ref="ER31" si="1012">SUM(EN31+EP31)</f>
        <v>0</v>
      </c>
      <c r="ES31" s="98">
        <f t="shared" ref="ES31" si="1013">SUM(EO31+EQ31)</f>
        <v>0</v>
      </c>
      <c r="ET31" s="99">
        <f t="shared" si="788"/>
        <v>0</v>
      </c>
      <c r="EU31" s="99">
        <f t="shared" si="789"/>
        <v>0</v>
      </c>
      <c r="EV31" s="98"/>
      <c r="EW31" s="98"/>
      <c r="EX31" s="98"/>
      <c r="EY31" s="98"/>
      <c r="EZ31" s="98"/>
      <c r="FA31" s="98"/>
      <c r="FB31" s="98"/>
      <c r="FC31" s="98"/>
      <c r="FD31" s="98">
        <f t="shared" si="977"/>
        <v>0</v>
      </c>
      <c r="FE31" s="98">
        <f t="shared" si="978"/>
        <v>0</v>
      </c>
      <c r="FF31" s="99">
        <f t="shared" si="796"/>
        <v>0</v>
      </c>
      <c r="FG31" s="99">
        <f t="shared" si="797"/>
        <v>0</v>
      </c>
      <c r="FH31" s="98"/>
      <c r="FI31" s="98"/>
      <c r="FJ31" s="98"/>
      <c r="FK31" s="98"/>
      <c r="FL31" s="98"/>
      <c r="FM31" s="98"/>
      <c r="FN31" s="98"/>
      <c r="FO31" s="98"/>
      <c r="FP31" s="98">
        <f t="shared" ref="FP31" si="1014">SUM(FL31+FN31)</f>
        <v>0</v>
      </c>
      <c r="FQ31" s="98">
        <f t="shared" ref="FQ31" si="1015">SUM(FM31+FO31)</f>
        <v>0</v>
      </c>
      <c r="FR31" s="99">
        <f t="shared" si="804"/>
        <v>0</v>
      </c>
      <c r="FS31" s="99">
        <f t="shared" si="805"/>
        <v>0</v>
      </c>
      <c r="FT31" s="98"/>
      <c r="FU31" s="98"/>
      <c r="FV31" s="98"/>
      <c r="FW31" s="98"/>
      <c r="FX31" s="98"/>
      <c r="FY31" s="98"/>
      <c r="FZ31" s="98"/>
      <c r="GA31" s="98"/>
      <c r="GB31" s="98">
        <f t="shared" si="979"/>
        <v>0</v>
      </c>
      <c r="GC31" s="98">
        <f t="shared" si="980"/>
        <v>0</v>
      </c>
      <c r="GD31" s="99">
        <f t="shared" si="812"/>
        <v>0</v>
      </c>
      <c r="GE31" s="99">
        <f t="shared" si="813"/>
        <v>0</v>
      </c>
      <c r="GF31" s="98">
        <f t="shared" si="981"/>
        <v>0</v>
      </c>
      <c r="GG31" s="98">
        <f t="shared" si="982"/>
        <v>0</v>
      </c>
      <c r="GH31" s="98">
        <f t="shared" si="983"/>
        <v>0</v>
      </c>
      <c r="GI31" s="98">
        <f t="shared" si="984"/>
        <v>0</v>
      </c>
      <c r="GJ31" s="98">
        <f t="shared" ref="GJ31" si="1016">SUM(L31,X31,AJ31,AV31,BH31,BT31,CF31,CR31,DD31,DP31,EB31,EN31,EZ31)</f>
        <v>0</v>
      </c>
      <c r="GK31" s="98">
        <f t="shared" ref="GK31" si="1017">SUM(M31,Y31,AK31,AW31,BI31,BU31,CG31,CS31,DE31,DQ31,EC31,EO31,FA31)</f>
        <v>0</v>
      </c>
      <c r="GL31" s="98">
        <f t="shared" ref="GL31" si="1018">SUM(N31,Z31,AL31,AX31,BJ31,BV31,CH31,CT31,DF31,DR31,ED31,EP31,FB31)</f>
        <v>0</v>
      </c>
      <c r="GM31" s="98">
        <f t="shared" ref="GM31" si="1019">SUM(O31,AA31,AM31,AY31,BK31,BW31,CI31,CU31,DG31,DS31,EE31,EQ31,FC31)</f>
        <v>0</v>
      </c>
      <c r="GN31" s="98">
        <f t="shared" ref="GN31" si="1020">SUM(P31,AB31,AN31,AZ31,BL31,BX31,CJ31,CV31,DH31,DT31,EF31,ER31,FD31)</f>
        <v>0</v>
      </c>
      <c r="GO31" s="98">
        <f t="shared" ref="GO31" si="1021">SUM(Q31,AC31,AO31,BA31,BM31,BY31,CK31,CW31,DI31,DU31,EG31,ES31,FE31)</f>
        <v>0</v>
      </c>
      <c r="GP31" s="98"/>
      <c r="GQ31" s="98"/>
      <c r="GR31" s="139"/>
      <c r="GS31" s="78"/>
      <c r="GT31" s="161"/>
      <c r="GU31" s="161"/>
      <c r="GV31" s="90">
        <f t="shared" si="189"/>
        <v>0</v>
      </c>
    </row>
    <row r="32" spans="1:204" hidden="1" x14ac:dyDescent="0.2">
      <c r="A32" s="23">
        <v>1</v>
      </c>
      <c r="B32" s="101"/>
      <c r="C32" s="107"/>
      <c r="D32" s="107"/>
      <c r="E32" s="94" t="s">
        <v>28</v>
      </c>
      <c r="F32" s="104"/>
      <c r="G32" s="105"/>
      <c r="H32" s="106">
        <f>SUM(H33)</f>
        <v>0</v>
      </c>
      <c r="I32" s="106">
        <f t="shared" ref="I32:BT32" si="1022">SUM(I33)</f>
        <v>0</v>
      </c>
      <c r="J32" s="106">
        <f t="shared" si="1022"/>
        <v>0</v>
      </c>
      <c r="K32" s="106">
        <f t="shared" si="1022"/>
        <v>0</v>
      </c>
      <c r="L32" s="106">
        <f t="shared" si="1022"/>
        <v>0</v>
      </c>
      <c r="M32" s="106">
        <f t="shared" si="1022"/>
        <v>0</v>
      </c>
      <c r="N32" s="106">
        <f t="shared" si="1022"/>
        <v>0</v>
      </c>
      <c r="O32" s="106">
        <f t="shared" si="1022"/>
        <v>0</v>
      </c>
      <c r="P32" s="106">
        <f t="shared" si="1022"/>
        <v>0</v>
      </c>
      <c r="Q32" s="106">
        <f t="shared" si="1022"/>
        <v>0</v>
      </c>
      <c r="R32" s="99">
        <f t="shared" si="180"/>
        <v>0</v>
      </c>
      <c r="S32" s="99">
        <f t="shared" si="181"/>
        <v>0</v>
      </c>
      <c r="T32" s="106">
        <f t="shared" si="1022"/>
        <v>0</v>
      </c>
      <c r="U32" s="106">
        <f t="shared" si="1022"/>
        <v>0</v>
      </c>
      <c r="V32" s="106">
        <f t="shared" si="1022"/>
        <v>0</v>
      </c>
      <c r="W32" s="106">
        <f t="shared" si="1022"/>
        <v>0</v>
      </c>
      <c r="X32" s="106">
        <f t="shared" si="1022"/>
        <v>0</v>
      </c>
      <c r="Y32" s="106">
        <f t="shared" si="1022"/>
        <v>0</v>
      </c>
      <c r="Z32" s="106">
        <f t="shared" si="1022"/>
        <v>0</v>
      </c>
      <c r="AA32" s="106">
        <f t="shared" si="1022"/>
        <v>0</v>
      </c>
      <c r="AB32" s="106">
        <f t="shared" si="1022"/>
        <v>0</v>
      </c>
      <c r="AC32" s="106">
        <f t="shared" si="1022"/>
        <v>0</v>
      </c>
      <c r="AD32" s="99">
        <f t="shared" si="708"/>
        <v>0</v>
      </c>
      <c r="AE32" s="99">
        <f t="shared" si="709"/>
        <v>0</v>
      </c>
      <c r="AF32" s="106">
        <f t="shared" si="1022"/>
        <v>0</v>
      </c>
      <c r="AG32" s="106">
        <f t="shared" si="1022"/>
        <v>0</v>
      </c>
      <c r="AH32" s="106">
        <f t="shared" si="1022"/>
        <v>0</v>
      </c>
      <c r="AI32" s="106">
        <f t="shared" si="1022"/>
        <v>0</v>
      </c>
      <c r="AJ32" s="106">
        <f t="shared" si="1022"/>
        <v>0</v>
      </c>
      <c r="AK32" s="106">
        <f t="shared" si="1022"/>
        <v>0</v>
      </c>
      <c r="AL32" s="106">
        <f t="shared" si="1022"/>
        <v>0</v>
      </c>
      <c r="AM32" s="106">
        <f t="shared" si="1022"/>
        <v>0</v>
      </c>
      <c r="AN32" s="106">
        <f t="shared" si="1022"/>
        <v>0</v>
      </c>
      <c r="AO32" s="106">
        <f t="shared" si="1022"/>
        <v>0</v>
      </c>
      <c r="AP32" s="99">
        <f t="shared" si="716"/>
        <v>0</v>
      </c>
      <c r="AQ32" s="99">
        <f t="shared" si="717"/>
        <v>0</v>
      </c>
      <c r="AR32" s="106">
        <f t="shared" si="1022"/>
        <v>0</v>
      </c>
      <c r="AS32" s="106">
        <f t="shared" si="1022"/>
        <v>0</v>
      </c>
      <c r="AT32" s="106">
        <f t="shared" si="1022"/>
        <v>0</v>
      </c>
      <c r="AU32" s="106">
        <f t="shared" si="1022"/>
        <v>0</v>
      </c>
      <c r="AV32" s="106">
        <f t="shared" si="1022"/>
        <v>0</v>
      </c>
      <c r="AW32" s="106">
        <f t="shared" si="1022"/>
        <v>0</v>
      </c>
      <c r="AX32" s="106">
        <f t="shared" si="1022"/>
        <v>0</v>
      </c>
      <c r="AY32" s="106">
        <f t="shared" si="1022"/>
        <v>0</v>
      </c>
      <c r="AZ32" s="106">
        <f t="shared" si="1022"/>
        <v>0</v>
      </c>
      <c r="BA32" s="106">
        <f t="shared" si="1022"/>
        <v>0</v>
      </c>
      <c r="BB32" s="99">
        <f t="shared" si="724"/>
        <v>0</v>
      </c>
      <c r="BC32" s="99">
        <f t="shared" si="725"/>
        <v>0</v>
      </c>
      <c r="BD32" s="106">
        <f t="shared" si="1022"/>
        <v>20</v>
      </c>
      <c r="BE32" s="106">
        <f t="shared" si="1022"/>
        <v>3106195.8480000002</v>
      </c>
      <c r="BF32" s="106">
        <f t="shared" si="1022"/>
        <v>8.3333333333333339</v>
      </c>
      <c r="BG32" s="106">
        <f t="shared" si="1022"/>
        <v>1294248.27</v>
      </c>
      <c r="BH32" s="106">
        <f t="shared" si="1022"/>
        <v>7</v>
      </c>
      <c r="BI32" s="106">
        <f t="shared" si="1022"/>
        <v>1087168.53</v>
      </c>
      <c r="BJ32" s="106">
        <f t="shared" si="1022"/>
        <v>0</v>
      </c>
      <c r="BK32" s="106">
        <f t="shared" si="1022"/>
        <v>0</v>
      </c>
      <c r="BL32" s="106">
        <f t="shared" si="1022"/>
        <v>7</v>
      </c>
      <c r="BM32" s="106">
        <f t="shared" si="1022"/>
        <v>1087168.53</v>
      </c>
      <c r="BN32" s="99">
        <f t="shared" si="732"/>
        <v>-1.3333333333333339</v>
      </c>
      <c r="BO32" s="99">
        <f t="shared" si="733"/>
        <v>-207079.74</v>
      </c>
      <c r="BP32" s="106">
        <f t="shared" si="1022"/>
        <v>0</v>
      </c>
      <c r="BQ32" s="106">
        <f t="shared" si="1022"/>
        <v>0</v>
      </c>
      <c r="BR32" s="106">
        <f t="shared" si="1022"/>
        <v>0</v>
      </c>
      <c r="BS32" s="106">
        <f t="shared" si="1022"/>
        <v>0</v>
      </c>
      <c r="BT32" s="106">
        <f t="shared" si="1022"/>
        <v>0</v>
      </c>
      <c r="BU32" s="106">
        <f t="shared" ref="BU32:BY32" si="1023">SUM(BU33)</f>
        <v>0</v>
      </c>
      <c r="BV32" s="106">
        <f t="shared" si="1023"/>
        <v>0</v>
      </c>
      <c r="BW32" s="106">
        <f t="shared" si="1023"/>
        <v>0</v>
      </c>
      <c r="BX32" s="106">
        <f t="shared" si="1023"/>
        <v>0</v>
      </c>
      <c r="BY32" s="106">
        <f t="shared" si="1023"/>
        <v>0</v>
      </c>
      <c r="BZ32" s="99">
        <f t="shared" si="740"/>
        <v>0</v>
      </c>
      <c r="CA32" s="99">
        <f t="shared" si="741"/>
        <v>0</v>
      </c>
      <c r="CB32" s="106">
        <f t="shared" ref="CB32:EF32" si="1024">SUM(CB33)</f>
        <v>0</v>
      </c>
      <c r="CC32" s="106">
        <f t="shared" si="1024"/>
        <v>0</v>
      </c>
      <c r="CD32" s="106">
        <f t="shared" si="1024"/>
        <v>0</v>
      </c>
      <c r="CE32" s="106">
        <f t="shared" si="1024"/>
        <v>0</v>
      </c>
      <c r="CF32" s="106">
        <f t="shared" si="1024"/>
        <v>0</v>
      </c>
      <c r="CG32" s="106">
        <f t="shared" si="1024"/>
        <v>0</v>
      </c>
      <c r="CH32" s="106">
        <f t="shared" si="1024"/>
        <v>0</v>
      </c>
      <c r="CI32" s="106">
        <f t="shared" si="1024"/>
        <v>0</v>
      </c>
      <c r="CJ32" s="106">
        <f t="shared" si="1024"/>
        <v>0</v>
      </c>
      <c r="CK32" s="106">
        <f t="shared" si="1024"/>
        <v>0</v>
      </c>
      <c r="CL32" s="99">
        <f t="shared" si="748"/>
        <v>0</v>
      </c>
      <c r="CM32" s="99">
        <f t="shared" si="749"/>
        <v>0</v>
      </c>
      <c r="CN32" s="106">
        <f t="shared" si="1024"/>
        <v>0</v>
      </c>
      <c r="CO32" s="106">
        <f t="shared" si="1024"/>
        <v>0</v>
      </c>
      <c r="CP32" s="106">
        <f t="shared" si="1024"/>
        <v>0</v>
      </c>
      <c r="CQ32" s="106">
        <f t="shared" si="1024"/>
        <v>0</v>
      </c>
      <c r="CR32" s="106">
        <f t="shared" si="1024"/>
        <v>0</v>
      </c>
      <c r="CS32" s="106">
        <f t="shared" si="1024"/>
        <v>0</v>
      </c>
      <c r="CT32" s="106">
        <f t="shared" si="1024"/>
        <v>0</v>
      </c>
      <c r="CU32" s="106">
        <f t="shared" si="1024"/>
        <v>0</v>
      </c>
      <c r="CV32" s="106">
        <f t="shared" si="1024"/>
        <v>0</v>
      </c>
      <c r="CW32" s="106">
        <f t="shared" si="1024"/>
        <v>0</v>
      </c>
      <c r="CX32" s="99">
        <f t="shared" si="756"/>
        <v>0</v>
      </c>
      <c r="CY32" s="99">
        <f t="shared" si="757"/>
        <v>0</v>
      </c>
      <c r="CZ32" s="106">
        <f t="shared" si="1024"/>
        <v>0</v>
      </c>
      <c r="DA32" s="106">
        <f t="shared" si="1024"/>
        <v>0</v>
      </c>
      <c r="DB32" s="106">
        <f t="shared" si="1024"/>
        <v>0</v>
      </c>
      <c r="DC32" s="106">
        <f t="shared" si="1024"/>
        <v>0</v>
      </c>
      <c r="DD32" s="106">
        <f t="shared" si="1024"/>
        <v>0</v>
      </c>
      <c r="DE32" s="106">
        <f t="shared" si="1024"/>
        <v>0</v>
      </c>
      <c r="DF32" s="106">
        <f t="shared" si="1024"/>
        <v>0</v>
      </c>
      <c r="DG32" s="106">
        <f t="shared" si="1024"/>
        <v>0</v>
      </c>
      <c r="DH32" s="106">
        <f t="shared" si="1024"/>
        <v>0</v>
      </c>
      <c r="DI32" s="106">
        <f t="shared" si="1024"/>
        <v>0</v>
      </c>
      <c r="DJ32" s="99">
        <f t="shared" si="764"/>
        <v>0</v>
      </c>
      <c r="DK32" s="99">
        <f t="shared" si="765"/>
        <v>0</v>
      </c>
      <c r="DL32" s="106">
        <f t="shared" si="1024"/>
        <v>0</v>
      </c>
      <c r="DM32" s="106">
        <f t="shared" si="1024"/>
        <v>0</v>
      </c>
      <c r="DN32" s="106">
        <f t="shared" si="1024"/>
        <v>0</v>
      </c>
      <c r="DO32" s="106">
        <f t="shared" si="1024"/>
        <v>0</v>
      </c>
      <c r="DP32" s="106">
        <f t="shared" si="1024"/>
        <v>0</v>
      </c>
      <c r="DQ32" s="106">
        <f t="shared" si="1024"/>
        <v>0</v>
      </c>
      <c r="DR32" s="106">
        <f t="shared" si="1024"/>
        <v>0</v>
      </c>
      <c r="DS32" s="106">
        <f t="shared" si="1024"/>
        <v>0</v>
      </c>
      <c r="DT32" s="106">
        <f t="shared" si="1024"/>
        <v>0</v>
      </c>
      <c r="DU32" s="106">
        <f t="shared" si="1024"/>
        <v>0</v>
      </c>
      <c r="DV32" s="99">
        <f t="shared" si="772"/>
        <v>0</v>
      </c>
      <c r="DW32" s="99">
        <f t="shared" si="773"/>
        <v>0</v>
      </c>
      <c r="DX32" s="106">
        <f t="shared" si="1024"/>
        <v>0</v>
      </c>
      <c r="DY32" s="106">
        <f t="shared" si="1024"/>
        <v>0</v>
      </c>
      <c r="DZ32" s="106">
        <f t="shared" si="1024"/>
        <v>0</v>
      </c>
      <c r="EA32" s="106">
        <f t="shared" si="1024"/>
        <v>0</v>
      </c>
      <c r="EB32" s="106">
        <f t="shared" si="1024"/>
        <v>0</v>
      </c>
      <c r="EC32" s="106">
        <f t="shared" si="1024"/>
        <v>0</v>
      </c>
      <c r="ED32" s="106">
        <f t="shared" si="1024"/>
        <v>0</v>
      </c>
      <c r="EE32" s="106">
        <f t="shared" si="1024"/>
        <v>0</v>
      </c>
      <c r="EF32" s="106">
        <f t="shared" si="1024"/>
        <v>0</v>
      </c>
      <c r="EG32" s="106">
        <f t="shared" ref="EG32" si="1025">SUM(EG33)</f>
        <v>0</v>
      </c>
      <c r="EH32" s="99">
        <f t="shared" si="780"/>
        <v>0</v>
      </c>
      <c r="EI32" s="99">
        <f t="shared" si="781"/>
        <v>0</v>
      </c>
      <c r="EJ32" s="106">
        <f t="shared" ref="EJ32:GQ32" si="1026">SUM(EJ33)</f>
        <v>0</v>
      </c>
      <c r="EK32" s="106">
        <f t="shared" si="1026"/>
        <v>0</v>
      </c>
      <c r="EL32" s="106">
        <f t="shared" si="1026"/>
        <v>0</v>
      </c>
      <c r="EM32" s="106">
        <f t="shared" si="1026"/>
        <v>0</v>
      </c>
      <c r="EN32" s="106">
        <f t="shared" si="1026"/>
        <v>0</v>
      </c>
      <c r="EO32" s="106">
        <f t="shared" si="1026"/>
        <v>0</v>
      </c>
      <c r="EP32" s="106">
        <f t="shared" si="1026"/>
        <v>0</v>
      </c>
      <c r="EQ32" s="106">
        <f t="shared" si="1026"/>
        <v>0</v>
      </c>
      <c r="ER32" s="106">
        <f t="shared" si="1026"/>
        <v>0</v>
      </c>
      <c r="ES32" s="106">
        <f t="shared" si="1026"/>
        <v>0</v>
      </c>
      <c r="ET32" s="99">
        <f t="shared" si="788"/>
        <v>0</v>
      </c>
      <c r="EU32" s="99">
        <f t="shared" si="789"/>
        <v>0</v>
      </c>
      <c r="EV32" s="106">
        <f t="shared" si="1026"/>
        <v>0</v>
      </c>
      <c r="EW32" s="106">
        <f t="shared" si="1026"/>
        <v>0</v>
      </c>
      <c r="EX32" s="106">
        <f t="shared" si="1026"/>
        <v>0</v>
      </c>
      <c r="EY32" s="106">
        <f t="shared" si="1026"/>
        <v>0</v>
      </c>
      <c r="EZ32" s="106">
        <f t="shared" si="1026"/>
        <v>0</v>
      </c>
      <c r="FA32" s="106">
        <f t="shared" si="1026"/>
        <v>0</v>
      </c>
      <c r="FB32" s="106">
        <f t="shared" si="1026"/>
        <v>0</v>
      </c>
      <c r="FC32" s="106">
        <f t="shared" si="1026"/>
        <v>0</v>
      </c>
      <c r="FD32" s="106">
        <f t="shared" si="1026"/>
        <v>0</v>
      </c>
      <c r="FE32" s="106">
        <f t="shared" si="1026"/>
        <v>0</v>
      </c>
      <c r="FF32" s="99">
        <f t="shared" si="796"/>
        <v>0</v>
      </c>
      <c r="FG32" s="99">
        <f t="shared" si="797"/>
        <v>0</v>
      </c>
      <c r="FH32" s="106">
        <f t="shared" si="1026"/>
        <v>0</v>
      </c>
      <c r="FI32" s="106">
        <f t="shared" si="1026"/>
        <v>0</v>
      </c>
      <c r="FJ32" s="106">
        <f t="shared" si="1026"/>
        <v>0</v>
      </c>
      <c r="FK32" s="106">
        <f t="shared" si="1026"/>
        <v>0</v>
      </c>
      <c r="FL32" s="106">
        <f t="shared" si="1026"/>
        <v>0</v>
      </c>
      <c r="FM32" s="106">
        <f t="shared" si="1026"/>
        <v>0</v>
      </c>
      <c r="FN32" s="106">
        <f t="shared" si="1026"/>
        <v>0</v>
      </c>
      <c r="FO32" s="106">
        <f t="shared" si="1026"/>
        <v>0</v>
      </c>
      <c r="FP32" s="106">
        <f t="shared" si="1026"/>
        <v>0</v>
      </c>
      <c r="FQ32" s="106">
        <f t="shared" si="1026"/>
        <v>0</v>
      </c>
      <c r="FR32" s="99">
        <f t="shared" si="804"/>
        <v>0</v>
      </c>
      <c r="FS32" s="99">
        <f t="shared" si="805"/>
        <v>0</v>
      </c>
      <c r="FT32" s="106">
        <f t="shared" si="1026"/>
        <v>0</v>
      </c>
      <c r="FU32" s="106">
        <f t="shared" si="1026"/>
        <v>0</v>
      </c>
      <c r="FV32" s="106">
        <f t="shared" si="1026"/>
        <v>0</v>
      </c>
      <c r="FW32" s="106">
        <f t="shared" si="1026"/>
        <v>0</v>
      </c>
      <c r="FX32" s="106">
        <f t="shared" si="1026"/>
        <v>0</v>
      </c>
      <c r="FY32" s="106">
        <f t="shared" si="1026"/>
        <v>0</v>
      </c>
      <c r="FZ32" s="106">
        <f t="shared" si="1026"/>
        <v>0</v>
      </c>
      <c r="GA32" s="106">
        <f t="shared" si="1026"/>
        <v>0</v>
      </c>
      <c r="GB32" s="106">
        <f t="shared" si="1026"/>
        <v>0</v>
      </c>
      <c r="GC32" s="106">
        <f t="shared" si="1026"/>
        <v>0</v>
      </c>
      <c r="GD32" s="99">
        <f t="shared" si="812"/>
        <v>0</v>
      </c>
      <c r="GE32" s="99">
        <f t="shared" si="813"/>
        <v>0</v>
      </c>
      <c r="GF32" s="106">
        <f t="shared" si="1026"/>
        <v>20</v>
      </c>
      <c r="GG32" s="106">
        <f t="shared" si="1026"/>
        <v>3106195.8480000002</v>
      </c>
      <c r="GH32" s="129">
        <f t="shared" ref="GH32:GH33" si="1027">SUM(GF32/12*$A$2)</f>
        <v>8.3333333333333339</v>
      </c>
      <c r="GI32" s="172">
        <f t="shared" ref="GI32:GI33" si="1028">SUM(GG32/12*$A$2)</f>
        <v>1294248.27</v>
      </c>
      <c r="GJ32" s="106">
        <f t="shared" si="1026"/>
        <v>7</v>
      </c>
      <c r="GK32" s="106">
        <f t="shared" si="1026"/>
        <v>1087168.53</v>
      </c>
      <c r="GL32" s="106">
        <f t="shared" si="1026"/>
        <v>0</v>
      </c>
      <c r="GM32" s="106">
        <f t="shared" si="1026"/>
        <v>0</v>
      </c>
      <c r="GN32" s="106">
        <f t="shared" si="1026"/>
        <v>7</v>
      </c>
      <c r="GO32" s="106">
        <f t="shared" si="1026"/>
        <v>1087168.53</v>
      </c>
      <c r="GP32" s="106">
        <f t="shared" si="1026"/>
        <v>-1.3333333333333339</v>
      </c>
      <c r="GQ32" s="106">
        <f t="shared" si="1026"/>
        <v>-207079.74</v>
      </c>
      <c r="GR32" s="139"/>
      <c r="GS32" s="78"/>
      <c r="GT32" s="161"/>
      <c r="GU32" s="161"/>
      <c r="GV32" s="90">
        <f t="shared" si="189"/>
        <v>0</v>
      </c>
    </row>
    <row r="33" spans="1:204" ht="16.5" hidden="1" customHeight="1" x14ac:dyDescent="0.2">
      <c r="A33" s="23">
        <v>1</v>
      </c>
      <c r="B33" s="101"/>
      <c r="C33" s="107"/>
      <c r="D33" s="108"/>
      <c r="E33" s="123" t="s">
        <v>29</v>
      </c>
      <c r="F33" s="125">
        <v>6</v>
      </c>
      <c r="G33" s="126">
        <v>155309.79240000001</v>
      </c>
      <c r="H33" s="106">
        <f>VLOOKUP($E33,'ВМП план'!$B$8:$AN$43,8,0)</f>
        <v>0</v>
      </c>
      <c r="I33" s="106">
        <f>VLOOKUP($E33,'ВМП план'!$B$8:$AN$43,9,0)</f>
        <v>0</v>
      </c>
      <c r="J33" s="106">
        <f t="shared" si="288"/>
        <v>0</v>
      </c>
      <c r="K33" s="106">
        <f t="shared" si="289"/>
        <v>0</v>
      </c>
      <c r="L33" s="106">
        <f>SUM(L34:L39)</f>
        <v>0</v>
      </c>
      <c r="M33" s="106">
        <f>SUM(M34:M39)</f>
        <v>0</v>
      </c>
      <c r="N33" s="106">
        <f t="shared" ref="N33" si="1029">SUM(N38:N39)</f>
        <v>0</v>
      </c>
      <c r="O33" s="106">
        <f t="shared" ref="O33" si="1030">SUM(O38:O39)</f>
        <v>0</v>
      </c>
      <c r="P33" s="106">
        <f>SUM(L33+N33)</f>
        <v>0</v>
      </c>
      <c r="Q33" s="106">
        <f>SUM(M33+O33)</f>
        <v>0</v>
      </c>
      <c r="R33" s="122">
        <f t="shared" si="180"/>
        <v>0</v>
      </c>
      <c r="S33" s="122">
        <f t="shared" si="181"/>
        <v>0</v>
      </c>
      <c r="T33" s="106">
        <f>VLOOKUP($E33,'ВМП план'!$B$8:$AN$43,10,0)</f>
        <v>0</v>
      </c>
      <c r="U33" s="106">
        <f>VLOOKUP($E33,'ВМП план'!$B$8:$AN$43,11,0)</f>
        <v>0</v>
      </c>
      <c r="V33" s="106">
        <f t="shared" si="291"/>
        <v>0</v>
      </c>
      <c r="W33" s="106">
        <f t="shared" si="292"/>
        <v>0</v>
      </c>
      <c r="X33" s="106">
        <f>SUM(X34:X39)</f>
        <v>0</v>
      </c>
      <c r="Y33" s="106">
        <f>SUM(Y34:Y39)</f>
        <v>0</v>
      </c>
      <c r="Z33" s="106">
        <f t="shared" ref="Z33:AA33" si="1031">SUM(Z38:Z39)</f>
        <v>0</v>
      </c>
      <c r="AA33" s="106">
        <f t="shared" si="1031"/>
        <v>0</v>
      </c>
      <c r="AB33" s="106">
        <f>SUM(X33+Z33)</f>
        <v>0</v>
      </c>
      <c r="AC33" s="106">
        <f>SUM(Y33+AA33)</f>
        <v>0</v>
      </c>
      <c r="AD33" s="122">
        <f t="shared" si="708"/>
        <v>0</v>
      </c>
      <c r="AE33" s="122">
        <f t="shared" si="709"/>
        <v>0</v>
      </c>
      <c r="AF33" s="106">
        <f>VLOOKUP($E33,'ВМП план'!$B$8:$AL$43,12,0)</f>
        <v>0</v>
      </c>
      <c r="AG33" s="106">
        <f>VLOOKUP($E33,'ВМП план'!$B$8:$AL$43,13,0)</f>
        <v>0</v>
      </c>
      <c r="AH33" s="106">
        <f t="shared" si="298"/>
        <v>0</v>
      </c>
      <c r="AI33" s="106">
        <f t="shared" si="299"/>
        <v>0</v>
      </c>
      <c r="AJ33" s="106">
        <f>SUM(AJ34:AJ39)</f>
        <v>0</v>
      </c>
      <c r="AK33" s="106">
        <f>SUM(AK34:AK39)</f>
        <v>0</v>
      </c>
      <c r="AL33" s="106">
        <f t="shared" ref="AL33:AM33" si="1032">SUM(AL38:AL39)</f>
        <v>0</v>
      </c>
      <c r="AM33" s="106">
        <f t="shared" si="1032"/>
        <v>0</v>
      </c>
      <c r="AN33" s="106">
        <f>SUM(AJ33+AL33)</f>
        <v>0</v>
      </c>
      <c r="AO33" s="106">
        <f>SUM(AK33+AM33)</f>
        <v>0</v>
      </c>
      <c r="AP33" s="122">
        <f t="shared" si="716"/>
        <v>0</v>
      </c>
      <c r="AQ33" s="122">
        <f t="shared" si="717"/>
        <v>0</v>
      </c>
      <c r="AR33" s="106"/>
      <c r="AS33" s="106"/>
      <c r="AT33" s="106">
        <f t="shared" si="305"/>
        <v>0</v>
      </c>
      <c r="AU33" s="106">
        <f t="shared" si="306"/>
        <v>0</v>
      </c>
      <c r="AV33" s="106">
        <f>SUM(AV34:AV39)</f>
        <v>0</v>
      </c>
      <c r="AW33" s="106">
        <f>SUM(AW34:AW39)</f>
        <v>0</v>
      </c>
      <c r="AX33" s="106">
        <f t="shared" ref="AX33:AY33" si="1033">SUM(AX38:AX39)</f>
        <v>0</v>
      </c>
      <c r="AY33" s="106">
        <f t="shared" si="1033"/>
        <v>0</v>
      </c>
      <c r="AZ33" s="106">
        <f>SUM(AV33+AX33)</f>
        <v>0</v>
      </c>
      <c r="BA33" s="106">
        <f>SUM(AW33+AY33)</f>
        <v>0</v>
      </c>
      <c r="BB33" s="122">
        <f t="shared" si="724"/>
        <v>0</v>
      </c>
      <c r="BC33" s="122">
        <f t="shared" si="725"/>
        <v>0</v>
      </c>
      <c r="BD33" s="106">
        <v>20</v>
      </c>
      <c r="BE33" s="106">
        <v>3106195.8480000002</v>
      </c>
      <c r="BF33" s="106">
        <f t="shared" si="312"/>
        <v>8.3333333333333339</v>
      </c>
      <c r="BG33" s="106">
        <f t="shared" si="313"/>
        <v>1294248.27</v>
      </c>
      <c r="BH33" s="106">
        <f>SUM(BH34:BH39)</f>
        <v>7</v>
      </c>
      <c r="BI33" s="106">
        <f>SUM(BI34:BI39)</f>
        <v>1087168.53</v>
      </c>
      <c r="BJ33" s="106">
        <f t="shared" ref="BJ33:BK33" si="1034">SUM(BJ38:BJ39)</f>
        <v>0</v>
      </c>
      <c r="BK33" s="106">
        <f t="shared" si="1034"/>
        <v>0</v>
      </c>
      <c r="BL33" s="106">
        <f>SUM(BH33+BJ33)</f>
        <v>7</v>
      </c>
      <c r="BM33" s="106">
        <f>SUM(BI33+BK33)</f>
        <v>1087168.53</v>
      </c>
      <c r="BN33" s="122">
        <f t="shared" si="732"/>
        <v>-1.3333333333333339</v>
      </c>
      <c r="BO33" s="122">
        <f t="shared" si="733"/>
        <v>-207079.74</v>
      </c>
      <c r="BP33" s="106"/>
      <c r="BQ33" s="106"/>
      <c r="BR33" s="106">
        <f t="shared" si="319"/>
        <v>0</v>
      </c>
      <c r="BS33" s="106">
        <f t="shared" si="320"/>
        <v>0</v>
      </c>
      <c r="BT33" s="106">
        <f>SUM(BT34:BT39)</f>
        <v>0</v>
      </c>
      <c r="BU33" s="106">
        <f>SUM(BU34:BU39)</f>
        <v>0</v>
      </c>
      <c r="BV33" s="106">
        <f t="shared" ref="BV33:BW33" si="1035">SUM(BV38:BV39)</f>
        <v>0</v>
      </c>
      <c r="BW33" s="106">
        <f t="shared" si="1035"/>
        <v>0</v>
      </c>
      <c r="BX33" s="106">
        <f>SUM(BT33+BV33)</f>
        <v>0</v>
      </c>
      <c r="BY33" s="106">
        <f>SUM(BU33+BW33)</f>
        <v>0</v>
      </c>
      <c r="BZ33" s="122">
        <f t="shared" si="740"/>
        <v>0</v>
      </c>
      <c r="CA33" s="122">
        <f t="shared" si="741"/>
        <v>0</v>
      </c>
      <c r="CB33" s="106"/>
      <c r="CC33" s="106"/>
      <c r="CD33" s="106">
        <f t="shared" si="326"/>
        <v>0</v>
      </c>
      <c r="CE33" s="106">
        <f t="shared" si="327"/>
        <v>0</v>
      </c>
      <c r="CF33" s="106">
        <f>SUM(CF34:CF39)</f>
        <v>0</v>
      </c>
      <c r="CG33" s="106">
        <f>SUM(CG34:CG39)</f>
        <v>0</v>
      </c>
      <c r="CH33" s="106">
        <f t="shared" ref="CH33:CI33" si="1036">SUM(CH38:CH39)</f>
        <v>0</v>
      </c>
      <c r="CI33" s="106">
        <f t="shared" si="1036"/>
        <v>0</v>
      </c>
      <c r="CJ33" s="106">
        <f>SUM(CF33+CH33)</f>
        <v>0</v>
      </c>
      <c r="CK33" s="106">
        <f>SUM(CG33+CI33)</f>
        <v>0</v>
      </c>
      <c r="CL33" s="122">
        <f t="shared" si="748"/>
        <v>0</v>
      </c>
      <c r="CM33" s="122">
        <f t="shared" si="749"/>
        <v>0</v>
      </c>
      <c r="CN33" s="106"/>
      <c r="CO33" s="106"/>
      <c r="CP33" s="106">
        <f t="shared" si="333"/>
        <v>0</v>
      </c>
      <c r="CQ33" s="106">
        <f t="shared" si="334"/>
        <v>0</v>
      </c>
      <c r="CR33" s="106">
        <f>SUM(CR34:CR39)</f>
        <v>0</v>
      </c>
      <c r="CS33" s="106">
        <f>SUM(CS34:CS39)</f>
        <v>0</v>
      </c>
      <c r="CT33" s="106">
        <f t="shared" ref="CT33:CU33" si="1037">SUM(CT38:CT39)</f>
        <v>0</v>
      </c>
      <c r="CU33" s="106">
        <f t="shared" si="1037"/>
        <v>0</v>
      </c>
      <c r="CV33" s="106">
        <f>SUM(CR33+CT33)</f>
        <v>0</v>
      </c>
      <c r="CW33" s="106">
        <f>SUM(CS33+CU33)</f>
        <v>0</v>
      </c>
      <c r="CX33" s="122">
        <f t="shared" si="756"/>
        <v>0</v>
      </c>
      <c r="CY33" s="122">
        <f t="shared" si="757"/>
        <v>0</v>
      </c>
      <c r="CZ33" s="106"/>
      <c r="DA33" s="106"/>
      <c r="DB33" s="106">
        <f t="shared" si="340"/>
        <v>0</v>
      </c>
      <c r="DC33" s="106">
        <f t="shared" si="341"/>
        <v>0</v>
      </c>
      <c r="DD33" s="106">
        <f>SUM(DD34:DD39)</f>
        <v>0</v>
      </c>
      <c r="DE33" s="106">
        <f>SUM(DE34:DE39)</f>
        <v>0</v>
      </c>
      <c r="DF33" s="106">
        <f t="shared" ref="DF33:DG33" si="1038">SUM(DF38:DF39)</f>
        <v>0</v>
      </c>
      <c r="DG33" s="106">
        <f t="shared" si="1038"/>
        <v>0</v>
      </c>
      <c r="DH33" s="106">
        <f>SUM(DD33+DF33)</f>
        <v>0</v>
      </c>
      <c r="DI33" s="106">
        <f>SUM(DE33+DG33)</f>
        <v>0</v>
      </c>
      <c r="DJ33" s="122">
        <f t="shared" si="764"/>
        <v>0</v>
      </c>
      <c r="DK33" s="122">
        <f t="shared" si="765"/>
        <v>0</v>
      </c>
      <c r="DL33" s="106"/>
      <c r="DM33" s="106"/>
      <c r="DN33" s="106">
        <f t="shared" si="347"/>
        <v>0</v>
      </c>
      <c r="DO33" s="106">
        <f t="shared" si="348"/>
        <v>0</v>
      </c>
      <c r="DP33" s="106">
        <f>SUM(DP34:DP39)</f>
        <v>0</v>
      </c>
      <c r="DQ33" s="106">
        <f>SUM(DQ34:DQ39)</f>
        <v>0</v>
      </c>
      <c r="DR33" s="106">
        <f t="shared" ref="DR33:DS33" si="1039">SUM(DR38:DR39)</f>
        <v>0</v>
      </c>
      <c r="DS33" s="106">
        <f t="shared" si="1039"/>
        <v>0</v>
      </c>
      <c r="DT33" s="106">
        <f>SUM(DP33+DR33)</f>
        <v>0</v>
      </c>
      <c r="DU33" s="106">
        <f>SUM(DQ33+DS33)</f>
        <v>0</v>
      </c>
      <c r="DV33" s="122">
        <f t="shared" si="772"/>
        <v>0</v>
      </c>
      <c r="DW33" s="122">
        <f t="shared" si="773"/>
        <v>0</v>
      </c>
      <c r="DX33" s="106"/>
      <c r="DY33" s="106">
        <v>0</v>
      </c>
      <c r="DZ33" s="106">
        <f t="shared" si="354"/>
        <v>0</v>
      </c>
      <c r="EA33" s="106">
        <f t="shared" si="355"/>
        <v>0</v>
      </c>
      <c r="EB33" s="106">
        <f>SUM(EB34:EB39)</f>
        <v>0</v>
      </c>
      <c r="EC33" s="106">
        <f>SUM(EC34:EC39)</f>
        <v>0</v>
      </c>
      <c r="ED33" s="106">
        <f t="shared" ref="ED33:EE33" si="1040">SUM(ED38:ED39)</f>
        <v>0</v>
      </c>
      <c r="EE33" s="106">
        <f t="shared" si="1040"/>
        <v>0</v>
      </c>
      <c r="EF33" s="106">
        <f>SUM(EB33+ED33)</f>
        <v>0</v>
      </c>
      <c r="EG33" s="106">
        <f>SUM(EC33+EE33)</f>
        <v>0</v>
      </c>
      <c r="EH33" s="122">
        <f t="shared" si="780"/>
        <v>0</v>
      </c>
      <c r="EI33" s="122">
        <f t="shared" si="781"/>
        <v>0</v>
      </c>
      <c r="EJ33" s="106"/>
      <c r="EK33" s="106">
        <v>0</v>
      </c>
      <c r="EL33" s="106">
        <f t="shared" si="361"/>
        <v>0</v>
      </c>
      <c r="EM33" s="106">
        <f t="shared" si="362"/>
        <v>0</v>
      </c>
      <c r="EN33" s="106">
        <f>SUM(EN34:EN39)</f>
        <v>0</v>
      </c>
      <c r="EO33" s="106">
        <f>SUM(EO34:EO39)</f>
        <v>0</v>
      </c>
      <c r="EP33" s="106">
        <f t="shared" ref="EP33:EQ33" si="1041">SUM(EP38:EP39)</f>
        <v>0</v>
      </c>
      <c r="EQ33" s="106">
        <f t="shared" si="1041"/>
        <v>0</v>
      </c>
      <c r="ER33" s="106">
        <f>SUM(EN33+EP33)</f>
        <v>0</v>
      </c>
      <c r="ES33" s="106">
        <f>SUM(EO33+EQ33)</f>
        <v>0</v>
      </c>
      <c r="ET33" s="122">
        <f t="shared" si="788"/>
        <v>0</v>
      </c>
      <c r="EU33" s="122">
        <f t="shared" si="789"/>
        <v>0</v>
      </c>
      <c r="EV33" s="106"/>
      <c r="EW33" s="106"/>
      <c r="EX33" s="106">
        <f t="shared" si="368"/>
        <v>0</v>
      </c>
      <c r="EY33" s="106">
        <f t="shared" si="369"/>
        <v>0</v>
      </c>
      <c r="EZ33" s="106">
        <f>SUM(EZ34:EZ39)</f>
        <v>0</v>
      </c>
      <c r="FA33" s="106">
        <f>SUM(FA34:FA39)</f>
        <v>0</v>
      </c>
      <c r="FB33" s="106">
        <f t="shared" ref="FB33:FC33" si="1042">SUM(FB38:FB39)</f>
        <v>0</v>
      </c>
      <c r="FC33" s="106">
        <f t="shared" si="1042"/>
        <v>0</v>
      </c>
      <c r="FD33" s="106">
        <f>SUM(EZ33+FB33)</f>
        <v>0</v>
      </c>
      <c r="FE33" s="106">
        <f>SUM(FA33+FC33)</f>
        <v>0</v>
      </c>
      <c r="FF33" s="122">
        <f t="shared" si="796"/>
        <v>0</v>
      </c>
      <c r="FG33" s="122">
        <f t="shared" si="797"/>
        <v>0</v>
      </c>
      <c r="FH33" s="106"/>
      <c r="FI33" s="106"/>
      <c r="FJ33" s="106">
        <f t="shared" si="375"/>
        <v>0</v>
      </c>
      <c r="FK33" s="106">
        <f t="shared" si="376"/>
        <v>0</v>
      </c>
      <c r="FL33" s="106">
        <f>SUM(FL34:FL39)</f>
        <v>0</v>
      </c>
      <c r="FM33" s="106">
        <f>SUM(FM34:FM39)</f>
        <v>0</v>
      </c>
      <c r="FN33" s="106">
        <f t="shared" ref="FN33:FO33" si="1043">SUM(FN38:FN39)</f>
        <v>0</v>
      </c>
      <c r="FO33" s="106">
        <f t="shared" si="1043"/>
        <v>0</v>
      </c>
      <c r="FP33" s="106">
        <f>SUM(FL33+FN33)</f>
        <v>0</v>
      </c>
      <c r="FQ33" s="106">
        <f>SUM(FM33+FO33)</f>
        <v>0</v>
      </c>
      <c r="FR33" s="122">
        <f t="shared" si="804"/>
        <v>0</v>
      </c>
      <c r="FS33" s="122">
        <f t="shared" si="805"/>
        <v>0</v>
      </c>
      <c r="FT33" s="106"/>
      <c r="FU33" s="106"/>
      <c r="FV33" s="106">
        <f t="shared" si="382"/>
        <v>0</v>
      </c>
      <c r="FW33" s="106">
        <f t="shared" si="383"/>
        <v>0</v>
      </c>
      <c r="FX33" s="106">
        <f>SUM(FX34:FX39)</f>
        <v>0</v>
      </c>
      <c r="FY33" s="106">
        <f>SUM(FY34:FY39)</f>
        <v>0</v>
      </c>
      <c r="FZ33" s="106">
        <f t="shared" ref="FZ33:GA33" si="1044">SUM(FZ38:FZ39)</f>
        <v>0</v>
      </c>
      <c r="GA33" s="106">
        <f t="shared" si="1044"/>
        <v>0</v>
      </c>
      <c r="GB33" s="106">
        <f>SUM(FX33+FZ33)</f>
        <v>0</v>
      </c>
      <c r="GC33" s="106">
        <f>SUM(FY33+GA33)</f>
        <v>0</v>
      </c>
      <c r="GD33" s="122">
        <f t="shared" si="812"/>
        <v>0</v>
      </c>
      <c r="GE33" s="122">
        <f t="shared" si="813"/>
        <v>0</v>
      </c>
      <c r="GF33" s="106">
        <f t="shared" ref="GF33:GG33" si="1045">H33+T33+AF33+AR33+BD33+BP33+CB33+CN33+CZ33+DL33+DX33+EJ33+EV33+FH33+FT33</f>
        <v>20</v>
      </c>
      <c r="GG33" s="106">
        <f t="shared" si="1045"/>
        <v>3106195.8480000002</v>
      </c>
      <c r="GH33" s="129">
        <f t="shared" si="1027"/>
        <v>8.3333333333333339</v>
      </c>
      <c r="GI33" s="172">
        <f t="shared" si="1028"/>
        <v>1294248.27</v>
      </c>
      <c r="GJ33" s="106">
        <f>SUM(GJ34:GJ39)</f>
        <v>7</v>
      </c>
      <c r="GK33" s="106">
        <f t="shared" ref="GK33:GM33" si="1046">SUM(GK34:GK39)</f>
        <v>1087168.53</v>
      </c>
      <c r="GL33" s="106">
        <f t="shared" si="1046"/>
        <v>0</v>
      </c>
      <c r="GM33" s="106">
        <f t="shared" si="1046"/>
        <v>0</v>
      </c>
      <c r="GN33" s="106">
        <f>SUM(GJ33+GL33)</f>
        <v>7</v>
      </c>
      <c r="GO33" s="106">
        <f>SUM(GK33+GM33)</f>
        <v>1087168.53</v>
      </c>
      <c r="GP33" s="106">
        <f>SUM(GJ33-GH33)</f>
        <v>-1.3333333333333339</v>
      </c>
      <c r="GQ33" s="106">
        <f>SUM(GK33-GI33)</f>
        <v>-207079.74</v>
      </c>
      <c r="GR33" s="139"/>
      <c r="GS33" s="78"/>
      <c r="GT33" s="161">
        <v>155309.79240000001</v>
      </c>
      <c r="GU33" s="161">
        <f t="shared" si="188"/>
        <v>155309.79</v>
      </c>
      <c r="GV33" s="90">
        <f t="shared" si="189"/>
        <v>2.3999999975785613E-3</v>
      </c>
    </row>
    <row r="34" spans="1:204" ht="16.5" hidden="1" customHeight="1" x14ac:dyDescent="0.2">
      <c r="A34" s="23">
        <v>1</v>
      </c>
      <c r="B34" s="155" t="s">
        <v>288</v>
      </c>
      <c r="C34" s="156" t="s">
        <v>289</v>
      </c>
      <c r="D34" s="195">
        <v>40</v>
      </c>
      <c r="E34" s="156" t="s">
        <v>290</v>
      </c>
      <c r="F34" s="86">
        <v>6</v>
      </c>
      <c r="G34" s="97">
        <v>155309.79240000001</v>
      </c>
      <c r="H34" s="119"/>
      <c r="I34" s="119"/>
      <c r="J34" s="119"/>
      <c r="K34" s="119"/>
      <c r="L34" s="98">
        <f>VLOOKUP($D34,'факт '!$D$7:$AS$101,3,0)</f>
        <v>0</v>
      </c>
      <c r="M34" s="98">
        <f>VLOOKUP($D34,'факт '!$D$7:$AS$101,4,0)</f>
        <v>0</v>
      </c>
      <c r="N34" s="98"/>
      <c r="O34" s="98"/>
      <c r="P34" s="98">
        <f t="shared" ref="P34:P36" si="1047">SUM(L34+N34)</f>
        <v>0</v>
      </c>
      <c r="Q34" s="98">
        <f t="shared" ref="Q34:Q36" si="1048">SUM(M34+O34)</f>
        <v>0</v>
      </c>
      <c r="R34" s="99">
        <f t="shared" ref="R34:R36" si="1049">SUM(L34-J34)</f>
        <v>0</v>
      </c>
      <c r="S34" s="99">
        <f t="shared" ref="S34:S36" si="1050">SUM(M34-K34)</f>
        <v>0</v>
      </c>
      <c r="T34" s="119"/>
      <c r="U34" s="119"/>
      <c r="V34" s="119"/>
      <c r="W34" s="119"/>
      <c r="X34" s="98">
        <f>VLOOKUP($D34,'факт '!$D$7:$AS$101,7,0)</f>
        <v>0</v>
      </c>
      <c r="Y34" s="98">
        <f>VLOOKUP($D34,'факт '!$D$7:$AS$101,8,0)</f>
        <v>0</v>
      </c>
      <c r="Z34" s="98">
        <f>VLOOKUP($D34,'факт '!$D$7:$AS$101,9,0)</f>
        <v>0</v>
      </c>
      <c r="AA34" s="98">
        <f>VLOOKUP($D34,'факт '!$D$7:$AS$101,10,0)</f>
        <v>0</v>
      </c>
      <c r="AB34" s="98">
        <f t="shared" ref="AB34:AB36" si="1051">SUM(X34+Z34)</f>
        <v>0</v>
      </c>
      <c r="AC34" s="98">
        <f t="shared" ref="AC34:AC36" si="1052">SUM(Y34+AA34)</f>
        <v>0</v>
      </c>
      <c r="AD34" s="99">
        <f t="shared" ref="AD34:AD36" si="1053">SUM(X34-V34)</f>
        <v>0</v>
      </c>
      <c r="AE34" s="99">
        <f t="shared" si="709"/>
        <v>0</v>
      </c>
      <c r="AF34" s="119"/>
      <c r="AG34" s="119"/>
      <c r="AH34" s="119"/>
      <c r="AI34" s="119"/>
      <c r="AJ34" s="98">
        <f>VLOOKUP($D34,'факт '!$D$7:$AS$101,5,0)</f>
        <v>0</v>
      </c>
      <c r="AK34" s="98">
        <f>VLOOKUP($D34,'факт '!$D$7:$AS$101,6,0)</f>
        <v>0</v>
      </c>
      <c r="AL34" s="98"/>
      <c r="AM34" s="98"/>
      <c r="AN34" s="98">
        <f t="shared" ref="AN34:AN36" si="1054">SUM(AJ34+AL34)</f>
        <v>0</v>
      </c>
      <c r="AO34" s="98">
        <f t="shared" ref="AO34:AO36" si="1055">SUM(AK34+AM34)</f>
        <v>0</v>
      </c>
      <c r="AP34" s="99">
        <f t="shared" ref="AP34:AP36" si="1056">SUM(AJ34-AH34)</f>
        <v>0</v>
      </c>
      <c r="AQ34" s="99">
        <f t="shared" si="717"/>
        <v>0</v>
      </c>
      <c r="AR34" s="119"/>
      <c r="AS34" s="119"/>
      <c r="AT34" s="119"/>
      <c r="AU34" s="119"/>
      <c r="AV34" s="98">
        <f>VLOOKUP($D34,'факт '!$D$7:$AS$101,11,0)</f>
        <v>0</v>
      </c>
      <c r="AW34" s="98">
        <f>VLOOKUP($D34,'факт '!$D$7:$AS$101,12,0)</f>
        <v>0</v>
      </c>
      <c r="AX34" s="98"/>
      <c r="AY34" s="98"/>
      <c r="AZ34" s="98">
        <f t="shared" ref="AZ34:AZ36" si="1057">SUM(AV34+AX34)</f>
        <v>0</v>
      </c>
      <c r="BA34" s="98">
        <f t="shared" ref="BA34:BA36" si="1058">SUM(AW34+AY34)</f>
        <v>0</v>
      </c>
      <c r="BB34" s="99">
        <f t="shared" si="724"/>
        <v>0</v>
      </c>
      <c r="BC34" s="99">
        <f t="shared" si="725"/>
        <v>0</v>
      </c>
      <c r="BD34" s="119"/>
      <c r="BE34" s="119"/>
      <c r="BF34" s="119"/>
      <c r="BG34" s="119"/>
      <c r="BH34" s="98">
        <f>VLOOKUP($D34,'факт '!$D$7:$AS$101,15,0)</f>
        <v>3</v>
      </c>
      <c r="BI34" s="98">
        <f>VLOOKUP($D34,'факт '!$D$7:$AS$101,16,0)</f>
        <v>465929.37</v>
      </c>
      <c r="BJ34" s="98">
        <f>VLOOKUP($D34,'факт '!$D$7:$AS$101,17,0)</f>
        <v>0</v>
      </c>
      <c r="BK34" s="98">
        <f>VLOOKUP($D34,'факт '!$D$7:$AS$101,18,0)</f>
        <v>0</v>
      </c>
      <c r="BL34" s="98">
        <f t="shared" ref="BL34:BL36" si="1059">SUM(BH34+BJ34)</f>
        <v>3</v>
      </c>
      <c r="BM34" s="98">
        <f t="shared" ref="BM34:BM36" si="1060">SUM(BI34+BK34)</f>
        <v>465929.37</v>
      </c>
      <c r="BN34" s="99">
        <f t="shared" si="732"/>
        <v>3</v>
      </c>
      <c r="BO34" s="99">
        <f t="shared" si="733"/>
        <v>465929.37</v>
      </c>
      <c r="BP34" s="119"/>
      <c r="BQ34" s="119"/>
      <c r="BR34" s="119"/>
      <c r="BS34" s="119"/>
      <c r="BT34" s="98">
        <f>VLOOKUP($D34,'факт '!$D$7:$AS$101,19,0)</f>
        <v>0</v>
      </c>
      <c r="BU34" s="98">
        <f>VLOOKUP($D34,'факт '!$D$7:$AS$101,20,0)</f>
        <v>0</v>
      </c>
      <c r="BV34" s="98">
        <f>VLOOKUP($D34,'факт '!$D$7:$AS$101,21,0)</f>
        <v>0</v>
      </c>
      <c r="BW34" s="98">
        <f>VLOOKUP($D34,'факт '!$D$7:$AS$101,22,0)</f>
        <v>0</v>
      </c>
      <c r="BX34" s="98">
        <f t="shared" ref="BX34:BX36" si="1061">SUM(BT34+BV34)</f>
        <v>0</v>
      </c>
      <c r="BY34" s="98">
        <f t="shared" ref="BY34:BY36" si="1062">SUM(BU34+BW34)</f>
        <v>0</v>
      </c>
      <c r="BZ34" s="99">
        <f t="shared" si="740"/>
        <v>0</v>
      </c>
      <c r="CA34" s="99">
        <f t="shared" si="741"/>
        <v>0</v>
      </c>
      <c r="CB34" s="119"/>
      <c r="CC34" s="119"/>
      <c r="CD34" s="119"/>
      <c r="CE34" s="119"/>
      <c r="CF34" s="98">
        <f>VLOOKUP($D34,'факт '!$D$7:$AS$101,23,0)</f>
        <v>0</v>
      </c>
      <c r="CG34" s="98">
        <f>VLOOKUP($D34,'факт '!$D$7:$AS$101,24,0)</f>
        <v>0</v>
      </c>
      <c r="CH34" s="98">
        <f>VLOOKUP($D34,'факт '!$D$7:$AS$101,25,0)</f>
        <v>0</v>
      </c>
      <c r="CI34" s="98">
        <f>VLOOKUP($D34,'факт '!$D$7:$AS$101,26,0)</f>
        <v>0</v>
      </c>
      <c r="CJ34" s="98">
        <f t="shared" ref="CJ34:CJ36" si="1063">SUM(CF34+CH34)</f>
        <v>0</v>
      </c>
      <c r="CK34" s="98">
        <f t="shared" ref="CK34:CK36" si="1064">SUM(CG34+CI34)</f>
        <v>0</v>
      </c>
      <c r="CL34" s="99">
        <f t="shared" si="748"/>
        <v>0</v>
      </c>
      <c r="CM34" s="99">
        <f t="shared" si="749"/>
        <v>0</v>
      </c>
      <c r="CN34" s="119"/>
      <c r="CO34" s="119"/>
      <c r="CP34" s="119"/>
      <c r="CQ34" s="119"/>
      <c r="CR34" s="98">
        <f>VLOOKUP($D34,'факт '!$D$7:$AS$101,27,0)</f>
        <v>0</v>
      </c>
      <c r="CS34" s="98">
        <f>VLOOKUP($D34,'факт '!$D$7:$AS$101,28,0)</f>
        <v>0</v>
      </c>
      <c r="CT34" s="98">
        <f>VLOOKUP($D34,'факт '!$D$7:$AS$101,29,0)</f>
        <v>0</v>
      </c>
      <c r="CU34" s="98">
        <f>VLOOKUP($D34,'факт '!$D$7:$AS$101,30,0)</f>
        <v>0</v>
      </c>
      <c r="CV34" s="98">
        <f t="shared" ref="CV34:CV36" si="1065">SUM(CR34+CT34)</f>
        <v>0</v>
      </c>
      <c r="CW34" s="98">
        <f t="shared" ref="CW34:CW36" si="1066">SUM(CS34+CU34)</f>
        <v>0</v>
      </c>
      <c r="CX34" s="99">
        <f t="shared" si="756"/>
        <v>0</v>
      </c>
      <c r="CY34" s="99">
        <f t="shared" si="757"/>
        <v>0</v>
      </c>
      <c r="CZ34" s="119"/>
      <c r="DA34" s="119"/>
      <c r="DB34" s="119"/>
      <c r="DC34" s="119"/>
      <c r="DD34" s="98">
        <f>VLOOKUP($D34,'факт '!$D$7:$AS$101,31,0)</f>
        <v>0</v>
      </c>
      <c r="DE34" s="98">
        <f>VLOOKUP($D34,'факт '!$D$7:$AS$101,32,0)</f>
        <v>0</v>
      </c>
      <c r="DF34" s="98"/>
      <c r="DG34" s="98"/>
      <c r="DH34" s="98">
        <f t="shared" ref="DH34:DH36" si="1067">SUM(DD34+DF34)</f>
        <v>0</v>
      </c>
      <c r="DI34" s="98">
        <f t="shared" ref="DI34:DI36" si="1068">SUM(DE34+DG34)</f>
        <v>0</v>
      </c>
      <c r="DJ34" s="99">
        <f t="shared" si="764"/>
        <v>0</v>
      </c>
      <c r="DK34" s="99">
        <f t="shared" si="765"/>
        <v>0</v>
      </c>
      <c r="DL34" s="119"/>
      <c r="DM34" s="119"/>
      <c r="DN34" s="119"/>
      <c r="DO34" s="119"/>
      <c r="DP34" s="98">
        <f>VLOOKUP($D34,'факт '!$D$7:$AS$101,13,0)</f>
        <v>0</v>
      </c>
      <c r="DQ34" s="98">
        <f>VLOOKUP($D34,'факт '!$D$7:$AS$101,14,0)</f>
        <v>0</v>
      </c>
      <c r="DR34" s="98"/>
      <c r="DS34" s="98"/>
      <c r="DT34" s="98">
        <f t="shared" ref="DT34:DT36" si="1069">SUM(DP34+DR34)</f>
        <v>0</v>
      </c>
      <c r="DU34" s="98">
        <f t="shared" ref="DU34:DU36" si="1070">SUM(DQ34+DS34)</f>
        <v>0</v>
      </c>
      <c r="DV34" s="99">
        <f t="shared" si="772"/>
        <v>0</v>
      </c>
      <c r="DW34" s="99">
        <f t="shared" si="773"/>
        <v>0</v>
      </c>
      <c r="DX34" s="119"/>
      <c r="DY34" s="119"/>
      <c r="DZ34" s="119"/>
      <c r="EA34" s="119"/>
      <c r="EB34" s="98">
        <f>VLOOKUP($D34,'факт '!$D$7:$AS$101,33,0)</f>
        <v>0</v>
      </c>
      <c r="EC34" s="98">
        <f>VLOOKUP($D34,'факт '!$D$7:$AS$101,34,0)</f>
        <v>0</v>
      </c>
      <c r="ED34" s="98">
        <f>VLOOKUP($D34,'факт '!$D$7:$AS$101,35,0)</f>
        <v>0</v>
      </c>
      <c r="EE34" s="98">
        <f>VLOOKUP($D34,'факт '!$D$7:$AS$101,36,0)</f>
        <v>0</v>
      </c>
      <c r="EF34" s="98">
        <f t="shared" ref="EF34:EF36" si="1071">SUM(EB34+ED34)</f>
        <v>0</v>
      </c>
      <c r="EG34" s="98">
        <f t="shared" ref="EG34:EG36" si="1072">SUM(EC34+EE34)</f>
        <v>0</v>
      </c>
      <c r="EH34" s="99">
        <f t="shared" si="780"/>
        <v>0</v>
      </c>
      <c r="EI34" s="99">
        <f t="shared" si="781"/>
        <v>0</v>
      </c>
      <c r="EJ34" s="119"/>
      <c r="EK34" s="119"/>
      <c r="EL34" s="119"/>
      <c r="EM34" s="119"/>
      <c r="EN34" s="98">
        <f>VLOOKUP($D34,'факт '!$D$7:$AS$101,39,0)</f>
        <v>0</v>
      </c>
      <c r="EO34" s="98">
        <f>VLOOKUP($D34,'факт '!$D$7:$AS$101,40,0)</f>
        <v>0</v>
      </c>
      <c r="EP34" s="98">
        <f>VLOOKUP($D34,'факт '!$D$7:$AS$101,41,0)</f>
        <v>0</v>
      </c>
      <c r="EQ34" s="98">
        <f>VLOOKUP($D34,'факт '!$D$7:$AS$101,42,0)</f>
        <v>0</v>
      </c>
      <c r="ER34" s="98">
        <f t="shared" ref="ER34:ER36" si="1073">SUM(EN34+EP34)</f>
        <v>0</v>
      </c>
      <c r="ES34" s="98">
        <f t="shared" ref="ES34:ES36" si="1074">SUM(EO34+EQ34)</f>
        <v>0</v>
      </c>
      <c r="ET34" s="99">
        <f t="shared" si="788"/>
        <v>0</v>
      </c>
      <c r="EU34" s="99">
        <f t="shared" si="789"/>
        <v>0</v>
      </c>
      <c r="EV34" s="119"/>
      <c r="EW34" s="119"/>
      <c r="EX34" s="119"/>
      <c r="EY34" s="119"/>
      <c r="EZ34" s="98"/>
      <c r="FA34" s="98"/>
      <c r="FB34" s="119"/>
      <c r="FC34" s="119"/>
      <c r="FD34" s="119"/>
      <c r="FE34" s="119"/>
      <c r="FF34" s="157"/>
      <c r="FG34" s="157"/>
      <c r="FH34" s="119"/>
      <c r="FI34" s="119"/>
      <c r="FJ34" s="119"/>
      <c r="FK34" s="119"/>
      <c r="FL34" s="98">
        <f>VLOOKUP($D34,'факт '!$D$7:$AS$101,37,0)</f>
        <v>0</v>
      </c>
      <c r="FM34" s="98">
        <f>VLOOKUP($D34,'факт '!$D$7:$AS$101,38,0)</f>
        <v>0</v>
      </c>
      <c r="FN34" s="98"/>
      <c r="FO34" s="98"/>
      <c r="FP34" s="98">
        <f t="shared" ref="FP34:FP36" si="1075">SUM(FL34+FN34)</f>
        <v>0</v>
      </c>
      <c r="FQ34" s="98">
        <f t="shared" ref="FQ34:FQ36" si="1076">SUM(FM34+FO34)</f>
        <v>0</v>
      </c>
      <c r="FR34" s="99">
        <f t="shared" si="804"/>
        <v>0</v>
      </c>
      <c r="FS34" s="99">
        <f t="shared" si="805"/>
        <v>0</v>
      </c>
      <c r="FT34" s="119"/>
      <c r="FU34" s="119"/>
      <c r="FV34" s="119"/>
      <c r="FW34" s="119"/>
      <c r="FX34" s="119"/>
      <c r="FY34" s="119"/>
      <c r="FZ34" s="119"/>
      <c r="GA34" s="119"/>
      <c r="GB34" s="119"/>
      <c r="GC34" s="119"/>
      <c r="GD34" s="157"/>
      <c r="GE34" s="157"/>
      <c r="GF34" s="119"/>
      <c r="GG34" s="119"/>
      <c r="GH34" s="119"/>
      <c r="GI34" s="119"/>
      <c r="GJ34" s="98">
        <f t="shared" ref="GJ34:GJ36" si="1077">SUM(L34,X34,AJ34,AV34,BH34,BT34,CF34,CR34,DD34,DP34,EB34,EN34,EZ34,FL34)</f>
        <v>3</v>
      </c>
      <c r="GK34" s="98">
        <f t="shared" ref="GK34:GK36" si="1078">SUM(M34,Y34,AK34,AW34,BI34,BU34,CG34,CS34,DE34,DQ34,EC34,EO34,FA34,FM34)</f>
        <v>465929.37</v>
      </c>
      <c r="GL34" s="98">
        <f t="shared" ref="GL34:GL36" si="1079">SUM(N34,Z34,AL34,AX34,BJ34,BV34,CH34,CT34,DF34,DR34,ED34,EP34,FB34,FN34)</f>
        <v>0</v>
      </c>
      <c r="GM34" s="98">
        <f t="shared" ref="GM34:GM36" si="1080">SUM(O34,AA34,AM34,AY34,BK34,BW34,CI34,CU34,DG34,DS34,EE34,EQ34,FC34,FO34)</f>
        <v>0</v>
      </c>
      <c r="GN34" s="98">
        <f t="shared" ref="GN34:GN36" si="1081">SUM(P34,AB34,AN34,AZ34,BL34,BX34,CJ34,CV34,DH34,DT34,EF34,ER34,FD34,FP34)</f>
        <v>3</v>
      </c>
      <c r="GO34" s="98">
        <f t="shared" ref="GO34:GO36" si="1082">SUM(Q34,AC34,AO34,BA34,BM34,BY34,CK34,CW34,DI34,DU34,EG34,ES34,FE34,FQ34)</f>
        <v>465929.37</v>
      </c>
      <c r="GP34" s="119"/>
      <c r="GQ34" s="119"/>
      <c r="GR34" s="139"/>
      <c r="GS34" s="78"/>
      <c r="GT34" s="161">
        <v>155309.79240000001</v>
      </c>
      <c r="GU34" s="161">
        <f t="shared" si="188"/>
        <v>155309.79</v>
      </c>
      <c r="GV34" s="90">
        <f t="shared" si="189"/>
        <v>2.3999999975785613E-3</v>
      </c>
    </row>
    <row r="35" spans="1:204" ht="16.5" hidden="1" customHeight="1" x14ac:dyDescent="0.2">
      <c r="A35" s="23">
        <v>1</v>
      </c>
      <c r="B35" s="155" t="s">
        <v>288</v>
      </c>
      <c r="C35" s="156" t="s">
        <v>289</v>
      </c>
      <c r="D35" s="195">
        <v>41</v>
      </c>
      <c r="E35" s="156" t="s">
        <v>291</v>
      </c>
      <c r="F35" s="86">
        <v>6</v>
      </c>
      <c r="G35" s="97">
        <v>155309.79240000001</v>
      </c>
      <c r="H35" s="119"/>
      <c r="I35" s="119"/>
      <c r="J35" s="119"/>
      <c r="K35" s="119"/>
      <c r="L35" s="98">
        <f>VLOOKUP($D35,'факт '!$D$7:$AS$101,3,0)</f>
        <v>0</v>
      </c>
      <c r="M35" s="98">
        <f>VLOOKUP($D35,'факт '!$D$7:$AS$101,4,0)</f>
        <v>0</v>
      </c>
      <c r="N35" s="98"/>
      <c r="O35" s="98"/>
      <c r="P35" s="98">
        <f t="shared" si="1047"/>
        <v>0</v>
      </c>
      <c r="Q35" s="98">
        <f t="shared" si="1048"/>
        <v>0</v>
      </c>
      <c r="R35" s="99">
        <f t="shared" si="1049"/>
        <v>0</v>
      </c>
      <c r="S35" s="99">
        <f t="shared" si="1050"/>
        <v>0</v>
      </c>
      <c r="T35" s="119"/>
      <c r="U35" s="119"/>
      <c r="V35" s="119"/>
      <c r="W35" s="119"/>
      <c r="X35" s="98">
        <f>VLOOKUP($D35,'факт '!$D$7:$AS$101,7,0)</f>
        <v>0</v>
      </c>
      <c r="Y35" s="98">
        <f>VLOOKUP($D35,'факт '!$D$7:$AS$101,8,0)</f>
        <v>0</v>
      </c>
      <c r="Z35" s="98">
        <f>VLOOKUP($D35,'факт '!$D$7:$AS$101,9,0)</f>
        <v>0</v>
      </c>
      <c r="AA35" s="98">
        <f>VLOOKUP($D35,'факт '!$D$7:$AS$101,10,0)</f>
        <v>0</v>
      </c>
      <c r="AB35" s="98">
        <f t="shared" si="1051"/>
        <v>0</v>
      </c>
      <c r="AC35" s="98">
        <f t="shared" si="1052"/>
        <v>0</v>
      </c>
      <c r="AD35" s="99">
        <f t="shared" si="1053"/>
        <v>0</v>
      </c>
      <c r="AE35" s="99">
        <f t="shared" si="709"/>
        <v>0</v>
      </c>
      <c r="AF35" s="119"/>
      <c r="AG35" s="119"/>
      <c r="AH35" s="119"/>
      <c r="AI35" s="119"/>
      <c r="AJ35" s="98">
        <f>VLOOKUP($D35,'факт '!$D$7:$AS$101,5,0)</f>
        <v>0</v>
      </c>
      <c r="AK35" s="98">
        <f>VLOOKUP($D35,'факт '!$D$7:$AS$101,6,0)</f>
        <v>0</v>
      </c>
      <c r="AL35" s="98"/>
      <c r="AM35" s="98"/>
      <c r="AN35" s="98">
        <f t="shared" si="1054"/>
        <v>0</v>
      </c>
      <c r="AO35" s="98">
        <f t="shared" si="1055"/>
        <v>0</v>
      </c>
      <c r="AP35" s="99">
        <f t="shared" si="1056"/>
        <v>0</v>
      </c>
      <c r="AQ35" s="99">
        <f t="shared" si="717"/>
        <v>0</v>
      </c>
      <c r="AR35" s="119"/>
      <c r="AS35" s="119"/>
      <c r="AT35" s="119"/>
      <c r="AU35" s="119"/>
      <c r="AV35" s="98">
        <f>VLOOKUP($D35,'факт '!$D$7:$AS$101,11,0)</f>
        <v>0</v>
      </c>
      <c r="AW35" s="98">
        <f>VLOOKUP($D35,'факт '!$D$7:$AS$101,12,0)</f>
        <v>0</v>
      </c>
      <c r="AX35" s="98"/>
      <c r="AY35" s="98"/>
      <c r="AZ35" s="98">
        <f t="shared" si="1057"/>
        <v>0</v>
      </c>
      <c r="BA35" s="98">
        <f t="shared" si="1058"/>
        <v>0</v>
      </c>
      <c r="BB35" s="99">
        <f t="shared" si="724"/>
        <v>0</v>
      </c>
      <c r="BC35" s="99">
        <f t="shared" si="725"/>
        <v>0</v>
      </c>
      <c r="BD35" s="119"/>
      <c r="BE35" s="119"/>
      <c r="BF35" s="119"/>
      <c r="BG35" s="119"/>
      <c r="BH35" s="98">
        <f>VLOOKUP($D35,'факт '!$D$7:$AS$101,15,0)</f>
        <v>3</v>
      </c>
      <c r="BI35" s="98">
        <f>VLOOKUP($D35,'факт '!$D$7:$AS$101,16,0)</f>
        <v>465929.37</v>
      </c>
      <c r="BJ35" s="98">
        <f>VLOOKUP($D35,'факт '!$D$7:$AS$101,17,0)</f>
        <v>0</v>
      </c>
      <c r="BK35" s="98">
        <f>VLOOKUP($D35,'факт '!$D$7:$AS$101,18,0)</f>
        <v>0</v>
      </c>
      <c r="BL35" s="98">
        <f t="shared" si="1059"/>
        <v>3</v>
      </c>
      <c r="BM35" s="98">
        <f t="shared" si="1060"/>
        <v>465929.37</v>
      </c>
      <c r="BN35" s="99">
        <f t="shared" si="732"/>
        <v>3</v>
      </c>
      <c r="BO35" s="99">
        <f t="shared" si="733"/>
        <v>465929.37</v>
      </c>
      <c r="BP35" s="119"/>
      <c r="BQ35" s="119"/>
      <c r="BR35" s="119"/>
      <c r="BS35" s="119"/>
      <c r="BT35" s="98">
        <f>VLOOKUP($D35,'факт '!$D$7:$AS$101,19,0)</f>
        <v>0</v>
      </c>
      <c r="BU35" s="98">
        <f>VLOOKUP($D35,'факт '!$D$7:$AS$101,20,0)</f>
        <v>0</v>
      </c>
      <c r="BV35" s="98">
        <f>VLOOKUP($D35,'факт '!$D$7:$AS$101,21,0)</f>
        <v>0</v>
      </c>
      <c r="BW35" s="98">
        <f>VLOOKUP($D35,'факт '!$D$7:$AS$101,22,0)</f>
        <v>0</v>
      </c>
      <c r="BX35" s="98">
        <f t="shared" si="1061"/>
        <v>0</v>
      </c>
      <c r="BY35" s="98">
        <f t="shared" si="1062"/>
        <v>0</v>
      </c>
      <c r="BZ35" s="99">
        <f t="shared" si="740"/>
        <v>0</v>
      </c>
      <c r="CA35" s="99">
        <f t="shared" si="741"/>
        <v>0</v>
      </c>
      <c r="CB35" s="119"/>
      <c r="CC35" s="119"/>
      <c r="CD35" s="119"/>
      <c r="CE35" s="119"/>
      <c r="CF35" s="98">
        <f>VLOOKUP($D35,'факт '!$D$7:$AS$101,23,0)</f>
        <v>0</v>
      </c>
      <c r="CG35" s="98">
        <f>VLOOKUP($D35,'факт '!$D$7:$AS$101,24,0)</f>
        <v>0</v>
      </c>
      <c r="CH35" s="98">
        <f>VLOOKUP($D35,'факт '!$D$7:$AS$101,25,0)</f>
        <v>0</v>
      </c>
      <c r="CI35" s="98">
        <f>VLOOKUP($D35,'факт '!$D$7:$AS$101,26,0)</f>
        <v>0</v>
      </c>
      <c r="CJ35" s="98">
        <f t="shared" si="1063"/>
        <v>0</v>
      </c>
      <c r="CK35" s="98">
        <f t="shared" si="1064"/>
        <v>0</v>
      </c>
      <c r="CL35" s="99">
        <f t="shared" si="748"/>
        <v>0</v>
      </c>
      <c r="CM35" s="99">
        <f t="shared" si="749"/>
        <v>0</v>
      </c>
      <c r="CN35" s="119"/>
      <c r="CO35" s="119"/>
      <c r="CP35" s="119"/>
      <c r="CQ35" s="119"/>
      <c r="CR35" s="98">
        <f>VLOOKUP($D35,'факт '!$D$7:$AS$101,27,0)</f>
        <v>0</v>
      </c>
      <c r="CS35" s="98">
        <f>VLOOKUP($D35,'факт '!$D$7:$AS$101,28,0)</f>
        <v>0</v>
      </c>
      <c r="CT35" s="98">
        <f>VLOOKUP($D35,'факт '!$D$7:$AS$101,29,0)</f>
        <v>0</v>
      </c>
      <c r="CU35" s="98">
        <f>VLOOKUP($D35,'факт '!$D$7:$AS$101,30,0)</f>
        <v>0</v>
      </c>
      <c r="CV35" s="98">
        <f t="shared" si="1065"/>
        <v>0</v>
      </c>
      <c r="CW35" s="98">
        <f t="shared" si="1066"/>
        <v>0</v>
      </c>
      <c r="CX35" s="99">
        <f t="shared" si="756"/>
        <v>0</v>
      </c>
      <c r="CY35" s="99">
        <f t="shared" si="757"/>
        <v>0</v>
      </c>
      <c r="CZ35" s="119"/>
      <c r="DA35" s="119"/>
      <c r="DB35" s="119"/>
      <c r="DC35" s="119"/>
      <c r="DD35" s="98">
        <f>VLOOKUP($D35,'факт '!$D$7:$AS$101,31,0)</f>
        <v>0</v>
      </c>
      <c r="DE35" s="98">
        <f>VLOOKUP($D35,'факт '!$D$7:$AS$101,32,0)</f>
        <v>0</v>
      </c>
      <c r="DF35" s="98"/>
      <c r="DG35" s="98"/>
      <c r="DH35" s="98">
        <f t="shared" si="1067"/>
        <v>0</v>
      </c>
      <c r="DI35" s="98">
        <f t="shared" si="1068"/>
        <v>0</v>
      </c>
      <c r="DJ35" s="99">
        <f t="shared" si="764"/>
        <v>0</v>
      </c>
      <c r="DK35" s="99">
        <f t="shared" si="765"/>
        <v>0</v>
      </c>
      <c r="DL35" s="119"/>
      <c r="DM35" s="119"/>
      <c r="DN35" s="119"/>
      <c r="DO35" s="119"/>
      <c r="DP35" s="98">
        <f>VLOOKUP($D35,'факт '!$D$7:$AS$101,13,0)</f>
        <v>0</v>
      </c>
      <c r="DQ35" s="98">
        <f>VLOOKUP($D35,'факт '!$D$7:$AS$101,14,0)</f>
        <v>0</v>
      </c>
      <c r="DR35" s="98"/>
      <c r="DS35" s="98"/>
      <c r="DT35" s="98">
        <f t="shared" si="1069"/>
        <v>0</v>
      </c>
      <c r="DU35" s="98">
        <f t="shared" si="1070"/>
        <v>0</v>
      </c>
      <c r="DV35" s="99">
        <f t="shared" si="772"/>
        <v>0</v>
      </c>
      <c r="DW35" s="99">
        <f t="shared" si="773"/>
        <v>0</v>
      </c>
      <c r="DX35" s="119"/>
      <c r="DY35" s="119"/>
      <c r="DZ35" s="119"/>
      <c r="EA35" s="119"/>
      <c r="EB35" s="98">
        <f>VLOOKUP($D35,'факт '!$D$7:$AS$101,33,0)</f>
        <v>0</v>
      </c>
      <c r="EC35" s="98">
        <f>VLOOKUP($D35,'факт '!$D$7:$AS$101,34,0)</f>
        <v>0</v>
      </c>
      <c r="ED35" s="98">
        <f>VLOOKUP($D35,'факт '!$D$7:$AS$101,35,0)</f>
        <v>0</v>
      </c>
      <c r="EE35" s="98">
        <f>VLOOKUP($D35,'факт '!$D$7:$AS$101,36,0)</f>
        <v>0</v>
      </c>
      <c r="EF35" s="98">
        <f t="shared" si="1071"/>
        <v>0</v>
      </c>
      <c r="EG35" s="98">
        <f t="shared" si="1072"/>
        <v>0</v>
      </c>
      <c r="EH35" s="99">
        <f t="shared" si="780"/>
        <v>0</v>
      </c>
      <c r="EI35" s="99">
        <f t="shared" si="781"/>
        <v>0</v>
      </c>
      <c r="EJ35" s="119"/>
      <c r="EK35" s="119"/>
      <c r="EL35" s="119"/>
      <c r="EM35" s="119"/>
      <c r="EN35" s="98">
        <f>VLOOKUP($D35,'факт '!$D$7:$AS$101,39,0)</f>
        <v>0</v>
      </c>
      <c r="EO35" s="98">
        <f>VLOOKUP($D35,'факт '!$D$7:$AS$101,40,0)</f>
        <v>0</v>
      </c>
      <c r="EP35" s="98">
        <f>VLOOKUP($D35,'факт '!$D$7:$AS$101,41,0)</f>
        <v>0</v>
      </c>
      <c r="EQ35" s="98">
        <f>VLOOKUP($D35,'факт '!$D$7:$AS$101,42,0)</f>
        <v>0</v>
      </c>
      <c r="ER35" s="98">
        <f t="shared" si="1073"/>
        <v>0</v>
      </c>
      <c r="ES35" s="98">
        <f t="shared" si="1074"/>
        <v>0</v>
      </c>
      <c r="ET35" s="99">
        <f t="shared" si="788"/>
        <v>0</v>
      </c>
      <c r="EU35" s="99">
        <f t="shared" si="789"/>
        <v>0</v>
      </c>
      <c r="EV35" s="119"/>
      <c r="EW35" s="119"/>
      <c r="EX35" s="119"/>
      <c r="EY35" s="119"/>
      <c r="EZ35" s="98"/>
      <c r="FA35" s="98"/>
      <c r="FB35" s="119"/>
      <c r="FC35" s="119"/>
      <c r="FD35" s="119"/>
      <c r="FE35" s="119"/>
      <c r="FF35" s="157"/>
      <c r="FG35" s="157"/>
      <c r="FH35" s="119"/>
      <c r="FI35" s="119"/>
      <c r="FJ35" s="119"/>
      <c r="FK35" s="119"/>
      <c r="FL35" s="98">
        <f>VLOOKUP($D35,'факт '!$D$7:$AS$101,37,0)</f>
        <v>0</v>
      </c>
      <c r="FM35" s="98">
        <f>VLOOKUP($D35,'факт '!$D$7:$AS$101,38,0)</f>
        <v>0</v>
      </c>
      <c r="FN35" s="98"/>
      <c r="FO35" s="98"/>
      <c r="FP35" s="98">
        <f t="shared" si="1075"/>
        <v>0</v>
      </c>
      <c r="FQ35" s="98">
        <f t="shared" si="1076"/>
        <v>0</v>
      </c>
      <c r="FR35" s="99">
        <f t="shared" si="804"/>
        <v>0</v>
      </c>
      <c r="FS35" s="99">
        <f t="shared" si="805"/>
        <v>0</v>
      </c>
      <c r="FT35" s="119"/>
      <c r="FU35" s="119"/>
      <c r="FV35" s="119"/>
      <c r="FW35" s="119"/>
      <c r="FX35" s="119"/>
      <c r="FY35" s="119"/>
      <c r="FZ35" s="119"/>
      <c r="GA35" s="119"/>
      <c r="GB35" s="119"/>
      <c r="GC35" s="119"/>
      <c r="GD35" s="157"/>
      <c r="GE35" s="157"/>
      <c r="GF35" s="119"/>
      <c r="GG35" s="119"/>
      <c r="GH35" s="119"/>
      <c r="GI35" s="119"/>
      <c r="GJ35" s="98">
        <f t="shared" si="1077"/>
        <v>3</v>
      </c>
      <c r="GK35" s="98">
        <f t="shared" si="1078"/>
        <v>465929.37</v>
      </c>
      <c r="GL35" s="98">
        <f t="shared" si="1079"/>
        <v>0</v>
      </c>
      <c r="GM35" s="98">
        <f t="shared" si="1080"/>
        <v>0</v>
      </c>
      <c r="GN35" s="98">
        <f t="shared" si="1081"/>
        <v>3</v>
      </c>
      <c r="GO35" s="98">
        <f t="shared" si="1082"/>
        <v>465929.37</v>
      </c>
      <c r="GP35" s="119"/>
      <c r="GQ35" s="119"/>
      <c r="GR35" s="139"/>
      <c r="GS35" s="78"/>
      <c r="GT35" s="161">
        <v>155309.79240000001</v>
      </c>
      <c r="GU35" s="161">
        <f t="shared" si="188"/>
        <v>155309.79</v>
      </c>
      <c r="GV35" s="90">
        <f t="shared" si="189"/>
        <v>2.3999999975785613E-3</v>
      </c>
    </row>
    <row r="36" spans="1:204" ht="16.5" hidden="1" customHeight="1" x14ac:dyDescent="0.2">
      <c r="A36" s="23">
        <v>1</v>
      </c>
      <c r="B36" s="155" t="s">
        <v>288</v>
      </c>
      <c r="C36" s="156" t="s">
        <v>289</v>
      </c>
      <c r="D36" s="195">
        <v>46</v>
      </c>
      <c r="E36" s="156" t="s">
        <v>292</v>
      </c>
      <c r="F36" s="86">
        <v>6</v>
      </c>
      <c r="G36" s="97">
        <v>155309.79240000001</v>
      </c>
      <c r="H36" s="119"/>
      <c r="I36" s="119"/>
      <c r="J36" s="119"/>
      <c r="K36" s="119"/>
      <c r="L36" s="98">
        <f>VLOOKUP($D36,'факт '!$D$7:$AS$101,3,0)</f>
        <v>0</v>
      </c>
      <c r="M36" s="98">
        <f>VLOOKUP($D36,'факт '!$D$7:$AS$101,4,0)</f>
        <v>0</v>
      </c>
      <c r="N36" s="98"/>
      <c r="O36" s="98"/>
      <c r="P36" s="98">
        <f t="shared" si="1047"/>
        <v>0</v>
      </c>
      <c r="Q36" s="98">
        <f t="shared" si="1048"/>
        <v>0</v>
      </c>
      <c r="R36" s="99">
        <f t="shared" si="1049"/>
        <v>0</v>
      </c>
      <c r="S36" s="99">
        <f t="shared" si="1050"/>
        <v>0</v>
      </c>
      <c r="T36" s="119"/>
      <c r="U36" s="119"/>
      <c r="V36" s="119"/>
      <c r="W36" s="119"/>
      <c r="X36" s="98">
        <f>VLOOKUP($D36,'факт '!$D$7:$AS$101,7,0)</f>
        <v>0</v>
      </c>
      <c r="Y36" s="98">
        <f>VLOOKUP($D36,'факт '!$D$7:$AS$101,8,0)</f>
        <v>0</v>
      </c>
      <c r="Z36" s="98">
        <f>VLOOKUP($D36,'факт '!$D$7:$AS$101,9,0)</f>
        <v>0</v>
      </c>
      <c r="AA36" s="98">
        <f>VLOOKUP($D36,'факт '!$D$7:$AS$101,10,0)</f>
        <v>0</v>
      </c>
      <c r="AB36" s="98">
        <f t="shared" si="1051"/>
        <v>0</v>
      </c>
      <c r="AC36" s="98">
        <f t="shared" si="1052"/>
        <v>0</v>
      </c>
      <c r="AD36" s="99">
        <f t="shared" si="1053"/>
        <v>0</v>
      </c>
      <c r="AE36" s="99">
        <f t="shared" si="709"/>
        <v>0</v>
      </c>
      <c r="AF36" s="119"/>
      <c r="AG36" s="119"/>
      <c r="AH36" s="119"/>
      <c r="AI36" s="119"/>
      <c r="AJ36" s="98">
        <f>VLOOKUP($D36,'факт '!$D$7:$AS$101,5,0)</f>
        <v>0</v>
      </c>
      <c r="AK36" s="98">
        <f>VLOOKUP($D36,'факт '!$D$7:$AS$101,6,0)</f>
        <v>0</v>
      </c>
      <c r="AL36" s="98"/>
      <c r="AM36" s="98"/>
      <c r="AN36" s="98">
        <f t="shared" si="1054"/>
        <v>0</v>
      </c>
      <c r="AO36" s="98">
        <f t="shared" si="1055"/>
        <v>0</v>
      </c>
      <c r="AP36" s="99">
        <f t="shared" si="1056"/>
        <v>0</v>
      </c>
      <c r="AQ36" s="99">
        <f t="shared" si="717"/>
        <v>0</v>
      </c>
      <c r="AR36" s="119"/>
      <c r="AS36" s="119"/>
      <c r="AT36" s="119"/>
      <c r="AU36" s="119"/>
      <c r="AV36" s="98">
        <f>VLOOKUP($D36,'факт '!$D$7:$AS$101,11,0)</f>
        <v>0</v>
      </c>
      <c r="AW36" s="98">
        <f>VLOOKUP($D36,'факт '!$D$7:$AS$101,12,0)</f>
        <v>0</v>
      </c>
      <c r="AX36" s="98"/>
      <c r="AY36" s="98"/>
      <c r="AZ36" s="98">
        <f t="shared" si="1057"/>
        <v>0</v>
      </c>
      <c r="BA36" s="98">
        <f t="shared" si="1058"/>
        <v>0</v>
      </c>
      <c r="BB36" s="99">
        <f t="shared" si="724"/>
        <v>0</v>
      </c>
      <c r="BC36" s="99">
        <f t="shared" si="725"/>
        <v>0</v>
      </c>
      <c r="BD36" s="119"/>
      <c r="BE36" s="119"/>
      <c r="BF36" s="119"/>
      <c r="BG36" s="119"/>
      <c r="BH36" s="98">
        <f>VLOOKUP($D36,'факт '!$D$7:$AS$101,15,0)</f>
        <v>1</v>
      </c>
      <c r="BI36" s="98">
        <f>VLOOKUP($D36,'факт '!$D$7:$AS$101,16,0)</f>
        <v>155309.79</v>
      </c>
      <c r="BJ36" s="98">
        <f>VLOOKUP($D36,'факт '!$D$7:$AS$101,17,0)</f>
        <v>0</v>
      </c>
      <c r="BK36" s="98">
        <f>VLOOKUP($D36,'факт '!$D$7:$AS$101,18,0)</f>
        <v>0</v>
      </c>
      <c r="BL36" s="98">
        <f t="shared" si="1059"/>
        <v>1</v>
      </c>
      <c r="BM36" s="98">
        <f t="shared" si="1060"/>
        <v>155309.79</v>
      </c>
      <c r="BN36" s="99">
        <f t="shared" si="732"/>
        <v>1</v>
      </c>
      <c r="BO36" s="99">
        <f t="shared" si="733"/>
        <v>155309.79</v>
      </c>
      <c r="BP36" s="119"/>
      <c r="BQ36" s="119"/>
      <c r="BR36" s="119"/>
      <c r="BS36" s="119"/>
      <c r="BT36" s="98">
        <f>VLOOKUP($D36,'факт '!$D$7:$AS$101,19,0)</f>
        <v>0</v>
      </c>
      <c r="BU36" s="98">
        <f>VLOOKUP($D36,'факт '!$D$7:$AS$101,20,0)</f>
        <v>0</v>
      </c>
      <c r="BV36" s="98">
        <f>VLOOKUP($D36,'факт '!$D$7:$AS$101,21,0)</f>
        <v>0</v>
      </c>
      <c r="BW36" s="98">
        <f>VLOOKUP($D36,'факт '!$D$7:$AS$101,22,0)</f>
        <v>0</v>
      </c>
      <c r="BX36" s="98">
        <f t="shared" si="1061"/>
        <v>0</v>
      </c>
      <c r="BY36" s="98">
        <f t="shared" si="1062"/>
        <v>0</v>
      </c>
      <c r="BZ36" s="99">
        <f t="shared" si="740"/>
        <v>0</v>
      </c>
      <c r="CA36" s="99">
        <f t="shared" si="741"/>
        <v>0</v>
      </c>
      <c r="CB36" s="119"/>
      <c r="CC36" s="119"/>
      <c r="CD36" s="119"/>
      <c r="CE36" s="119"/>
      <c r="CF36" s="98">
        <f>VLOOKUP($D36,'факт '!$D$7:$AS$101,23,0)</f>
        <v>0</v>
      </c>
      <c r="CG36" s="98">
        <f>VLOOKUP($D36,'факт '!$D$7:$AS$101,24,0)</f>
        <v>0</v>
      </c>
      <c r="CH36" s="98">
        <f>VLOOKUP($D36,'факт '!$D$7:$AS$101,25,0)</f>
        <v>0</v>
      </c>
      <c r="CI36" s="98">
        <f>VLOOKUP($D36,'факт '!$D$7:$AS$101,26,0)</f>
        <v>0</v>
      </c>
      <c r="CJ36" s="98">
        <f t="shared" si="1063"/>
        <v>0</v>
      </c>
      <c r="CK36" s="98">
        <f t="shared" si="1064"/>
        <v>0</v>
      </c>
      <c r="CL36" s="99">
        <f t="shared" si="748"/>
        <v>0</v>
      </c>
      <c r="CM36" s="99">
        <f t="shared" si="749"/>
        <v>0</v>
      </c>
      <c r="CN36" s="119"/>
      <c r="CO36" s="119"/>
      <c r="CP36" s="119"/>
      <c r="CQ36" s="119"/>
      <c r="CR36" s="98">
        <f>VLOOKUP($D36,'факт '!$D$7:$AS$101,27,0)</f>
        <v>0</v>
      </c>
      <c r="CS36" s="98">
        <f>VLOOKUP($D36,'факт '!$D$7:$AS$101,28,0)</f>
        <v>0</v>
      </c>
      <c r="CT36" s="98">
        <f>VLOOKUP($D36,'факт '!$D$7:$AS$101,29,0)</f>
        <v>0</v>
      </c>
      <c r="CU36" s="98">
        <f>VLOOKUP($D36,'факт '!$D$7:$AS$101,30,0)</f>
        <v>0</v>
      </c>
      <c r="CV36" s="98">
        <f t="shared" si="1065"/>
        <v>0</v>
      </c>
      <c r="CW36" s="98">
        <f t="shared" si="1066"/>
        <v>0</v>
      </c>
      <c r="CX36" s="99">
        <f t="shared" si="756"/>
        <v>0</v>
      </c>
      <c r="CY36" s="99">
        <f t="shared" si="757"/>
        <v>0</v>
      </c>
      <c r="CZ36" s="119"/>
      <c r="DA36" s="119"/>
      <c r="DB36" s="119"/>
      <c r="DC36" s="119"/>
      <c r="DD36" s="98">
        <f>VLOOKUP($D36,'факт '!$D$7:$AS$101,31,0)</f>
        <v>0</v>
      </c>
      <c r="DE36" s="98">
        <f>VLOOKUP($D36,'факт '!$D$7:$AS$101,32,0)</f>
        <v>0</v>
      </c>
      <c r="DF36" s="98"/>
      <c r="DG36" s="98"/>
      <c r="DH36" s="98">
        <f t="shared" si="1067"/>
        <v>0</v>
      </c>
      <c r="DI36" s="98">
        <f t="shared" si="1068"/>
        <v>0</v>
      </c>
      <c r="DJ36" s="99">
        <f t="shared" si="764"/>
        <v>0</v>
      </c>
      <c r="DK36" s="99">
        <f t="shared" si="765"/>
        <v>0</v>
      </c>
      <c r="DL36" s="119"/>
      <c r="DM36" s="119"/>
      <c r="DN36" s="119"/>
      <c r="DO36" s="119"/>
      <c r="DP36" s="98">
        <f>VLOOKUP($D36,'факт '!$D$7:$AS$101,13,0)</f>
        <v>0</v>
      </c>
      <c r="DQ36" s="98">
        <f>VLOOKUP($D36,'факт '!$D$7:$AS$101,14,0)</f>
        <v>0</v>
      </c>
      <c r="DR36" s="98"/>
      <c r="DS36" s="98"/>
      <c r="DT36" s="98">
        <f t="shared" si="1069"/>
        <v>0</v>
      </c>
      <c r="DU36" s="98">
        <f t="shared" si="1070"/>
        <v>0</v>
      </c>
      <c r="DV36" s="99">
        <f t="shared" si="772"/>
        <v>0</v>
      </c>
      <c r="DW36" s="99">
        <f t="shared" si="773"/>
        <v>0</v>
      </c>
      <c r="DX36" s="119"/>
      <c r="DY36" s="119"/>
      <c r="DZ36" s="119"/>
      <c r="EA36" s="119"/>
      <c r="EB36" s="98">
        <f>VLOOKUP($D36,'факт '!$D$7:$AS$101,33,0)</f>
        <v>0</v>
      </c>
      <c r="EC36" s="98">
        <f>VLOOKUP($D36,'факт '!$D$7:$AS$101,34,0)</f>
        <v>0</v>
      </c>
      <c r="ED36" s="98">
        <f>VLOOKUP($D36,'факт '!$D$7:$AS$101,35,0)</f>
        <v>0</v>
      </c>
      <c r="EE36" s="98">
        <f>VLOOKUP($D36,'факт '!$D$7:$AS$101,36,0)</f>
        <v>0</v>
      </c>
      <c r="EF36" s="98">
        <f t="shared" si="1071"/>
        <v>0</v>
      </c>
      <c r="EG36" s="98">
        <f t="shared" si="1072"/>
        <v>0</v>
      </c>
      <c r="EH36" s="99">
        <f t="shared" si="780"/>
        <v>0</v>
      </c>
      <c r="EI36" s="99">
        <f t="shared" si="781"/>
        <v>0</v>
      </c>
      <c r="EJ36" s="119"/>
      <c r="EK36" s="119"/>
      <c r="EL36" s="119"/>
      <c r="EM36" s="119"/>
      <c r="EN36" s="98">
        <f>VLOOKUP($D36,'факт '!$D$7:$AS$101,39,0)</f>
        <v>0</v>
      </c>
      <c r="EO36" s="98">
        <f>VLOOKUP($D36,'факт '!$D$7:$AS$101,40,0)</f>
        <v>0</v>
      </c>
      <c r="EP36" s="98">
        <f>VLOOKUP($D36,'факт '!$D$7:$AS$101,41,0)</f>
        <v>0</v>
      </c>
      <c r="EQ36" s="98">
        <f>VLOOKUP($D36,'факт '!$D$7:$AS$101,42,0)</f>
        <v>0</v>
      </c>
      <c r="ER36" s="98">
        <f t="shared" si="1073"/>
        <v>0</v>
      </c>
      <c r="ES36" s="98">
        <f t="shared" si="1074"/>
        <v>0</v>
      </c>
      <c r="ET36" s="99">
        <f t="shared" si="788"/>
        <v>0</v>
      </c>
      <c r="EU36" s="99">
        <f t="shared" si="789"/>
        <v>0</v>
      </c>
      <c r="EV36" s="119"/>
      <c r="EW36" s="119"/>
      <c r="EX36" s="119"/>
      <c r="EY36" s="119"/>
      <c r="EZ36" s="98"/>
      <c r="FA36" s="98"/>
      <c r="FB36" s="119"/>
      <c r="FC36" s="119"/>
      <c r="FD36" s="119"/>
      <c r="FE36" s="119"/>
      <c r="FF36" s="157"/>
      <c r="FG36" s="157"/>
      <c r="FH36" s="119"/>
      <c r="FI36" s="119"/>
      <c r="FJ36" s="119"/>
      <c r="FK36" s="119"/>
      <c r="FL36" s="98">
        <f>VLOOKUP($D36,'факт '!$D$7:$AS$101,37,0)</f>
        <v>0</v>
      </c>
      <c r="FM36" s="98">
        <f>VLOOKUP($D36,'факт '!$D$7:$AS$101,38,0)</f>
        <v>0</v>
      </c>
      <c r="FN36" s="98"/>
      <c r="FO36" s="98"/>
      <c r="FP36" s="98">
        <f t="shared" si="1075"/>
        <v>0</v>
      </c>
      <c r="FQ36" s="98">
        <f t="shared" si="1076"/>
        <v>0</v>
      </c>
      <c r="FR36" s="99">
        <f t="shared" si="804"/>
        <v>0</v>
      </c>
      <c r="FS36" s="99">
        <f t="shared" si="805"/>
        <v>0</v>
      </c>
      <c r="FT36" s="119"/>
      <c r="FU36" s="119"/>
      <c r="FV36" s="119"/>
      <c r="FW36" s="119"/>
      <c r="FX36" s="119"/>
      <c r="FY36" s="119"/>
      <c r="FZ36" s="119"/>
      <c r="GA36" s="119"/>
      <c r="GB36" s="119"/>
      <c r="GC36" s="119"/>
      <c r="GD36" s="157"/>
      <c r="GE36" s="157"/>
      <c r="GF36" s="119"/>
      <c r="GG36" s="119"/>
      <c r="GH36" s="119"/>
      <c r="GI36" s="119"/>
      <c r="GJ36" s="98">
        <f t="shared" si="1077"/>
        <v>1</v>
      </c>
      <c r="GK36" s="98">
        <f t="shared" si="1078"/>
        <v>155309.79</v>
      </c>
      <c r="GL36" s="98">
        <f t="shared" si="1079"/>
        <v>0</v>
      </c>
      <c r="GM36" s="98">
        <f t="shared" si="1080"/>
        <v>0</v>
      </c>
      <c r="GN36" s="98">
        <f t="shared" si="1081"/>
        <v>1</v>
      </c>
      <c r="GO36" s="98">
        <f t="shared" si="1082"/>
        <v>155309.79</v>
      </c>
      <c r="GP36" s="119"/>
      <c r="GQ36" s="119"/>
      <c r="GR36" s="139"/>
      <c r="GS36" s="78"/>
      <c r="GT36" s="161">
        <v>155309.79240000001</v>
      </c>
      <c r="GU36" s="161">
        <f t="shared" si="188"/>
        <v>155309.79</v>
      </c>
      <c r="GV36" s="90">
        <f t="shared" si="189"/>
        <v>2.3999999975785613E-3</v>
      </c>
    </row>
    <row r="37" spans="1:204" ht="16.5" hidden="1" customHeight="1" x14ac:dyDescent="0.2">
      <c r="A37" s="23">
        <v>1</v>
      </c>
      <c r="B37" s="78"/>
      <c r="C37" s="79"/>
      <c r="D37" s="86"/>
      <c r="E37" s="85"/>
      <c r="F37" s="117"/>
      <c r="G37" s="118"/>
      <c r="H37" s="119"/>
      <c r="I37" s="119"/>
      <c r="J37" s="119"/>
      <c r="K37" s="119"/>
      <c r="L37" s="98"/>
      <c r="M37" s="98"/>
      <c r="N37" s="119"/>
      <c r="O37" s="119"/>
      <c r="P37" s="119"/>
      <c r="Q37" s="119"/>
      <c r="R37" s="157"/>
      <c r="S37" s="157"/>
      <c r="T37" s="119"/>
      <c r="U37" s="119"/>
      <c r="V37" s="119"/>
      <c r="W37" s="119"/>
      <c r="X37" s="119"/>
      <c r="Y37" s="119"/>
      <c r="Z37" s="119"/>
      <c r="AA37" s="119"/>
      <c r="AB37" s="119"/>
      <c r="AC37" s="119"/>
      <c r="AD37" s="157"/>
      <c r="AE37" s="157"/>
      <c r="AF37" s="119"/>
      <c r="AG37" s="119"/>
      <c r="AH37" s="119"/>
      <c r="AI37" s="119"/>
      <c r="AJ37" s="119"/>
      <c r="AK37" s="119"/>
      <c r="AL37" s="119"/>
      <c r="AM37" s="119"/>
      <c r="AN37" s="119"/>
      <c r="AO37" s="119"/>
      <c r="AP37" s="157"/>
      <c r="AQ37" s="157"/>
      <c r="AR37" s="119"/>
      <c r="AS37" s="119"/>
      <c r="AT37" s="119"/>
      <c r="AU37" s="119"/>
      <c r="AV37" s="119"/>
      <c r="AW37" s="119"/>
      <c r="AX37" s="119"/>
      <c r="AY37" s="119"/>
      <c r="AZ37" s="119"/>
      <c r="BA37" s="119"/>
      <c r="BB37" s="157"/>
      <c r="BC37" s="157"/>
      <c r="BD37" s="119"/>
      <c r="BE37" s="119"/>
      <c r="BF37" s="119"/>
      <c r="BG37" s="119"/>
      <c r="BH37" s="119"/>
      <c r="BI37" s="119"/>
      <c r="BJ37" s="119"/>
      <c r="BK37" s="119"/>
      <c r="BL37" s="119"/>
      <c r="BM37" s="119"/>
      <c r="BN37" s="157"/>
      <c r="BO37" s="157"/>
      <c r="BP37" s="119"/>
      <c r="BQ37" s="119"/>
      <c r="BR37" s="119"/>
      <c r="BS37" s="119"/>
      <c r="BT37" s="119"/>
      <c r="BU37" s="119"/>
      <c r="BV37" s="119"/>
      <c r="BW37" s="119"/>
      <c r="BX37" s="119"/>
      <c r="BY37" s="119"/>
      <c r="BZ37" s="157"/>
      <c r="CA37" s="157"/>
      <c r="CB37" s="119"/>
      <c r="CC37" s="119"/>
      <c r="CD37" s="119"/>
      <c r="CE37" s="119"/>
      <c r="CF37" s="119"/>
      <c r="CG37" s="119"/>
      <c r="CH37" s="119"/>
      <c r="CI37" s="119"/>
      <c r="CJ37" s="119"/>
      <c r="CK37" s="119"/>
      <c r="CL37" s="157"/>
      <c r="CM37" s="157"/>
      <c r="CN37" s="119"/>
      <c r="CO37" s="119"/>
      <c r="CP37" s="119"/>
      <c r="CQ37" s="119"/>
      <c r="CR37" s="119"/>
      <c r="CS37" s="119"/>
      <c r="CT37" s="119"/>
      <c r="CU37" s="119"/>
      <c r="CV37" s="119"/>
      <c r="CW37" s="119"/>
      <c r="CX37" s="157"/>
      <c r="CY37" s="157"/>
      <c r="CZ37" s="119"/>
      <c r="DA37" s="119"/>
      <c r="DB37" s="119"/>
      <c r="DC37" s="119"/>
      <c r="DD37" s="119"/>
      <c r="DE37" s="119"/>
      <c r="DF37" s="119"/>
      <c r="DG37" s="119"/>
      <c r="DH37" s="119"/>
      <c r="DI37" s="119"/>
      <c r="DJ37" s="157"/>
      <c r="DK37" s="157"/>
      <c r="DL37" s="119"/>
      <c r="DM37" s="119"/>
      <c r="DN37" s="119"/>
      <c r="DO37" s="119"/>
      <c r="DP37" s="119"/>
      <c r="DQ37" s="119"/>
      <c r="DR37" s="119"/>
      <c r="DS37" s="119"/>
      <c r="DT37" s="119"/>
      <c r="DU37" s="119"/>
      <c r="DV37" s="157"/>
      <c r="DW37" s="157"/>
      <c r="DX37" s="119"/>
      <c r="DY37" s="119"/>
      <c r="DZ37" s="119"/>
      <c r="EA37" s="119"/>
      <c r="EB37" s="119"/>
      <c r="EC37" s="119"/>
      <c r="ED37" s="119"/>
      <c r="EE37" s="119"/>
      <c r="EF37" s="119"/>
      <c r="EG37" s="119"/>
      <c r="EH37" s="157"/>
      <c r="EI37" s="157"/>
      <c r="EJ37" s="119"/>
      <c r="EK37" s="119"/>
      <c r="EL37" s="119"/>
      <c r="EM37" s="119"/>
      <c r="EN37" s="98"/>
      <c r="EO37" s="98"/>
      <c r="EP37" s="98"/>
      <c r="EQ37" s="98"/>
      <c r="ER37" s="119"/>
      <c r="ES37" s="119"/>
      <c r="ET37" s="157"/>
      <c r="EU37" s="157"/>
      <c r="EV37" s="119"/>
      <c r="EW37" s="119"/>
      <c r="EX37" s="119"/>
      <c r="EY37" s="119"/>
      <c r="EZ37" s="119"/>
      <c r="FA37" s="119"/>
      <c r="FB37" s="119"/>
      <c r="FC37" s="119"/>
      <c r="FD37" s="119"/>
      <c r="FE37" s="119"/>
      <c r="FF37" s="157"/>
      <c r="FG37" s="157"/>
      <c r="FH37" s="119"/>
      <c r="FI37" s="119"/>
      <c r="FJ37" s="119"/>
      <c r="FK37" s="119"/>
      <c r="FL37" s="119"/>
      <c r="FM37" s="119"/>
      <c r="FN37" s="119"/>
      <c r="FO37" s="119"/>
      <c r="FP37" s="119"/>
      <c r="FQ37" s="119"/>
      <c r="FR37" s="157"/>
      <c r="FS37" s="157"/>
      <c r="FT37" s="119"/>
      <c r="FU37" s="119"/>
      <c r="FV37" s="119"/>
      <c r="FW37" s="119"/>
      <c r="FX37" s="119"/>
      <c r="FY37" s="119"/>
      <c r="FZ37" s="119"/>
      <c r="GA37" s="119"/>
      <c r="GB37" s="119"/>
      <c r="GC37" s="119"/>
      <c r="GD37" s="157"/>
      <c r="GE37" s="157"/>
      <c r="GF37" s="119"/>
      <c r="GG37" s="119"/>
      <c r="GH37" s="119"/>
      <c r="GI37" s="119"/>
      <c r="GJ37" s="98">
        <f t="shared" ref="GJ37" si="1083">SUM(L37,X37,AJ37,AV37,BH37,BT37,CF37,CR37,DD37,DP37,EB37,EN37,EZ37)</f>
        <v>0</v>
      </c>
      <c r="GK37" s="98">
        <f t="shared" ref="GK37" si="1084">SUM(M37,Y37,AK37,AW37,BI37,BU37,CG37,CS37,DE37,DQ37,EC37,EO37,FA37)</f>
        <v>0</v>
      </c>
      <c r="GL37" s="98">
        <f t="shared" ref="GL37" si="1085">SUM(N37,Z37,AL37,AX37,BJ37,BV37,CH37,CT37,DF37,DR37,ED37,EP37,FB37)</f>
        <v>0</v>
      </c>
      <c r="GM37" s="98">
        <f t="shared" ref="GM37" si="1086">SUM(O37,AA37,AM37,AY37,BK37,BW37,CI37,CU37,DG37,DS37,EE37,EQ37,FC37)</f>
        <v>0</v>
      </c>
      <c r="GN37" s="98">
        <f t="shared" ref="GN37" si="1087">SUM(P37,AB37,AN37,AZ37,BL37,BX37,CJ37,CV37,DH37,DT37,EF37,ER37,FD37)</f>
        <v>0</v>
      </c>
      <c r="GO37" s="98">
        <f t="shared" ref="GO37" si="1088">SUM(Q37,AC37,AO37,BA37,BM37,BY37,CK37,CW37,DI37,DU37,EG37,ES37,FE37)</f>
        <v>0</v>
      </c>
      <c r="GP37" s="119"/>
      <c r="GQ37" s="119"/>
      <c r="GR37" s="139"/>
      <c r="GS37" s="78"/>
      <c r="GT37" s="161"/>
      <c r="GU37" s="161"/>
      <c r="GV37" s="90">
        <f t="shared" si="189"/>
        <v>0</v>
      </c>
    </row>
    <row r="38" spans="1:204" hidden="1" x14ac:dyDescent="0.2">
      <c r="A38" s="23">
        <v>1</v>
      </c>
      <c r="B38" s="78"/>
      <c r="C38" s="79"/>
      <c r="D38" s="86"/>
      <c r="E38" s="85"/>
      <c r="F38" s="86"/>
      <c r="G38" s="97"/>
      <c r="H38" s="98"/>
      <c r="I38" s="98"/>
      <c r="J38" s="98"/>
      <c r="K38" s="98"/>
      <c r="L38" s="98"/>
      <c r="M38" s="98"/>
      <c r="N38" s="98"/>
      <c r="O38" s="98"/>
      <c r="P38" s="98">
        <f>SUM(L38+N38)</f>
        <v>0</v>
      </c>
      <c r="Q38" s="98">
        <f>SUM(M38+O38)</f>
        <v>0</v>
      </c>
      <c r="R38" s="99">
        <f t="shared" si="180"/>
        <v>0</v>
      </c>
      <c r="S38" s="99">
        <f t="shared" si="181"/>
        <v>0</v>
      </c>
      <c r="T38" s="98"/>
      <c r="U38" s="98"/>
      <c r="V38" s="98"/>
      <c r="W38" s="98"/>
      <c r="X38" s="98"/>
      <c r="Y38" s="98"/>
      <c r="Z38" s="98"/>
      <c r="AA38" s="98"/>
      <c r="AB38" s="98">
        <f>SUM(X38+Z38)</f>
        <v>0</v>
      </c>
      <c r="AC38" s="98">
        <f>SUM(Y38+AA38)</f>
        <v>0</v>
      </c>
      <c r="AD38" s="99">
        <f t="shared" si="708"/>
        <v>0</v>
      </c>
      <c r="AE38" s="99">
        <f t="shared" si="709"/>
        <v>0</v>
      </c>
      <c r="AF38" s="98"/>
      <c r="AG38" s="98"/>
      <c r="AH38" s="98"/>
      <c r="AI38" s="98"/>
      <c r="AJ38" s="98"/>
      <c r="AK38" s="98"/>
      <c r="AL38" s="98"/>
      <c r="AM38" s="98"/>
      <c r="AN38" s="98">
        <f t="shared" ref="AN38:AN39" si="1089">SUM(AJ38+AL38)</f>
        <v>0</v>
      </c>
      <c r="AO38" s="98">
        <f t="shared" ref="AO38:AO39" si="1090">SUM(AK38+AM38)</f>
        <v>0</v>
      </c>
      <c r="AP38" s="99">
        <f t="shared" si="716"/>
        <v>0</v>
      </c>
      <c r="AQ38" s="99">
        <f t="shared" si="717"/>
        <v>0</v>
      </c>
      <c r="AR38" s="98"/>
      <c r="AS38" s="98"/>
      <c r="AT38" s="98"/>
      <c r="AU38" s="98"/>
      <c r="AV38" s="98"/>
      <c r="AW38" s="98"/>
      <c r="AX38" s="98"/>
      <c r="AY38" s="98"/>
      <c r="AZ38" s="98">
        <f t="shared" ref="AZ38:AZ39" si="1091">SUM(AV38+AX38)</f>
        <v>0</v>
      </c>
      <c r="BA38" s="98">
        <f t="shared" ref="BA38:BA39" si="1092">SUM(AW38+AY38)</f>
        <v>0</v>
      </c>
      <c r="BB38" s="99">
        <f t="shared" si="724"/>
        <v>0</v>
      </c>
      <c r="BC38" s="99">
        <f t="shared" si="725"/>
        <v>0</v>
      </c>
      <c r="BD38" s="98"/>
      <c r="BE38" s="98"/>
      <c r="BF38" s="98"/>
      <c r="BG38" s="98"/>
      <c r="BH38" s="98"/>
      <c r="BI38" s="98"/>
      <c r="BJ38" s="98"/>
      <c r="BK38" s="98"/>
      <c r="BL38" s="98">
        <f>SUM(BH38+BJ38)</f>
        <v>0</v>
      </c>
      <c r="BM38" s="98">
        <f>SUM(BI38+BK38)</f>
        <v>0</v>
      </c>
      <c r="BN38" s="99">
        <f t="shared" si="732"/>
        <v>0</v>
      </c>
      <c r="BO38" s="99">
        <f t="shared" si="733"/>
        <v>0</v>
      </c>
      <c r="BP38" s="98"/>
      <c r="BQ38" s="98"/>
      <c r="BR38" s="98"/>
      <c r="BS38" s="98"/>
      <c r="BT38" s="98"/>
      <c r="BU38" s="98"/>
      <c r="BV38" s="98"/>
      <c r="BW38" s="98"/>
      <c r="BX38" s="98">
        <f>SUM(BT38+BV38)</f>
        <v>0</v>
      </c>
      <c r="BY38" s="98">
        <f>SUM(BU38+BW38)</f>
        <v>0</v>
      </c>
      <c r="BZ38" s="99">
        <f t="shared" si="740"/>
        <v>0</v>
      </c>
      <c r="CA38" s="99">
        <f t="shared" si="741"/>
        <v>0</v>
      </c>
      <c r="CB38" s="98"/>
      <c r="CC38" s="98"/>
      <c r="CD38" s="98"/>
      <c r="CE38" s="98"/>
      <c r="CF38" s="98"/>
      <c r="CG38" s="98"/>
      <c r="CH38" s="98"/>
      <c r="CI38" s="98"/>
      <c r="CJ38" s="98">
        <f>SUM(CF38+CH38)</f>
        <v>0</v>
      </c>
      <c r="CK38" s="98">
        <f>SUM(CG38+CI38)</f>
        <v>0</v>
      </c>
      <c r="CL38" s="99">
        <f t="shared" si="748"/>
        <v>0</v>
      </c>
      <c r="CM38" s="99">
        <f t="shared" si="749"/>
        <v>0</v>
      </c>
      <c r="CN38" s="98"/>
      <c r="CO38" s="98"/>
      <c r="CP38" s="98"/>
      <c r="CQ38" s="98"/>
      <c r="CR38" s="98"/>
      <c r="CS38" s="98"/>
      <c r="CT38" s="98"/>
      <c r="CU38" s="98"/>
      <c r="CV38" s="98">
        <f>SUM(CR38+CT38)</f>
        <v>0</v>
      </c>
      <c r="CW38" s="98">
        <f>SUM(CS38+CU38)</f>
        <v>0</v>
      </c>
      <c r="CX38" s="99">
        <f t="shared" si="756"/>
        <v>0</v>
      </c>
      <c r="CY38" s="99">
        <f t="shared" si="757"/>
        <v>0</v>
      </c>
      <c r="CZ38" s="98"/>
      <c r="DA38" s="98"/>
      <c r="DB38" s="98"/>
      <c r="DC38" s="98"/>
      <c r="DD38" s="98"/>
      <c r="DE38" s="98"/>
      <c r="DF38" s="98"/>
      <c r="DG38" s="98"/>
      <c r="DH38" s="98">
        <f>SUM(DD38+DF38)</f>
        <v>0</v>
      </c>
      <c r="DI38" s="98">
        <f>SUM(DE38+DG38)</f>
        <v>0</v>
      </c>
      <c r="DJ38" s="99">
        <f t="shared" si="764"/>
        <v>0</v>
      </c>
      <c r="DK38" s="99">
        <f t="shared" si="765"/>
        <v>0</v>
      </c>
      <c r="DL38" s="98"/>
      <c r="DM38" s="98"/>
      <c r="DN38" s="98"/>
      <c r="DO38" s="98"/>
      <c r="DP38" s="98"/>
      <c r="DQ38" s="98"/>
      <c r="DR38" s="98"/>
      <c r="DS38" s="98"/>
      <c r="DT38" s="98">
        <f>SUM(DP38+DR38)</f>
        <v>0</v>
      </c>
      <c r="DU38" s="98">
        <f>SUM(DQ38+DS38)</f>
        <v>0</v>
      </c>
      <c r="DV38" s="99">
        <f t="shared" si="772"/>
        <v>0</v>
      </c>
      <c r="DW38" s="99">
        <f t="shared" si="773"/>
        <v>0</v>
      </c>
      <c r="DX38" s="98"/>
      <c r="DY38" s="98"/>
      <c r="DZ38" s="98"/>
      <c r="EA38" s="98"/>
      <c r="EB38" s="98"/>
      <c r="EC38" s="98"/>
      <c r="ED38" s="98"/>
      <c r="EE38" s="98"/>
      <c r="EF38" s="98">
        <f>SUM(EB38+ED38)</f>
        <v>0</v>
      </c>
      <c r="EG38" s="98">
        <f>SUM(EC38+EE38)</f>
        <v>0</v>
      </c>
      <c r="EH38" s="99">
        <f t="shared" si="780"/>
        <v>0</v>
      </c>
      <c r="EI38" s="99">
        <f t="shared" si="781"/>
        <v>0</v>
      </c>
      <c r="EJ38" s="98"/>
      <c r="EK38" s="98"/>
      <c r="EL38" s="98"/>
      <c r="EM38" s="98"/>
      <c r="EN38" s="98"/>
      <c r="EO38" s="98"/>
      <c r="EP38" s="98"/>
      <c r="EQ38" s="98"/>
      <c r="ER38" s="98">
        <f>SUM(EN38+EP38)</f>
        <v>0</v>
      </c>
      <c r="ES38" s="98">
        <f>SUM(EO38+EQ38)</f>
        <v>0</v>
      </c>
      <c r="ET38" s="99">
        <f t="shared" si="788"/>
        <v>0</v>
      </c>
      <c r="EU38" s="99">
        <f t="shared" si="789"/>
        <v>0</v>
      </c>
      <c r="EV38" s="98"/>
      <c r="EW38" s="98"/>
      <c r="EX38" s="98"/>
      <c r="EY38" s="98"/>
      <c r="EZ38" s="98"/>
      <c r="FA38" s="98"/>
      <c r="FB38" s="98"/>
      <c r="FC38" s="98"/>
      <c r="FD38" s="98">
        <f>SUM(EZ38+FB38)</f>
        <v>0</v>
      </c>
      <c r="FE38" s="98">
        <f>SUM(FA38+FC38)</f>
        <v>0</v>
      </c>
      <c r="FF38" s="99">
        <f t="shared" si="796"/>
        <v>0</v>
      </c>
      <c r="FG38" s="99">
        <f t="shared" si="797"/>
        <v>0</v>
      </c>
      <c r="FH38" s="98"/>
      <c r="FI38" s="98"/>
      <c r="FJ38" s="98"/>
      <c r="FK38" s="98"/>
      <c r="FL38" s="98"/>
      <c r="FM38" s="98"/>
      <c r="FN38" s="98"/>
      <c r="FO38" s="98"/>
      <c r="FP38" s="98">
        <f>SUM(FL38+FN38)</f>
        <v>0</v>
      </c>
      <c r="FQ38" s="98">
        <f>SUM(FM38+FO38)</f>
        <v>0</v>
      </c>
      <c r="FR38" s="99">
        <f t="shared" si="804"/>
        <v>0</v>
      </c>
      <c r="FS38" s="99">
        <f t="shared" si="805"/>
        <v>0</v>
      </c>
      <c r="FT38" s="98"/>
      <c r="FU38" s="98"/>
      <c r="FV38" s="98"/>
      <c r="FW38" s="98"/>
      <c r="FX38" s="98"/>
      <c r="FY38" s="98"/>
      <c r="FZ38" s="98"/>
      <c r="GA38" s="98"/>
      <c r="GB38" s="98">
        <f>SUM(FX38+FZ38)</f>
        <v>0</v>
      </c>
      <c r="GC38" s="98">
        <f>SUM(FY38+GA38)</f>
        <v>0</v>
      </c>
      <c r="GD38" s="99">
        <f t="shared" si="812"/>
        <v>0</v>
      </c>
      <c r="GE38" s="99">
        <f t="shared" si="813"/>
        <v>0</v>
      </c>
      <c r="GF38" s="98">
        <f t="shared" ref="GF38:GF39" si="1093">SUM(H38,T38,AF38,AR38,BD38,BP38,CB38,CN38,CZ38,DL38,DX38,EJ38,EV38)</f>
        <v>0</v>
      </c>
      <c r="GG38" s="98">
        <f t="shared" ref="GG38:GG39" si="1094">SUM(I38,U38,AG38,AS38,BE38,BQ38,CC38,CO38,DA38,DM38,DY38,EK38,EW38)</f>
        <v>0</v>
      </c>
      <c r="GH38" s="98">
        <f t="shared" ref="GH38:GH39" si="1095">SUM(J38,V38,AH38,AT38,BF38,BR38,CD38,CP38,DB38,DN38,DZ38,EL38,EX38)</f>
        <v>0</v>
      </c>
      <c r="GI38" s="98">
        <f t="shared" ref="GI38:GI39" si="1096">SUM(K38,W38,AI38,AU38,BG38,BS38,CE38,CQ38,DC38,DO38,EA38,EM38,EY38)</f>
        <v>0</v>
      </c>
      <c r="GJ38" s="98">
        <f t="shared" ref="GJ38:GJ39" si="1097">SUM(L38,X38,AJ38,AV38,BH38,BT38,CF38,CR38,DD38,DP38,EB38,EN38,EZ38)</f>
        <v>0</v>
      </c>
      <c r="GK38" s="98">
        <f t="shared" ref="GK38:GK39" si="1098">SUM(M38,Y38,AK38,AW38,BI38,BU38,CG38,CS38,DE38,DQ38,EC38,EO38,FA38)</f>
        <v>0</v>
      </c>
      <c r="GL38" s="98">
        <f t="shared" ref="GL38:GL39" si="1099">SUM(N38,Z38,AL38,AX38,BJ38,BV38,CH38,CT38,DF38,DR38,ED38,EP38,FB38)</f>
        <v>0</v>
      </c>
      <c r="GM38" s="98">
        <f t="shared" ref="GM38:GM39" si="1100">SUM(O38,AA38,AM38,AY38,BK38,BW38,CI38,CU38,DG38,DS38,EE38,EQ38,FC38)</f>
        <v>0</v>
      </c>
      <c r="GN38" s="98">
        <f t="shared" ref="GN38:GN39" si="1101">SUM(P38,AB38,AN38,AZ38,BL38,BX38,CJ38,CV38,DH38,DT38,EF38,ER38,FD38)</f>
        <v>0</v>
      </c>
      <c r="GO38" s="98">
        <f t="shared" ref="GO38:GO39" si="1102">SUM(Q38,AC38,AO38,BA38,BM38,BY38,CK38,CW38,DI38,DU38,EG38,ES38,FE38)</f>
        <v>0</v>
      </c>
      <c r="GP38" s="98"/>
      <c r="GQ38" s="98"/>
      <c r="GR38" s="139"/>
      <c r="GS38" s="78"/>
      <c r="GT38" s="161"/>
      <c r="GU38" s="161"/>
      <c r="GV38" s="90">
        <f t="shared" si="189"/>
        <v>0</v>
      </c>
    </row>
    <row r="39" spans="1:204" hidden="1" x14ac:dyDescent="0.2">
      <c r="A39" s="23">
        <v>1</v>
      </c>
      <c r="B39" s="78"/>
      <c r="C39" s="79"/>
      <c r="D39" s="86"/>
      <c r="E39" s="85"/>
      <c r="F39" s="86"/>
      <c r="G39" s="97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9"/>
      <c r="S39" s="99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9"/>
      <c r="AE39" s="99"/>
      <c r="AF39" s="98"/>
      <c r="AG39" s="98"/>
      <c r="AH39" s="98"/>
      <c r="AI39" s="98"/>
      <c r="AJ39" s="98"/>
      <c r="AK39" s="98"/>
      <c r="AL39" s="98"/>
      <c r="AM39" s="98"/>
      <c r="AN39" s="98">
        <f t="shared" si="1089"/>
        <v>0</v>
      </c>
      <c r="AO39" s="98">
        <f t="shared" si="1090"/>
        <v>0</v>
      </c>
      <c r="AP39" s="99"/>
      <c r="AQ39" s="99"/>
      <c r="AR39" s="98"/>
      <c r="AS39" s="98"/>
      <c r="AT39" s="98"/>
      <c r="AU39" s="98"/>
      <c r="AV39" s="98"/>
      <c r="AW39" s="98"/>
      <c r="AX39" s="98"/>
      <c r="AY39" s="98"/>
      <c r="AZ39" s="98">
        <f t="shared" si="1091"/>
        <v>0</v>
      </c>
      <c r="BA39" s="98">
        <f t="shared" si="1092"/>
        <v>0</v>
      </c>
      <c r="BB39" s="99"/>
      <c r="BC39" s="99"/>
      <c r="BD39" s="98"/>
      <c r="BE39" s="98"/>
      <c r="BF39" s="98"/>
      <c r="BG39" s="98"/>
      <c r="BH39" s="98"/>
      <c r="BI39" s="98"/>
      <c r="BJ39" s="98"/>
      <c r="BK39" s="98"/>
      <c r="BL39" s="98"/>
      <c r="BM39" s="98"/>
      <c r="BN39" s="99"/>
      <c r="BO39" s="99"/>
      <c r="BP39" s="98"/>
      <c r="BQ39" s="98"/>
      <c r="BR39" s="98"/>
      <c r="BS39" s="98"/>
      <c r="BT39" s="98"/>
      <c r="BU39" s="98"/>
      <c r="BV39" s="98"/>
      <c r="BW39" s="98"/>
      <c r="BX39" s="98"/>
      <c r="BY39" s="98"/>
      <c r="BZ39" s="99"/>
      <c r="CA39" s="99"/>
      <c r="CB39" s="98"/>
      <c r="CC39" s="98"/>
      <c r="CD39" s="98"/>
      <c r="CE39" s="98"/>
      <c r="CF39" s="98"/>
      <c r="CG39" s="98"/>
      <c r="CH39" s="98"/>
      <c r="CI39" s="98"/>
      <c r="CJ39" s="98"/>
      <c r="CK39" s="98"/>
      <c r="CL39" s="99"/>
      <c r="CM39" s="99"/>
      <c r="CN39" s="98"/>
      <c r="CO39" s="98"/>
      <c r="CP39" s="98"/>
      <c r="CQ39" s="98"/>
      <c r="CR39" s="98"/>
      <c r="CS39" s="98"/>
      <c r="CT39" s="98"/>
      <c r="CU39" s="98"/>
      <c r="CV39" s="98"/>
      <c r="CW39" s="98"/>
      <c r="CX39" s="99"/>
      <c r="CY39" s="99"/>
      <c r="CZ39" s="98"/>
      <c r="DA39" s="98"/>
      <c r="DB39" s="98"/>
      <c r="DC39" s="98"/>
      <c r="DD39" s="98"/>
      <c r="DE39" s="98"/>
      <c r="DF39" s="98"/>
      <c r="DG39" s="98"/>
      <c r="DH39" s="98"/>
      <c r="DI39" s="98"/>
      <c r="DJ39" s="99"/>
      <c r="DK39" s="99"/>
      <c r="DL39" s="98"/>
      <c r="DM39" s="98"/>
      <c r="DN39" s="98"/>
      <c r="DO39" s="98"/>
      <c r="DP39" s="98"/>
      <c r="DQ39" s="98"/>
      <c r="DR39" s="98"/>
      <c r="DS39" s="98"/>
      <c r="DT39" s="98"/>
      <c r="DU39" s="98"/>
      <c r="DV39" s="99"/>
      <c r="DW39" s="99"/>
      <c r="DX39" s="98"/>
      <c r="DY39" s="98"/>
      <c r="DZ39" s="98"/>
      <c r="EA39" s="98"/>
      <c r="EB39" s="98"/>
      <c r="EC39" s="98"/>
      <c r="ED39" s="98"/>
      <c r="EE39" s="98"/>
      <c r="EF39" s="98"/>
      <c r="EG39" s="98"/>
      <c r="EH39" s="99"/>
      <c r="EI39" s="99"/>
      <c r="EJ39" s="98"/>
      <c r="EK39" s="98"/>
      <c r="EL39" s="98"/>
      <c r="EM39" s="98"/>
      <c r="EN39" s="98"/>
      <c r="EO39" s="98"/>
      <c r="EP39" s="98"/>
      <c r="EQ39" s="98"/>
      <c r="ER39" s="98"/>
      <c r="ES39" s="98"/>
      <c r="ET39" s="99"/>
      <c r="EU39" s="99"/>
      <c r="EV39" s="98"/>
      <c r="EW39" s="98"/>
      <c r="EX39" s="98"/>
      <c r="EY39" s="98"/>
      <c r="EZ39" s="98"/>
      <c r="FA39" s="98"/>
      <c r="FB39" s="98"/>
      <c r="FC39" s="98"/>
      <c r="FD39" s="98"/>
      <c r="FE39" s="98"/>
      <c r="FF39" s="99"/>
      <c r="FG39" s="99"/>
      <c r="FH39" s="98"/>
      <c r="FI39" s="98"/>
      <c r="FJ39" s="98"/>
      <c r="FK39" s="98"/>
      <c r="FL39" s="98"/>
      <c r="FM39" s="98"/>
      <c r="FN39" s="98"/>
      <c r="FO39" s="98"/>
      <c r="FP39" s="98"/>
      <c r="FQ39" s="98"/>
      <c r="FR39" s="99"/>
      <c r="FS39" s="99"/>
      <c r="FT39" s="98"/>
      <c r="FU39" s="98"/>
      <c r="FV39" s="98"/>
      <c r="FW39" s="98"/>
      <c r="FX39" s="98"/>
      <c r="FY39" s="98"/>
      <c r="FZ39" s="98"/>
      <c r="GA39" s="98"/>
      <c r="GB39" s="98"/>
      <c r="GC39" s="98"/>
      <c r="GD39" s="99"/>
      <c r="GE39" s="99"/>
      <c r="GF39" s="98">
        <f t="shared" si="1093"/>
        <v>0</v>
      </c>
      <c r="GG39" s="98">
        <f t="shared" si="1094"/>
        <v>0</v>
      </c>
      <c r="GH39" s="98">
        <f t="shared" si="1095"/>
        <v>0</v>
      </c>
      <c r="GI39" s="98">
        <f t="shared" si="1096"/>
        <v>0</v>
      </c>
      <c r="GJ39" s="98">
        <f t="shared" si="1097"/>
        <v>0</v>
      </c>
      <c r="GK39" s="98">
        <f t="shared" si="1098"/>
        <v>0</v>
      </c>
      <c r="GL39" s="98">
        <f t="shared" si="1099"/>
        <v>0</v>
      </c>
      <c r="GM39" s="98">
        <f t="shared" si="1100"/>
        <v>0</v>
      </c>
      <c r="GN39" s="98">
        <f t="shared" si="1101"/>
        <v>0</v>
      </c>
      <c r="GO39" s="98">
        <f t="shared" si="1102"/>
        <v>0</v>
      </c>
      <c r="GP39" s="98"/>
      <c r="GQ39" s="98"/>
      <c r="GR39" s="139"/>
      <c r="GS39" s="78"/>
      <c r="GT39" s="161"/>
      <c r="GU39" s="161"/>
      <c r="GV39" s="90">
        <f t="shared" si="189"/>
        <v>0</v>
      </c>
    </row>
    <row r="40" spans="1:204" ht="24" hidden="1" x14ac:dyDescent="0.2">
      <c r="A40" s="23">
        <v>1</v>
      </c>
      <c r="B40" s="101"/>
      <c r="C40" s="107"/>
      <c r="D40" s="107"/>
      <c r="E40" s="94" t="s">
        <v>30</v>
      </c>
      <c r="F40" s="104"/>
      <c r="G40" s="105"/>
      <c r="H40" s="106">
        <f>SUM(H41)</f>
        <v>0</v>
      </c>
      <c r="I40" s="106">
        <f t="shared" ref="I40:BT40" si="1103">SUM(I41)</f>
        <v>0</v>
      </c>
      <c r="J40" s="106">
        <f t="shared" si="1103"/>
        <v>0</v>
      </c>
      <c r="K40" s="106">
        <f t="shared" si="1103"/>
        <v>0</v>
      </c>
      <c r="L40" s="106">
        <f t="shared" si="1103"/>
        <v>0</v>
      </c>
      <c r="M40" s="106">
        <f t="shared" si="1103"/>
        <v>0</v>
      </c>
      <c r="N40" s="106">
        <f t="shared" si="1103"/>
        <v>0</v>
      </c>
      <c r="O40" s="106">
        <f t="shared" si="1103"/>
        <v>0</v>
      </c>
      <c r="P40" s="106">
        <f t="shared" si="1103"/>
        <v>0</v>
      </c>
      <c r="Q40" s="106">
        <f t="shared" si="1103"/>
        <v>0</v>
      </c>
      <c r="R40" s="99">
        <f t="shared" si="180"/>
        <v>0</v>
      </c>
      <c r="S40" s="99">
        <f t="shared" si="181"/>
        <v>0</v>
      </c>
      <c r="T40" s="106">
        <f t="shared" si="1103"/>
        <v>0</v>
      </c>
      <c r="U40" s="106">
        <f t="shared" si="1103"/>
        <v>0</v>
      </c>
      <c r="V40" s="106">
        <f t="shared" si="1103"/>
        <v>0</v>
      </c>
      <c r="W40" s="106">
        <f t="shared" si="1103"/>
        <v>0</v>
      </c>
      <c r="X40" s="106">
        <f t="shared" si="1103"/>
        <v>0</v>
      </c>
      <c r="Y40" s="106">
        <f t="shared" si="1103"/>
        <v>0</v>
      </c>
      <c r="Z40" s="106">
        <f t="shared" si="1103"/>
        <v>0</v>
      </c>
      <c r="AA40" s="106">
        <f t="shared" si="1103"/>
        <v>0</v>
      </c>
      <c r="AB40" s="106">
        <f t="shared" si="1103"/>
        <v>0</v>
      </c>
      <c r="AC40" s="106">
        <f t="shared" si="1103"/>
        <v>0</v>
      </c>
      <c r="AD40" s="99">
        <f t="shared" ref="AD40:AD42" si="1104">SUM(X40-V40)</f>
        <v>0</v>
      </c>
      <c r="AE40" s="99">
        <f t="shared" ref="AE40:AE42" si="1105">SUM(Y40-W40)</f>
        <v>0</v>
      </c>
      <c r="AF40" s="106">
        <f t="shared" si="1103"/>
        <v>0</v>
      </c>
      <c r="AG40" s="106">
        <f t="shared" si="1103"/>
        <v>0</v>
      </c>
      <c r="AH40" s="106">
        <f t="shared" si="1103"/>
        <v>0</v>
      </c>
      <c r="AI40" s="106">
        <f t="shared" si="1103"/>
        <v>0</v>
      </c>
      <c r="AJ40" s="106">
        <f t="shared" si="1103"/>
        <v>0</v>
      </c>
      <c r="AK40" s="106">
        <f t="shared" si="1103"/>
        <v>0</v>
      </c>
      <c r="AL40" s="106">
        <f t="shared" si="1103"/>
        <v>0</v>
      </c>
      <c r="AM40" s="106">
        <f t="shared" si="1103"/>
        <v>0</v>
      </c>
      <c r="AN40" s="106">
        <f t="shared" si="1103"/>
        <v>0</v>
      </c>
      <c r="AO40" s="106">
        <f t="shared" si="1103"/>
        <v>0</v>
      </c>
      <c r="AP40" s="99">
        <f t="shared" ref="AP40:AP42" si="1106">SUM(AJ40-AH40)</f>
        <v>0</v>
      </c>
      <c r="AQ40" s="99">
        <f t="shared" ref="AQ40:AQ42" si="1107">SUM(AK40-AI40)</f>
        <v>0</v>
      </c>
      <c r="AR40" s="106">
        <f t="shared" si="1103"/>
        <v>0</v>
      </c>
      <c r="AS40" s="106">
        <f t="shared" si="1103"/>
        <v>0</v>
      </c>
      <c r="AT40" s="106">
        <f t="shared" si="1103"/>
        <v>0</v>
      </c>
      <c r="AU40" s="106">
        <f t="shared" si="1103"/>
        <v>0</v>
      </c>
      <c r="AV40" s="106">
        <f t="shared" si="1103"/>
        <v>0</v>
      </c>
      <c r="AW40" s="106">
        <f t="shared" si="1103"/>
        <v>0</v>
      </c>
      <c r="AX40" s="106">
        <f t="shared" si="1103"/>
        <v>0</v>
      </c>
      <c r="AY40" s="106">
        <f t="shared" si="1103"/>
        <v>0</v>
      </c>
      <c r="AZ40" s="106">
        <f t="shared" si="1103"/>
        <v>0</v>
      </c>
      <c r="BA40" s="106">
        <f t="shared" si="1103"/>
        <v>0</v>
      </c>
      <c r="BB40" s="99">
        <f t="shared" ref="BB40:BB42" si="1108">SUM(AV40-AT40)</f>
        <v>0</v>
      </c>
      <c r="BC40" s="99">
        <f t="shared" ref="BC40:BC42" si="1109">SUM(AW40-AU40)</f>
        <v>0</v>
      </c>
      <c r="BD40" s="106">
        <f t="shared" si="1103"/>
        <v>0</v>
      </c>
      <c r="BE40" s="106">
        <f t="shared" si="1103"/>
        <v>0</v>
      </c>
      <c r="BF40" s="106">
        <f t="shared" si="1103"/>
        <v>0</v>
      </c>
      <c r="BG40" s="106">
        <f t="shared" si="1103"/>
        <v>0</v>
      </c>
      <c r="BH40" s="106">
        <f t="shared" si="1103"/>
        <v>0</v>
      </c>
      <c r="BI40" s="106">
        <f t="shared" si="1103"/>
        <v>0</v>
      </c>
      <c r="BJ40" s="106">
        <f t="shared" si="1103"/>
        <v>0</v>
      </c>
      <c r="BK40" s="106">
        <f t="shared" si="1103"/>
        <v>0</v>
      </c>
      <c r="BL40" s="106">
        <f t="shared" si="1103"/>
        <v>0</v>
      </c>
      <c r="BM40" s="106">
        <f t="shared" si="1103"/>
        <v>0</v>
      </c>
      <c r="BN40" s="99">
        <f t="shared" ref="BN40:BN42" si="1110">SUM(BH40-BF40)</f>
        <v>0</v>
      </c>
      <c r="BO40" s="99">
        <f t="shared" ref="BO40:BO42" si="1111">SUM(BI40-BG40)</f>
        <v>0</v>
      </c>
      <c r="BP40" s="106">
        <f t="shared" si="1103"/>
        <v>0</v>
      </c>
      <c r="BQ40" s="106">
        <f t="shared" si="1103"/>
        <v>0</v>
      </c>
      <c r="BR40" s="106">
        <f t="shared" si="1103"/>
        <v>0</v>
      </c>
      <c r="BS40" s="106">
        <f t="shared" si="1103"/>
        <v>0</v>
      </c>
      <c r="BT40" s="106">
        <f t="shared" si="1103"/>
        <v>0</v>
      </c>
      <c r="BU40" s="106">
        <f t="shared" ref="BU40:BY40" si="1112">SUM(BU41)</f>
        <v>0</v>
      </c>
      <c r="BV40" s="106">
        <f t="shared" si="1112"/>
        <v>0</v>
      </c>
      <c r="BW40" s="106">
        <f t="shared" si="1112"/>
        <v>0</v>
      </c>
      <c r="BX40" s="106">
        <f t="shared" si="1112"/>
        <v>0</v>
      </c>
      <c r="BY40" s="106">
        <f t="shared" si="1112"/>
        <v>0</v>
      </c>
      <c r="BZ40" s="99">
        <f t="shared" ref="BZ40:BZ42" si="1113">SUM(BT40-BR40)</f>
        <v>0</v>
      </c>
      <c r="CA40" s="99">
        <f t="shared" ref="CA40:CA42" si="1114">SUM(BU40-BS40)</f>
        <v>0</v>
      </c>
      <c r="CB40" s="106">
        <f t="shared" ref="CB40:EF40" si="1115">SUM(CB41)</f>
        <v>0</v>
      </c>
      <c r="CC40" s="106">
        <f t="shared" si="1115"/>
        <v>0</v>
      </c>
      <c r="CD40" s="106">
        <f t="shared" si="1115"/>
        <v>0</v>
      </c>
      <c r="CE40" s="106">
        <f t="shared" si="1115"/>
        <v>0</v>
      </c>
      <c r="CF40" s="106">
        <f t="shared" si="1115"/>
        <v>0</v>
      </c>
      <c r="CG40" s="106">
        <f t="shared" si="1115"/>
        <v>0</v>
      </c>
      <c r="CH40" s="106">
        <f t="shared" si="1115"/>
        <v>0</v>
      </c>
      <c r="CI40" s="106">
        <f t="shared" si="1115"/>
        <v>0</v>
      </c>
      <c r="CJ40" s="106">
        <f t="shared" si="1115"/>
        <v>0</v>
      </c>
      <c r="CK40" s="106">
        <f t="shared" si="1115"/>
        <v>0</v>
      </c>
      <c r="CL40" s="99">
        <f t="shared" ref="CL40:CL42" si="1116">SUM(CF40-CD40)</f>
        <v>0</v>
      </c>
      <c r="CM40" s="99">
        <f t="shared" ref="CM40:CM42" si="1117">SUM(CG40-CE40)</f>
        <v>0</v>
      </c>
      <c r="CN40" s="106">
        <f t="shared" si="1115"/>
        <v>0</v>
      </c>
      <c r="CO40" s="106">
        <f t="shared" si="1115"/>
        <v>0</v>
      </c>
      <c r="CP40" s="106">
        <f t="shared" si="1115"/>
        <v>0</v>
      </c>
      <c r="CQ40" s="106">
        <f t="shared" si="1115"/>
        <v>0</v>
      </c>
      <c r="CR40" s="106">
        <f t="shared" si="1115"/>
        <v>0</v>
      </c>
      <c r="CS40" s="106">
        <f t="shared" si="1115"/>
        <v>0</v>
      </c>
      <c r="CT40" s="106">
        <f t="shared" si="1115"/>
        <v>0</v>
      </c>
      <c r="CU40" s="106">
        <f t="shared" si="1115"/>
        <v>0</v>
      </c>
      <c r="CV40" s="106">
        <f t="shared" si="1115"/>
        <v>0</v>
      </c>
      <c r="CW40" s="106">
        <f t="shared" si="1115"/>
        <v>0</v>
      </c>
      <c r="CX40" s="99">
        <f t="shared" ref="CX40:CX42" si="1118">SUM(CR40-CP40)</f>
        <v>0</v>
      </c>
      <c r="CY40" s="99">
        <f t="shared" ref="CY40:CY42" si="1119">SUM(CS40-CQ40)</f>
        <v>0</v>
      </c>
      <c r="CZ40" s="106">
        <f t="shared" si="1115"/>
        <v>0</v>
      </c>
      <c r="DA40" s="106">
        <f t="shared" si="1115"/>
        <v>0</v>
      </c>
      <c r="DB40" s="106">
        <f t="shared" si="1115"/>
        <v>0</v>
      </c>
      <c r="DC40" s="106">
        <f t="shared" si="1115"/>
        <v>0</v>
      </c>
      <c r="DD40" s="106">
        <f t="shared" si="1115"/>
        <v>0</v>
      </c>
      <c r="DE40" s="106">
        <f t="shared" si="1115"/>
        <v>0</v>
      </c>
      <c r="DF40" s="106">
        <f t="shared" si="1115"/>
        <v>0</v>
      </c>
      <c r="DG40" s="106">
        <f t="shared" si="1115"/>
        <v>0</v>
      </c>
      <c r="DH40" s="106">
        <f t="shared" si="1115"/>
        <v>0</v>
      </c>
      <c r="DI40" s="106">
        <f t="shared" si="1115"/>
        <v>0</v>
      </c>
      <c r="DJ40" s="99">
        <f t="shared" ref="DJ40:DJ42" si="1120">SUM(DD40-DB40)</f>
        <v>0</v>
      </c>
      <c r="DK40" s="99">
        <f t="shared" ref="DK40:DK42" si="1121">SUM(DE40-DC40)</f>
        <v>0</v>
      </c>
      <c r="DL40" s="106">
        <f t="shared" si="1115"/>
        <v>0</v>
      </c>
      <c r="DM40" s="106">
        <f t="shared" si="1115"/>
        <v>0</v>
      </c>
      <c r="DN40" s="106">
        <f t="shared" si="1115"/>
        <v>0</v>
      </c>
      <c r="DO40" s="106">
        <f t="shared" si="1115"/>
        <v>0</v>
      </c>
      <c r="DP40" s="106">
        <f t="shared" si="1115"/>
        <v>0</v>
      </c>
      <c r="DQ40" s="106">
        <f t="shared" si="1115"/>
        <v>0</v>
      </c>
      <c r="DR40" s="106">
        <f t="shared" si="1115"/>
        <v>0</v>
      </c>
      <c r="DS40" s="106">
        <f t="shared" si="1115"/>
        <v>0</v>
      </c>
      <c r="DT40" s="106">
        <f t="shared" si="1115"/>
        <v>0</v>
      </c>
      <c r="DU40" s="106">
        <f t="shared" si="1115"/>
        <v>0</v>
      </c>
      <c r="DV40" s="99">
        <f t="shared" ref="DV40:DV42" si="1122">SUM(DP40-DN40)</f>
        <v>0</v>
      </c>
      <c r="DW40" s="99">
        <f t="shared" ref="DW40:DW42" si="1123">SUM(DQ40-DO40)</f>
        <v>0</v>
      </c>
      <c r="DX40" s="106">
        <f t="shared" si="1115"/>
        <v>0</v>
      </c>
      <c r="DY40" s="106">
        <f t="shared" si="1115"/>
        <v>0</v>
      </c>
      <c r="DZ40" s="106">
        <f t="shared" si="1115"/>
        <v>0</v>
      </c>
      <c r="EA40" s="106">
        <f t="shared" si="1115"/>
        <v>0</v>
      </c>
      <c r="EB40" s="106">
        <f t="shared" si="1115"/>
        <v>0</v>
      </c>
      <c r="EC40" s="106">
        <f t="shared" si="1115"/>
        <v>0</v>
      </c>
      <c r="ED40" s="106">
        <f t="shared" si="1115"/>
        <v>0</v>
      </c>
      <c r="EE40" s="106">
        <f t="shared" si="1115"/>
        <v>0</v>
      </c>
      <c r="EF40" s="106">
        <f t="shared" si="1115"/>
        <v>0</v>
      </c>
      <c r="EG40" s="106">
        <f t="shared" ref="EG40" si="1124">SUM(EG41)</f>
        <v>0</v>
      </c>
      <c r="EH40" s="99">
        <f t="shared" ref="EH40:EH42" si="1125">SUM(EB40-DZ40)</f>
        <v>0</v>
      </c>
      <c r="EI40" s="99">
        <f t="shared" ref="EI40:EI42" si="1126">SUM(EC40-EA40)</f>
        <v>0</v>
      </c>
      <c r="EJ40" s="106">
        <f t="shared" ref="EJ40:GQ40" si="1127">SUM(EJ41)</f>
        <v>0</v>
      </c>
      <c r="EK40" s="106">
        <f t="shared" si="1127"/>
        <v>0</v>
      </c>
      <c r="EL40" s="106">
        <f t="shared" si="1127"/>
        <v>0</v>
      </c>
      <c r="EM40" s="106">
        <f t="shared" si="1127"/>
        <v>0</v>
      </c>
      <c r="EN40" s="106">
        <f t="shared" si="1127"/>
        <v>0</v>
      </c>
      <c r="EO40" s="106">
        <f t="shared" si="1127"/>
        <v>0</v>
      </c>
      <c r="EP40" s="106">
        <f t="shared" si="1127"/>
        <v>0</v>
      </c>
      <c r="EQ40" s="106">
        <f t="shared" si="1127"/>
        <v>0</v>
      </c>
      <c r="ER40" s="106">
        <f t="shared" si="1127"/>
        <v>0</v>
      </c>
      <c r="ES40" s="106">
        <f t="shared" si="1127"/>
        <v>0</v>
      </c>
      <c r="ET40" s="99">
        <f t="shared" ref="ET40:ET42" si="1128">SUM(EN40-EL40)</f>
        <v>0</v>
      </c>
      <c r="EU40" s="99">
        <f t="shared" ref="EU40:EU42" si="1129">SUM(EO40-EM40)</f>
        <v>0</v>
      </c>
      <c r="EV40" s="106">
        <f t="shared" si="1127"/>
        <v>0</v>
      </c>
      <c r="EW40" s="106">
        <f t="shared" si="1127"/>
        <v>0</v>
      </c>
      <c r="EX40" s="106">
        <f t="shared" si="1127"/>
        <v>0</v>
      </c>
      <c r="EY40" s="106">
        <f t="shared" si="1127"/>
        <v>0</v>
      </c>
      <c r="EZ40" s="106">
        <f t="shared" si="1127"/>
        <v>0</v>
      </c>
      <c r="FA40" s="106">
        <f t="shared" si="1127"/>
        <v>0</v>
      </c>
      <c r="FB40" s="106">
        <f t="shared" si="1127"/>
        <v>0</v>
      </c>
      <c r="FC40" s="106">
        <f t="shared" si="1127"/>
        <v>0</v>
      </c>
      <c r="FD40" s="106">
        <f t="shared" si="1127"/>
        <v>0</v>
      </c>
      <c r="FE40" s="106">
        <f t="shared" si="1127"/>
        <v>0</v>
      </c>
      <c r="FF40" s="99">
        <f t="shared" ref="FF40:FF42" si="1130">SUM(EZ40-EX40)</f>
        <v>0</v>
      </c>
      <c r="FG40" s="99">
        <f t="shared" ref="FG40:FG42" si="1131">SUM(FA40-EY40)</f>
        <v>0</v>
      </c>
      <c r="FH40" s="106">
        <f t="shared" si="1127"/>
        <v>0</v>
      </c>
      <c r="FI40" s="106">
        <f t="shared" si="1127"/>
        <v>0</v>
      </c>
      <c r="FJ40" s="106">
        <f t="shared" si="1127"/>
        <v>0</v>
      </c>
      <c r="FK40" s="106">
        <f t="shared" si="1127"/>
        <v>0</v>
      </c>
      <c r="FL40" s="106">
        <f t="shared" si="1127"/>
        <v>0</v>
      </c>
      <c r="FM40" s="106">
        <f t="shared" si="1127"/>
        <v>0</v>
      </c>
      <c r="FN40" s="106">
        <f t="shared" si="1127"/>
        <v>0</v>
      </c>
      <c r="FO40" s="106">
        <f t="shared" si="1127"/>
        <v>0</v>
      </c>
      <c r="FP40" s="106">
        <f t="shared" si="1127"/>
        <v>0</v>
      </c>
      <c r="FQ40" s="106">
        <f t="shared" si="1127"/>
        <v>0</v>
      </c>
      <c r="FR40" s="99">
        <f t="shared" ref="FR40:FR42" si="1132">SUM(FL40-FJ40)</f>
        <v>0</v>
      </c>
      <c r="FS40" s="99">
        <f t="shared" ref="FS40:FS42" si="1133">SUM(FM40-FK40)</f>
        <v>0</v>
      </c>
      <c r="FT40" s="106">
        <f t="shared" si="1127"/>
        <v>0</v>
      </c>
      <c r="FU40" s="106">
        <f t="shared" si="1127"/>
        <v>0</v>
      </c>
      <c r="FV40" s="106">
        <f t="shared" si="1127"/>
        <v>0</v>
      </c>
      <c r="FW40" s="106">
        <f t="shared" si="1127"/>
        <v>0</v>
      </c>
      <c r="FX40" s="106">
        <f t="shared" si="1127"/>
        <v>0</v>
      </c>
      <c r="FY40" s="106">
        <f t="shared" si="1127"/>
        <v>0</v>
      </c>
      <c r="FZ40" s="106">
        <f t="shared" si="1127"/>
        <v>0</v>
      </c>
      <c r="GA40" s="106">
        <f t="shared" si="1127"/>
        <v>0</v>
      </c>
      <c r="GB40" s="106">
        <f t="shared" si="1127"/>
        <v>0</v>
      </c>
      <c r="GC40" s="106">
        <f t="shared" si="1127"/>
        <v>0</v>
      </c>
      <c r="GD40" s="99">
        <f t="shared" ref="GD40:GD42" si="1134">SUM(FX40-FV40)</f>
        <v>0</v>
      </c>
      <c r="GE40" s="99">
        <f t="shared" ref="GE40:GE42" si="1135">SUM(FY40-FW40)</f>
        <v>0</v>
      </c>
      <c r="GF40" s="106">
        <f t="shared" si="1127"/>
        <v>0</v>
      </c>
      <c r="GG40" s="106">
        <f t="shared" si="1127"/>
        <v>0</v>
      </c>
      <c r="GH40" s="129">
        <f t="shared" ref="GH40:GH41" si="1136">SUM(GF40/12*$A$2)</f>
        <v>0</v>
      </c>
      <c r="GI40" s="172">
        <f t="shared" ref="GI40:GI41" si="1137">SUM(GG40/12*$A$2)</f>
        <v>0</v>
      </c>
      <c r="GJ40" s="106">
        <f t="shared" si="1127"/>
        <v>0</v>
      </c>
      <c r="GK40" s="106">
        <f t="shared" si="1127"/>
        <v>0</v>
      </c>
      <c r="GL40" s="106">
        <f t="shared" si="1127"/>
        <v>0</v>
      </c>
      <c r="GM40" s="106">
        <f t="shared" si="1127"/>
        <v>0</v>
      </c>
      <c r="GN40" s="106">
        <f t="shared" si="1127"/>
        <v>0</v>
      </c>
      <c r="GO40" s="106">
        <f t="shared" si="1127"/>
        <v>0</v>
      </c>
      <c r="GP40" s="106">
        <f t="shared" si="1127"/>
        <v>0</v>
      </c>
      <c r="GQ40" s="106">
        <f t="shared" si="1127"/>
        <v>0</v>
      </c>
      <c r="GR40" s="139"/>
      <c r="GS40" s="78"/>
      <c r="GT40" s="161"/>
      <c r="GU40" s="161"/>
      <c r="GV40" s="90">
        <f t="shared" si="189"/>
        <v>0</v>
      </c>
    </row>
    <row r="41" spans="1:204" ht="18" hidden="1" customHeight="1" x14ac:dyDescent="0.2">
      <c r="A41" s="23">
        <v>1</v>
      </c>
      <c r="B41" s="101"/>
      <c r="C41" s="107"/>
      <c r="D41" s="108"/>
      <c r="E41" s="123" t="s">
        <v>31</v>
      </c>
      <c r="F41" s="125">
        <v>8</v>
      </c>
      <c r="G41" s="126">
        <v>284300.81680000003</v>
      </c>
      <c r="H41" s="106">
        <f>VLOOKUP($E41,'ВМП план'!$B$8:$AN$43,8,0)</f>
        <v>0</v>
      </c>
      <c r="I41" s="106">
        <f>VLOOKUP($E41,'ВМП план'!$B$8:$AN$43,9,0)</f>
        <v>0</v>
      </c>
      <c r="J41" s="106">
        <f t="shared" si="288"/>
        <v>0</v>
      </c>
      <c r="K41" s="106">
        <f t="shared" si="289"/>
        <v>0</v>
      </c>
      <c r="L41" s="106">
        <f t="shared" ref="L41" si="1138">SUM(L42:L43)</f>
        <v>0</v>
      </c>
      <c r="M41" s="106">
        <f t="shared" ref="M41" si="1139">SUM(M42:M43)</f>
        <v>0</v>
      </c>
      <c r="N41" s="106">
        <f t="shared" ref="N41" si="1140">SUM(N42:N43)</f>
        <v>0</v>
      </c>
      <c r="O41" s="106">
        <f t="shared" ref="O41" si="1141">SUM(O42:O43)</f>
        <v>0</v>
      </c>
      <c r="P41" s="106">
        <f t="shared" ref="P41" si="1142">SUM(P42:P43)</f>
        <v>0</v>
      </c>
      <c r="Q41" s="106">
        <f t="shared" ref="Q41" si="1143">SUM(Q42:Q43)</f>
        <v>0</v>
      </c>
      <c r="R41" s="122">
        <f t="shared" si="180"/>
        <v>0</v>
      </c>
      <c r="S41" s="122">
        <f t="shared" si="181"/>
        <v>0</v>
      </c>
      <c r="T41" s="106">
        <f>VLOOKUP($E41,'ВМП план'!$B$8:$AN$43,10,0)</f>
        <v>0</v>
      </c>
      <c r="U41" s="106">
        <f>VLOOKUP($E41,'ВМП план'!$B$8:$AN$43,11,0)</f>
        <v>0</v>
      </c>
      <c r="V41" s="106">
        <f t="shared" si="291"/>
        <v>0</v>
      </c>
      <c r="W41" s="106">
        <f t="shared" si="292"/>
        <v>0</v>
      </c>
      <c r="X41" s="106">
        <f t="shared" ref="X41" si="1144">SUM(X42:X43)</f>
        <v>0</v>
      </c>
      <c r="Y41" s="106">
        <f t="shared" ref="Y41" si="1145">SUM(Y42:Y43)</f>
        <v>0</v>
      </c>
      <c r="Z41" s="106">
        <f t="shared" ref="Z41" si="1146">SUM(Z42:Z43)</f>
        <v>0</v>
      </c>
      <c r="AA41" s="106">
        <f t="shared" ref="AA41" si="1147">SUM(AA42:AA43)</f>
        <v>0</v>
      </c>
      <c r="AB41" s="106">
        <f t="shared" ref="AB41" si="1148">SUM(AB42:AB43)</f>
        <v>0</v>
      </c>
      <c r="AC41" s="106">
        <f t="shared" ref="AC41" si="1149">SUM(AC42:AC43)</f>
        <v>0</v>
      </c>
      <c r="AD41" s="122">
        <f t="shared" si="1104"/>
        <v>0</v>
      </c>
      <c r="AE41" s="122">
        <f t="shared" si="1105"/>
        <v>0</v>
      </c>
      <c r="AF41" s="106">
        <f>VLOOKUP($E41,'ВМП план'!$B$8:$AL$43,12,0)</f>
        <v>0</v>
      </c>
      <c r="AG41" s="106">
        <f>VLOOKUP($E41,'ВМП план'!$B$8:$AL$43,13,0)</f>
        <v>0</v>
      </c>
      <c r="AH41" s="106">
        <f t="shared" si="298"/>
        <v>0</v>
      </c>
      <c r="AI41" s="106">
        <f t="shared" si="299"/>
        <v>0</v>
      </c>
      <c r="AJ41" s="106">
        <f t="shared" ref="AJ41" si="1150">SUM(AJ42:AJ43)</f>
        <v>0</v>
      </c>
      <c r="AK41" s="106">
        <f t="shared" ref="AK41" si="1151">SUM(AK42:AK43)</f>
        <v>0</v>
      </c>
      <c r="AL41" s="106">
        <f t="shared" ref="AL41" si="1152">SUM(AL42:AL43)</f>
        <v>0</v>
      </c>
      <c r="AM41" s="106">
        <f t="shared" ref="AM41" si="1153">SUM(AM42:AM43)</f>
        <v>0</v>
      </c>
      <c r="AN41" s="106">
        <f t="shared" ref="AN41" si="1154">SUM(AN42:AN43)</f>
        <v>0</v>
      </c>
      <c r="AO41" s="106">
        <f t="shared" ref="AO41" si="1155">SUM(AO42:AO43)</f>
        <v>0</v>
      </c>
      <c r="AP41" s="122">
        <f t="shared" si="1106"/>
        <v>0</v>
      </c>
      <c r="AQ41" s="122">
        <f t="shared" si="1107"/>
        <v>0</v>
      </c>
      <c r="AR41" s="106"/>
      <c r="AS41" s="106"/>
      <c r="AT41" s="106">
        <f t="shared" si="305"/>
        <v>0</v>
      </c>
      <c r="AU41" s="106">
        <f t="shared" si="306"/>
        <v>0</v>
      </c>
      <c r="AV41" s="106">
        <f t="shared" ref="AV41" si="1156">SUM(AV42:AV43)</f>
        <v>0</v>
      </c>
      <c r="AW41" s="106">
        <f t="shared" ref="AW41" si="1157">SUM(AW42:AW43)</f>
        <v>0</v>
      </c>
      <c r="AX41" s="106">
        <f t="shared" ref="AX41" si="1158">SUM(AX42:AX43)</f>
        <v>0</v>
      </c>
      <c r="AY41" s="106">
        <f t="shared" ref="AY41" si="1159">SUM(AY42:AY43)</f>
        <v>0</v>
      </c>
      <c r="AZ41" s="106">
        <f t="shared" ref="AZ41" si="1160">SUM(AZ42:AZ43)</f>
        <v>0</v>
      </c>
      <c r="BA41" s="106">
        <f t="shared" ref="BA41" si="1161">SUM(BA42:BA43)</f>
        <v>0</v>
      </c>
      <c r="BB41" s="122">
        <f t="shared" si="1108"/>
        <v>0</v>
      </c>
      <c r="BC41" s="122">
        <f t="shared" si="1109"/>
        <v>0</v>
      </c>
      <c r="BD41" s="106"/>
      <c r="BE41" s="106">
        <v>0</v>
      </c>
      <c r="BF41" s="106">
        <f t="shared" si="312"/>
        <v>0</v>
      </c>
      <c r="BG41" s="106">
        <f t="shared" si="313"/>
        <v>0</v>
      </c>
      <c r="BH41" s="106">
        <f t="shared" ref="BH41" si="1162">SUM(BH42:BH43)</f>
        <v>0</v>
      </c>
      <c r="BI41" s="106">
        <f t="shared" ref="BI41" si="1163">SUM(BI42:BI43)</f>
        <v>0</v>
      </c>
      <c r="BJ41" s="106">
        <f t="shared" ref="BJ41" si="1164">SUM(BJ42:BJ43)</f>
        <v>0</v>
      </c>
      <c r="BK41" s="106">
        <f t="shared" ref="BK41" si="1165">SUM(BK42:BK43)</f>
        <v>0</v>
      </c>
      <c r="BL41" s="106">
        <f t="shared" ref="BL41" si="1166">SUM(BL42:BL43)</f>
        <v>0</v>
      </c>
      <c r="BM41" s="106">
        <f t="shared" ref="BM41" si="1167">SUM(BM42:BM43)</f>
        <v>0</v>
      </c>
      <c r="BN41" s="122">
        <f t="shared" si="1110"/>
        <v>0</v>
      </c>
      <c r="BO41" s="122">
        <f t="shared" si="1111"/>
        <v>0</v>
      </c>
      <c r="BP41" s="106"/>
      <c r="BQ41" s="106"/>
      <c r="BR41" s="106">
        <f t="shared" si="319"/>
        <v>0</v>
      </c>
      <c r="BS41" s="106">
        <f t="shared" si="320"/>
        <v>0</v>
      </c>
      <c r="BT41" s="106">
        <f t="shared" ref="BT41" si="1168">SUM(BT42:BT43)</f>
        <v>0</v>
      </c>
      <c r="BU41" s="106">
        <f t="shared" ref="BU41" si="1169">SUM(BU42:BU43)</f>
        <v>0</v>
      </c>
      <c r="BV41" s="106">
        <f t="shared" ref="BV41" si="1170">SUM(BV42:BV43)</f>
        <v>0</v>
      </c>
      <c r="BW41" s="106">
        <f t="shared" ref="BW41" si="1171">SUM(BW42:BW43)</f>
        <v>0</v>
      </c>
      <c r="BX41" s="106">
        <f t="shared" ref="BX41" si="1172">SUM(BX42:BX43)</f>
        <v>0</v>
      </c>
      <c r="BY41" s="106">
        <f t="shared" ref="BY41" si="1173">SUM(BY42:BY43)</f>
        <v>0</v>
      </c>
      <c r="BZ41" s="122">
        <f t="shared" si="1113"/>
        <v>0</v>
      </c>
      <c r="CA41" s="122">
        <f t="shared" si="1114"/>
        <v>0</v>
      </c>
      <c r="CB41" s="106"/>
      <c r="CC41" s="106"/>
      <c r="CD41" s="106">
        <f t="shared" si="326"/>
        <v>0</v>
      </c>
      <c r="CE41" s="106">
        <f t="shared" si="327"/>
        <v>0</v>
      </c>
      <c r="CF41" s="106">
        <f t="shared" ref="CF41" si="1174">SUM(CF42:CF43)</f>
        <v>0</v>
      </c>
      <c r="CG41" s="106">
        <f t="shared" ref="CG41" si="1175">SUM(CG42:CG43)</f>
        <v>0</v>
      </c>
      <c r="CH41" s="106">
        <f t="shared" ref="CH41" si="1176">SUM(CH42:CH43)</f>
        <v>0</v>
      </c>
      <c r="CI41" s="106">
        <f t="shared" ref="CI41" si="1177">SUM(CI42:CI43)</f>
        <v>0</v>
      </c>
      <c r="CJ41" s="106">
        <f t="shared" ref="CJ41" si="1178">SUM(CJ42:CJ43)</f>
        <v>0</v>
      </c>
      <c r="CK41" s="106">
        <f t="shared" ref="CK41" si="1179">SUM(CK42:CK43)</f>
        <v>0</v>
      </c>
      <c r="CL41" s="122">
        <f t="shared" si="1116"/>
        <v>0</v>
      </c>
      <c r="CM41" s="122">
        <f t="shared" si="1117"/>
        <v>0</v>
      </c>
      <c r="CN41" s="106"/>
      <c r="CO41" s="106"/>
      <c r="CP41" s="106">
        <f t="shared" si="333"/>
        <v>0</v>
      </c>
      <c r="CQ41" s="106">
        <f t="shared" si="334"/>
        <v>0</v>
      </c>
      <c r="CR41" s="106">
        <f t="shared" ref="CR41" si="1180">SUM(CR42:CR43)</f>
        <v>0</v>
      </c>
      <c r="CS41" s="106">
        <f t="shared" ref="CS41" si="1181">SUM(CS42:CS43)</f>
        <v>0</v>
      </c>
      <c r="CT41" s="106">
        <f t="shared" ref="CT41" si="1182">SUM(CT42:CT43)</f>
        <v>0</v>
      </c>
      <c r="CU41" s="106">
        <f t="shared" ref="CU41" si="1183">SUM(CU42:CU43)</f>
        <v>0</v>
      </c>
      <c r="CV41" s="106">
        <f t="shared" ref="CV41" si="1184">SUM(CV42:CV43)</f>
        <v>0</v>
      </c>
      <c r="CW41" s="106">
        <f t="shared" ref="CW41" si="1185">SUM(CW42:CW43)</f>
        <v>0</v>
      </c>
      <c r="CX41" s="122">
        <f t="shared" si="1118"/>
        <v>0</v>
      </c>
      <c r="CY41" s="122">
        <f t="shared" si="1119"/>
        <v>0</v>
      </c>
      <c r="CZ41" s="106"/>
      <c r="DA41" s="106"/>
      <c r="DB41" s="106">
        <f t="shared" si="340"/>
        <v>0</v>
      </c>
      <c r="DC41" s="106">
        <f t="shared" si="341"/>
        <v>0</v>
      </c>
      <c r="DD41" s="106">
        <f t="shared" ref="DD41" si="1186">SUM(DD42:DD43)</f>
        <v>0</v>
      </c>
      <c r="DE41" s="106">
        <f t="shared" ref="DE41" si="1187">SUM(DE42:DE43)</f>
        <v>0</v>
      </c>
      <c r="DF41" s="106">
        <f t="shared" ref="DF41" si="1188">SUM(DF42:DF43)</f>
        <v>0</v>
      </c>
      <c r="DG41" s="106">
        <f t="shared" ref="DG41" si="1189">SUM(DG42:DG43)</f>
        <v>0</v>
      </c>
      <c r="DH41" s="106">
        <f t="shared" ref="DH41" si="1190">SUM(DH42:DH43)</f>
        <v>0</v>
      </c>
      <c r="DI41" s="106">
        <f t="shared" ref="DI41" si="1191">SUM(DI42:DI43)</f>
        <v>0</v>
      </c>
      <c r="DJ41" s="122">
        <f t="shared" si="1120"/>
        <v>0</v>
      </c>
      <c r="DK41" s="122">
        <f t="shared" si="1121"/>
        <v>0</v>
      </c>
      <c r="DL41" s="106"/>
      <c r="DM41" s="106"/>
      <c r="DN41" s="106">
        <f t="shared" si="347"/>
        <v>0</v>
      </c>
      <c r="DO41" s="106">
        <f t="shared" si="348"/>
        <v>0</v>
      </c>
      <c r="DP41" s="106">
        <f t="shared" ref="DP41" si="1192">SUM(DP42:DP43)</f>
        <v>0</v>
      </c>
      <c r="DQ41" s="106">
        <f t="shared" ref="DQ41" si="1193">SUM(DQ42:DQ43)</f>
        <v>0</v>
      </c>
      <c r="DR41" s="106">
        <f t="shared" ref="DR41" si="1194">SUM(DR42:DR43)</f>
        <v>0</v>
      </c>
      <c r="DS41" s="106">
        <f t="shared" ref="DS41" si="1195">SUM(DS42:DS43)</f>
        <v>0</v>
      </c>
      <c r="DT41" s="106">
        <f t="shared" ref="DT41" si="1196">SUM(DT42:DT43)</f>
        <v>0</v>
      </c>
      <c r="DU41" s="106">
        <f t="shared" ref="DU41" si="1197">SUM(DU42:DU43)</f>
        <v>0</v>
      </c>
      <c r="DV41" s="122">
        <f t="shared" si="1122"/>
        <v>0</v>
      </c>
      <c r="DW41" s="122">
        <f t="shared" si="1123"/>
        <v>0</v>
      </c>
      <c r="DX41" s="106"/>
      <c r="DY41" s="106">
        <v>0</v>
      </c>
      <c r="DZ41" s="106">
        <f t="shared" si="354"/>
        <v>0</v>
      </c>
      <c r="EA41" s="106">
        <f t="shared" si="355"/>
        <v>0</v>
      </c>
      <c r="EB41" s="106">
        <f t="shared" ref="EB41" si="1198">SUM(EB42:EB43)</f>
        <v>0</v>
      </c>
      <c r="EC41" s="106">
        <f t="shared" ref="EC41" si="1199">SUM(EC42:EC43)</f>
        <v>0</v>
      </c>
      <c r="ED41" s="106">
        <f t="shared" ref="ED41" si="1200">SUM(ED42:ED43)</f>
        <v>0</v>
      </c>
      <c r="EE41" s="106">
        <f t="shared" ref="EE41" si="1201">SUM(EE42:EE43)</f>
        <v>0</v>
      </c>
      <c r="EF41" s="106">
        <f t="shared" ref="EF41" si="1202">SUM(EF42:EF43)</f>
        <v>0</v>
      </c>
      <c r="EG41" s="106">
        <f t="shared" ref="EG41" si="1203">SUM(EG42:EG43)</f>
        <v>0</v>
      </c>
      <c r="EH41" s="122">
        <f t="shared" si="1125"/>
        <v>0</v>
      </c>
      <c r="EI41" s="122">
        <f t="shared" si="1126"/>
        <v>0</v>
      </c>
      <c r="EJ41" s="106"/>
      <c r="EK41" s="106">
        <v>0</v>
      </c>
      <c r="EL41" s="106">
        <f t="shared" si="361"/>
        <v>0</v>
      </c>
      <c r="EM41" s="106">
        <f t="shared" si="362"/>
        <v>0</v>
      </c>
      <c r="EN41" s="106">
        <f t="shared" ref="EN41" si="1204">SUM(EN42:EN43)</f>
        <v>0</v>
      </c>
      <c r="EO41" s="106">
        <f t="shared" ref="EO41" si="1205">SUM(EO42:EO43)</f>
        <v>0</v>
      </c>
      <c r="EP41" s="106">
        <f t="shared" ref="EP41" si="1206">SUM(EP42:EP43)</f>
        <v>0</v>
      </c>
      <c r="EQ41" s="106">
        <f t="shared" ref="EQ41" si="1207">SUM(EQ42:EQ43)</f>
        <v>0</v>
      </c>
      <c r="ER41" s="106">
        <f t="shared" ref="ER41" si="1208">SUM(ER42:ER43)</f>
        <v>0</v>
      </c>
      <c r="ES41" s="106">
        <f t="shared" ref="ES41" si="1209">SUM(ES42:ES43)</f>
        <v>0</v>
      </c>
      <c r="ET41" s="122">
        <f t="shared" si="1128"/>
        <v>0</v>
      </c>
      <c r="EU41" s="122">
        <f t="shared" si="1129"/>
        <v>0</v>
      </c>
      <c r="EV41" s="106"/>
      <c r="EW41" s="106"/>
      <c r="EX41" s="106">
        <f t="shared" si="368"/>
        <v>0</v>
      </c>
      <c r="EY41" s="106">
        <f t="shared" si="369"/>
        <v>0</v>
      </c>
      <c r="EZ41" s="106">
        <f t="shared" ref="EZ41" si="1210">SUM(EZ42:EZ43)</f>
        <v>0</v>
      </c>
      <c r="FA41" s="106">
        <f t="shared" ref="FA41" si="1211">SUM(FA42:FA43)</f>
        <v>0</v>
      </c>
      <c r="FB41" s="106">
        <f t="shared" ref="FB41" si="1212">SUM(FB42:FB43)</f>
        <v>0</v>
      </c>
      <c r="FC41" s="106">
        <f t="shared" ref="FC41" si="1213">SUM(FC42:FC43)</f>
        <v>0</v>
      </c>
      <c r="FD41" s="106">
        <f t="shared" ref="FD41" si="1214">SUM(FD42:FD43)</f>
        <v>0</v>
      </c>
      <c r="FE41" s="106">
        <f t="shared" ref="FE41" si="1215">SUM(FE42:FE43)</f>
        <v>0</v>
      </c>
      <c r="FF41" s="122">
        <f t="shared" si="1130"/>
        <v>0</v>
      </c>
      <c r="FG41" s="122">
        <f t="shared" si="1131"/>
        <v>0</v>
      </c>
      <c r="FH41" s="106"/>
      <c r="FI41" s="106"/>
      <c r="FJ41" s="106">
        <f t="shared" si="375"/>
        <v>0</v>
      </c>
      <c r="FK41" s="106">
        <f t="shared" si="376"/>
        <v>0</v>
      </c>
      <c r="FL41" s="106">
        <f t="shared" ref="FL41" si="1216">SUM(FL42:FL43)</f>
        <v>0</v>
      </c>
      <c r="FM41" s="106">
        <f t="shared" ref="FM41" si="1217">SUM(FM42:FM43)</f>
        <v>0</v>
      </c>
      <c r="FN41" s="106">
        <f t="shared" ref="FN41" si="1218">SUM(FN42:FN43)</f>
        <v>0</v>
      </c>
      <c r="FO41" s="106">
        <f t="shared" ref="FO41" si="1219">SUM(FO42:FO43)</f>
        <v>0</v>
      </c>
      <c r="FP41" s="106">
        <f t="shared" ref="FP41" si="1220">SUM(FP42:FP43)</f>
        <v>0</v>
      </c>
      <c r="FQ41" s="106">
        <f t="shared" ref="FQ41" si="1221">SUM(FQ42:FQ43)</f>
        <v>0</v>
      </c>
      <c r="FR41" s="122">
        <f t="shared" si="1132"/>
        <v>0</v>
      </c>
      <c r="FS41" s="122">
        <f t="shared" si="1133"/>
        <v>0</v>
      </c>
      <c r="FT41" s="106"/>
      <c r="FU41" s="106"/>
      <c r="FV41" s="106">
        <f t="shared" si="382"/>
        <v>0</v>
      </c>
      <c r="FW41" s="106">
        <f t="shared" si="383"/>
        <v>0</v>
      </c>
      <c r="FX41" s="106">
        <f t="shared" ref="FX41" si="1222">SUM(FX42:FX43)</f>
        <v>0</v>
      </c>
      <c r="FY41" s="106">
        <f t="shared" ref="FY41" si="1223">SUM(FY42:FY43)</f>
        <v>0</v>
      </c>
      <c r="FZ41" s="106">
        <f t="shared" ref="FZ41" si="1224">SUM(FZ42:FZ43)</f>
        <v>0</v>
      </c>
      <c r="GA41" s="106">
        <f t="shared" ref="GA41" si="1225">SUM(GA42:GA43)</f>
        <v>0</v>
      </c>
      <c r="GB41" s="106">
        <f t="shared" ref="GB41" si="1226">SUM(GB42:GB43)</f>
        <v>0</v>
      </c>
      <c r="GC41" s="106">
        <f t="shared" ref="GC41" si="1227">SUM(GC42:GC43)</f>
        <v>0</v>
      </c>
      <c r="GD41" s="122">
        <f t="shared" si="1134"/>
        <v>0</v>
      </c>
      <c r="GE41" s="122">
        <f t="shared" si="1135"/>
        <v>0</v>
      </c>
      <c r="GF41" s="106">
        <f t="shared" ref="GF41:GG41" si="1228">H41+T41+AF41+AR41+BD41+BP41+CB41+CN41+CZ41+DL41+DX41+EJ41+EV41+FH41+FT41</f>
        <v>0</v>
      </c>
      <c r="GG41" s="106">
        <f t="shared" si="1228"/>
        <v>0</v>
      </c>
      <c r="GH41" s="129">
        <f t="shared" si="1136"/>
        <v>0</v>
      </c>
      <c r="GI41" s="172">
        <f t="shared" si="1137"/>
        <v>0</v>
      </c>
      <c r="GJ41" s="106">
        <f t="shared" ref="GJ41" si="1229">SUM(GJ42:GJ43)</f>
        <v>0</v>
      </c>
      <c r="GK41" s="106">
        <f t="shared" ref="GK41" si="1230">SUM(GK42:GK43)</f>
        <v>0</v>
      </c>
      <c r="GL41" s="106">
        <f t="shared" ref="GL41" si="1231">SUM(GL42:GL43)</f>
        <v>0</v>
      </c>
      <c r="GM41" s="106">
        <f t="shared" ref="GM41" si="1232">SUM(GM42:GM43)</f>
        <v>0</v>
      </c>
      <c r="GN41" s="106">
        <f t="shared" ref="GN41" si="1233">SUM(GN42:GN43)</f>
        <v>0</v>
      </c>
      <c r="GO41" s="106">
        <f t="shared" ref="GO41" si="1234">SUM(GO42:GO43)</f>
        <v>0</v>
      </c>
      <c r="GP41" s="106">
        <f>SUM(GJ41-GH41)</f>
        <v>0</v>
      </c>
      <c r="GQ41" s="106">
        <f>SUM(GK41-GI41)</f>
        <v>0</v>
      </c>
      <c r="GR41" s="139"/>
      <c r="GS41" s="78"/>
      <c r="GT41" s="161">
        <v>284300.81680000003</v>
      </c>
      <c r="GU41" s="161" t="e">
        <f t="shared" si="188"/>
        <v>#DIV/0!</v>
      </c>
      <c r="GV41" s="90" t="e">
        <f t="shared" si="189"/>
        <v>#DIV/0!</v>
      </c>
    </row>
    <row r="42" spans="1:204" hidden="1" x14ac:dyDescent="0.2">
      <c r="A42" s="23">
        <v>1</v>
      </c>
      <c r="B42" s="78"/>
      <c r="C42" s="79"/>
      <c r="D42" s="86"/>
      <c r="E42" s="85"/>
      <c r="F42" s="86"/>
      <c r="G42" s="97"/>
      <c r="H42" s="98"/>
      <c r="I42" s="98"/>
      <c r="J42" s="98"/>
      <c r="K42" s="98"/>
      <c r="L42" s="98"/>
      <c r="M42" s="98"/>
      <c r="N42" s="98"/>
      <c r="O42" s="98"/>
      <c r="P42" s="98">
        <f>SUM(L42+N42)</f>
        <v>0</v>
      </c>
      <c r="Q42" s="98">
        <f>SUM(M42+O42)</f>
        <v>0</v>
      </c>
      <c r="R42" s="99">
        <f t="shared" si="180"/>
        <v>0</v>
      </c>
      <c r="S42" s="99">
        <f t="shared" si="181"/>
        <v>0</v>
      </c>
      <c r="T42" s="98"/>
      <c r="U42" s="98"/>
      <c r="V42" s="98"/>
      <c r="W42" s="98"/>
      <c r="X42" s="98"/>
      <c r="Y42" s="98"/>
      <c r="Z42" s="98"/>
      <c r="AA42" s="98"/>
      <c r="AB42" s="98">
        <f>SUM(X42+Z42)</f>
        <v>0</v>
      </c>
      <c r="AC42" s="98">
        <f>SUM(Y42+AA42)</f>
        <v>0</v>
      </c>
      <c r="AD42" s="99">
        <f t="shared" si="1104"/>
        <v>0</v>
      </c>
      <c r="AE42" s="99">
        <f t="shared" si="1105"/>
        <v>0</v>
      </c>
      <c r="AF42" s="98"/>
      <c r="AG42" s="98"/>
      <c r="AH42" s="98"/>
      <c r="AI42" s="98"/>
      <c r="AJ42" s="98"/>
      <c r="AK42" s="98"/>
      <c r="AL42" s="98"/>
      <c r="AM42" s="98"/>
      <c r="AN42" s="98">
        <f t="shared" ref="AN42:AN43" si="1235">SUM(AJ42+AL42)</f>
        <v>0</v>
      </c>
      <c r="AO42" s="98">
        <f t="shared" ref="AO42:AO43" si="1236">SUM(AK42+AM42)</f>
        <v>0</v>
      </c>
      <c r="AP42" s="99">
        <f t="shared" si="1106"/>
        <v>0</v>
      </c>
      <c r="AQ42" s="99">
        <f t="shared" si="1107"/>
        <v>0</v>
      </c>
      <c r="AR42" s="98"/>
      <c r="AS42" s="98"/>
      <c r="AT42" s="98"/>
      <c r="AU42" s="98"/>
      <c r="AV42" s="98"/>
      <c r="AW42" s="98"/>
      <c r="AX42" s="98"/>
      <c r="AY42" s="98"/>
      <c r="AZ42" s="98">
        <f t="shared" ref="AZ42:AZ43" si="1237">SUM(AV42+AX42)</f>
        <v>0</v>
      </c>
      <c r="BA42" s="98">
        <f t="shared" ref="BA42:BA43" si="1238">SUM(AW42+AY42)</f>
        <v>0</v>
      </c>
      <c r="BB42" s="99">
        <f t="shared" si="1108"/>
        <v>0</v>
      </c>
      <c r="BC42" s="99">
        <f t="shared" si="1109"/>
        <v>0</v>
      </c>
      <c r="BD42" s="98"/>
      <c r="BE42" s="98"/>
      <c r="BF42" s="98"/>
      <c r="BG42" s="98"/>
      <c r="BH42" s="98"/>
      <c r="BI42" s="98"/>
      <c r="BJ42" s="98"/>
      <c r="BK42" s="98"/>
      <c r="BL42" s="98">
        <f>SUM(BH42+BJ42)</f>
        <v>0</v>
      </c>
      <c r="BM42" s="98">
        <f>SUM(BI42+BK42)</f>
        <v>0</v>
      </c>
      <c r="BN42" s="99">
        <f t="shared" si="1110"/>
        <v>0</v>
      </c>
      <c r="BO42" s="99">
        <f t="shared" si="1111"/>
        <v>0</v>
      </c>
      <c r="BP42" s="98"/>
      <c r="BQ42" s="98"/>
      <c r="BR42" s="98"/>
      <c r="BS42" s="98"/>
      <c r="BT42" s="98"/>
      <c r="BU42" s="98"/>
      <c r="BV42" s="98"/>
      <c r="BW42" s="98"/>
      <c r="BX42" s="98">
        <f>SUM(BT42+BV42)</f>
        <v>0</v>
      </c>
      <c r="BY42" s="98">
        <f>SUM(BU42+BW42)</f>
        <v>0</v>
      </c>
      <c r="BZ42" s="99">
        <f t="shared" si="1113"/>
        <v>0</v>
      </c>
      <c r="CA42" s="99">
        <f t="shared" si="1114"/>
        <v>0</v>
      </c>
      <c r="CB42" s="98"/>
      <c r="CC42" s="98"/>
      <c r="CD42" s="98"/>
      <c r="CE42" s="98"/>
      <c r="CF42" s="98"/>
      <c r="CG42" s="98"/>
      <c r="CH42" s="98"/>
      <c r="CI42" s="98"/>
      <c r="CJ42" s="98">
        <f>SUM(CF42+CH42)</f>
        <v>0</v>
      </c>
      <c r="CK42" s="98">
        <f>SUM(CG42+CI42)</f>
        <v>0</v>
      </c>
      <c r="CL42" s="99">
        <f t="shared" si="1116"/>
        <v>0</v>
      </c>
      <c r="CM42" s="99">
        <f t="shared" si="1117"/>
        <v>0</v>
      </c>
      <c r="CN42" s="98"/>
      <c r="CO42" s="98"/>
      <c r="CP42" s="98"/>
      <c r="CQ42" s="98"/>
      <c r="CR42" s="98"/>
      <c r="CS42" s="98"/>
      <c r="CT42" s="98"/>
      <c r="CU42" s="98"/>
      <c r="CV42" s="98">
        <f>SUM(CR42+CT42)</f>
        <v>0</v>
      </c>
      <c r="CW42" s="98">
        <f>SUM(CS42+CU42)</f>
        <v>0</v>
      </c>
      <c r="CX42" s="99">
        <f t="shared" si="1118"/>
        <v>0</v>
      </c>
      <c r="CY42" s="99">
        <f t="shared" si="1119"/>
        <v>0</v>
      </c>
      <c r="CZ42" s="98"/>
      <c r="DA42" s="98"/>
      <c r="DB42" s="98"/>
      <c r="DC42" s="98"/>
      <c r="DD42" s="98"/>
      <c r="DE42" s="98"/>
      <c r="DF42" s="98"/>
      <c r="DG42" s="98"/>
      <c r="DH42" s="98">
        <f>SUM(DD42+DF42)</f>
        <v>0</v>
      </c>
      <c r="DI42" s="98">
        <f>SUM(DE42+DG42)</f>
        <v>0</v>
      </c>
      <c r="DJ42" s="99">
        <f t="shared" si="1120"/>
        <v>0</v>
      </c>
      <c r="DK42" s="99">
        <f t="shared" si="1121"/>
        <v>0</v>
      </c>
      <c r="DL42" s="98"/>
      <c r="DM42" s="98"/>
      <c r="DN42" s="98"/>
      <c r="DO42" s="98"/>
      <c r="DP42" s="98"/>
      <c r="DQ42" s="98"/>
      <c r="DR42" s="98"/>
      <c r="DS42" s="98"/>
      <c r="DT42" s="98">
        <f>SUM(DP42+DR42)</f>
        <v>0</v>
      </c>
      <c r="DU42" s="98">
        <f>SUM(DQ42+DS42)</f>
        <v>0</v>
      </c>
      <c r="DV42" s="99">
        <f t="shared" si="1122"/>
        <v>0</v>
      </c>
      <c r="DW42" s="99">
        <f t="shared" si="1123"/>
        <v>0</v>
      </c>
      <c r="DX42" s="98"/>
      <c r="DY42" s="98"/>
      <c r="DZ42" s="98"/>
      <c r="EA42" s="98"/>
      <c r="EB42" s="98"/>
      <c r="EC42" s="98"/>
      <c r="ED42" s="98"/>
      <c r="EE42" s="98"/>
      <c r="EF42" s="98">
        <f>SUM(EB42+ED42)</f>
        <v>0</v>
      </c>
      <c r="EG42" s="98">
        <f>SUM(EC42+EE42)</f>
        <v>0</v>
      </c>
      <c r="EH42" s="99">
        <f t="shared" si="1125"/>
        <v>0</v>
      </c>
      <c r="EI42" s="99">
        <f t="shared" si="1126"/>
        <v>0</v>
      </c>
      <c r="EJ42" s="98"/>
      <c r="EK42" s="98"/>
      <c r="EL42" s="98"/>
      <c r="EM42" s="98"/>
      <c r="EN42" s="98"/>
      <c r="EO42" s="98"/>
      <c r="EP42" s="98"/>
      <c r="EQ42" s="98"/>
      <c r="ER42" s="98">
        <f>SUM(EN42+EP42)</f>
        <v>0</v>
      </c>
      <c r="ES42" s="98">
        <f>SUM(EO42+EQ42)</f>
        <v>0</v>
      </c>
      <c r="ET42" s="99">
        <f t="shared" si="1128"/>
        <v>0</v>
      </c>
      <c r="EU42" s="99">
        <f t="shared" si="1129"/>
        <v>0</v>
      </c>
      <c r="EV42" s="98"/>
      <c r="EW42" s="98"/>
      <c r="EX42" s="98"/>
      <c r="EY42" s="98"/>
      <c r="EZ42" s="98"/>
      <c r="FA42" s="98"/>
      <c r="FB42" s="98"/>
      <c r="FC42" s="98"/>
      <c r="FD42" s="98">
        <f>SUM(EZ42+FB42)</f>
        <v>0</v>
      </c>
      <c r="FE42" s="98">
        <f>SUM(FA42+FC42)</f>
        <v>0</v>
      </c>
      <c r="FF42" s="99">
        <f t="shared" si="1130"/>
        <v>0</v>
      </c>
      <c r="FG42" s="99">
        <f t="shared" si="1131"/>
        <v>0</v>
      </c>
      <c r="FH42" s="98"/>
      <c r="FI42" s="98"/>
      <c r="FJ42" s="98"/>
      <c r="FK42" s="98"/>
      <c r="FL42" s="98"/>
      <c r="FM42" s="98"/>
      <c r="FN42" s="98"/>
      <c r="FO42" s="98"/>
      <c r="FP42" s="98">
        <f>SUM(FL42+FN42)</f>
        <v>0</v>
      </c>
      <c r="FQ42" s="98">
        <f>SUM(FM42+FO42)</f>
        <v>0</v>
      </c>
      <c r="FR42" s="99">
        <f t="shared" si="1132"/>
        <v>0</v>
      </c>
      <c r="FS42" s="99">
        <f t="shared" si="1133"/>
        <v>0</v>
      </c>
      <c r="FT42" s="98"/>
      <c r="FU42" s="98"/>
      <c r="FV42" s="98"/>
      <c r="FW42" s="98"/>
      <c r="FX42" s="98"/>
      <c r="FY42" s="98"/>
      <c r="FZ42" s="98"/>
      <c r="GA42" s="98"/>
      <c r="GB42" s="98">
        <f>SUM(FX42+FZ42)</f>
        <v>0</v>
      </c>
      <c r="GC42" s="98">
        <f>SUM(FY42+GA42)</f>
        <v>0</v>
      </c>
      <c r="GD42" s="99">
        <f t="shared" si="1134"/>
        <v>0</v>
      </c>
      <c r="GE42" s="99">
        <f t="shared" si="1135"/>
        <v>0</v>
      </c>
      <c r="GF42" s="98">
        <f t="shared" ref="GF42:GF43" si="1239">SUM(H42,T42,AF42,AR42,BD42,BP42,CB42,CN42,CZ42,DL42,DX42,EJ42,EV42)</f>
        <v>0</v>
      </c>
      <c r="GG42" s="98">
        <f t="shared" ref="GG42:GG43" si="1240">SUM(I42,U42,AG42,AS42,BE42,BQ42,CC42,CO42,DA42,DM42,DY42,EK42,EW42)</f>
        <v>0</v>
      </c>
      <c r="GH42" s="98">
        <f t="shared" ref="GH42:GH43" si="1241">SUM(J42,V42,AH42,AT42,BF42,BR42,CD42,CP42,DB42,DN42,DZ42,EL42,EX42)</f>
        <v>0</v>
      </c>
      <c r="GI42" s="98">
        <f t="shared" ref="GI42:GI43" si="1242">SUM(K42,W42,AI42,AU42,BG42,BS42,CE42,CQ42,DC42,DO42,EA42,EM42,EY42)</f>
        <v>0</v>
      </c>
      <c r="GJ42" s="98">
        <f t="shared" ref="GJ42:GJ43" si="1243">SUM(L42,X42,AJ42,AV42,BH42,BT42,CF42,CR42,DD42,DP42,EB42,EN42,EZ42)</f>
        <v>0</v>
      </c>
      <c r="GK42" s="98">
        <f t="shared" ref="GK42:GK43" si="1244">SUM(M42,Y42,AK42,AW42,BI42,BU42,CG42,CS42,DE42,DQ42,EC42,EO42,FA42)</f>
        <v>0</v>
      </c>
      <c r="GL42" s="98">
        <f t="shared" ref="GL42:GL43" si="1245">SUM(N42,Z42,AL42,AX42,BJ42,BV42,CH42,CT42,DF42,DR42,ED42,EP42,FB42)</f>
        <v>0</v>
      </c>
      <c r="GM42" s="98">
        <f t="shared" ref="GM42:GM43" si="1246">SUM(O42,AA42,AM42,AY42,BK42,BW42,CI42,CU42,DG42,DS42,EE42,EQ42,FC42)</f>
        <v>0</v>
      </c>
      <c r="GN42" s="98">
        <f t="shared" ref="GN42:GN43" si="1247">SUM(P42,AB42,AN42,AZ42,BL42,BX42,CJ42,CV42,DH42,DT42,EF42,ER42,FD42)</f>
        <v>0</v>
      </c>
      <c r="GO42" s="98">
        <f t="shared" ref="GO42:GO43" si="1248">SUM(Q42,AC42,AO42,BA42,BM42,BY42,CK42,CW42,DI42,DU42,EG42,ES42,FE42)</f>
        <v>0</v>
      </c>
      <c r="GP42" s="98"/>
      <c r="GQ42" s="98"/>
      <c r="GR42" s="139"/>
      <c r="GS42" s="78"/>
      <c r="GT42" s="161"/>
      <c r="GU42" s="161"/>
      <c r="GV42" s="90">
        <f t="shared" si="189"/>
        <v>0</v>
      </c>
    </row>
    <row r="43" spans="1:204" hidden="1" x14ac:dyDescent="0.2">
      <c r="A43" s="23">
        <v>1</v>
      </c>
      <c r="B43" s="78"/>
      <c r="C43" s="79"/>
      <c r="D43" s="86"/>
      <c r="E43" s="85"/>
      <c r="F43" s="86"/>
      <c r="G43" s="97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9"/>
      <c r="S43" s="99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9"/>
      <c r="AE43" s="99"/>
      <c r="AF43" s="98"/>
      <c r="AG43" s="98"/>
      <c r="AH43" s="98"/>
      <c r="AI43" s="98"/>
      <c r="AJ43" s="98"/>
      <c r="AK43" s="98"/>
      <c r="AL43" s="98"/>
      <c r="AM43" s="98"/>
      <c r="AN43" s="98">
        <f t="shared" si="1235"/>
        <v>0</v>
      </c>
      <c r="AO43" s="98">
        <f t="shared" si="1236"/>
        <v>0</v>
      </c>
      <c r="AP43" s="99"/>
      <c r="AQ43" s="99"/>
      <c r="AR43" s="98"/>
      <c r="AS43" s="98"/>
      <c r="AT43" s="98"/>
      <c r="AU43" s="98"/>
      <c r="AV43" s="98"/>
      <c r="AW43" s="98"/>
      <c r="AX43" s="98"/>
      <c r="AY43" s="98"/>
      <c r="AZ43" s="98">
        <f t="shared" si="1237"/>
        <v>0</v>
      </c>
      <c r="BA43" s="98">
        <f t="shared" si="1238"/>
        <v>0</v>
      </c>
      <c r="BB43" s="99"/>
      <c r="BC43" s="99"/>
      <c r="BD43" s="98"/>
      <c r="BE43" s="98"/>
      <c r="BF43" s="98"/>
      <c r="BG43" s="98"/>
      <c r="BH43" s="98"/>
      <c r="BI43" s="98"/>
      <c r="BJ43" s="98"/>
      <c r="BK43" s="98"/>
      <c r="BL43" s="98"/>
      <c r="BM43" s="98"/>
      <c r="BN43" s="99"/>
      <c r="BO43" s="99"/>
      <c r="BP43" s="98"/>
      <c r="BQ43" s="98"/>
      <c r="BR43" s="98"/>
      <c r="BS43" s="98"/>
      <c r="BT43" s="98"/>
      <c r="BU43" s="98"/>
      <c r="BV43" s="98"/>
      <c r="BW43" s="98"/>
      <c r="BX43" s="98"/>
      <c r="BY43" s="98"/>
      <c r="BZ43" s="99"/>
      <c r="CA43" s="99"/>
      <c r="CB43" s="98"/>
      <c r="CC43" s="98"/>
      <c r="CD43" s="98"/>
      <c r="CE43" s="98"/>
      <c r="CF43" s="98"/>
      <c r="CG43" s="98"/>
      <c r="CH43" s="98"/>
      <c r="CI43" s="98"/>
      <c r="CJ43" s="98"/>
      <c r="CK43" s="98"/>
      <c r="CL43" s="99"/>
      <c r="CM43" s="99"/>
      <c r="CN43" s="98"/>
      <c r="CO43" s="98"/>
      <c r="CP43" s="98"/>
      <c r="CQ43" s="98"/>
      <c r="CR43" s="98"/>
      <c r="CS43" s="98"/>
      <c r="CT43" s="98"/>
      <c r="CU43" s="98"/>
      <c r="CV43" s="98"/>
      <c r="CW43" s="98"/>
      <c r="CX43" s="99"/>
      <c r="CY43" s="99"/>
      <c r="CZ43" s="98"/>
      <c r="DA43" s="98"/>
      <c r="DB43" s="98"/>
      <c r="DC43" s="98"/>
      <c r="DD43" s="98"/>
      <c r="DE43" s="98"/>
      <c r="DF43" s="98"/>
      <c r="DG43" s="98"/>
      <c r="DH43" s="98"/>
      <c r="DI43" s="98"/>
      <c r="DJ43" s="99"/>
      <c r="DK43" s="99"/>
      <c r="DL43" s="98"/>
      <c r="DM43" s="98"/>
      <c r="DN43" s="98"/>
      <c r="DO43" s="98"/>
      <c r="DP43" s="98"/>
      <c r="DQ43" s="98"/>
      <c r="DR43" s="98"/>
      <c r="DS43" s="98"/>
      <c r="DT43" s="98"/>
      <c r="DU43" s="98"/>
      <c r="DV43" s="99"/>
      <c r="DW43" s="99"/>
      <c r="DX43" s="98"/>
      <c r="DY43" s="98"/>
      <c r="DZ43" s="98"/>
      <c r="EA43" s="98"/>
      <c r="EB43" s="98"/>
      <c r="EC43" s="98"/>
      <c r="ED43" s="98"/>
      <c r="EE43" s="98"/>
      <c r="EF43" s="98"/>
      <c r="EG43" s="98"/>
      <c r="EH43" s="99"/>
      <c r="EI43" s="99"/>
      <c r="EJ43" s="98"/>
      <c r="EK43" s="98"/>
      <c r="EL43" s="98"/>
      <c r="EM43" s="98"/>
      <c r="EN43" s="98"/>
      <c r="EO43" s="98"/>
      <c r="EP43" s="98"/>
      <c r="EQ43" s="98"/>
      <c r="ER43" s="98"/>
      <c r="ES43" s="98"/>
      <c r="ET43" s="99"/>
      <c r="EU43" s="99"/>
      <c r="EV43" s="98"/>
      <c r="EW43" s="98"/>
      <c r="EX43" s="98"/>
      <c r="EY43" s="98"/>
      <c r="EZ43" s="98"/>
      <c r="FA43" s="98"/>
      <c r="FB43" s="98"/>
      <c r="FC43" s="98"/>
      <c r="FD43" s="98"/>
      <c r="FE43" s="98"/>
      <c r="FF43" s="99"/>
      <c r="FG43" s="99"/>
      <c r="FH43" s="98"/>
      <c r="FI43" s="98"/>
      <c r="FJ43" s="98"/>
      <c r="FK43" s="98"/>
      <c r="FL43" s="98"/>
      <c r="FM43" s="98"/>
      <c r="FN43" s="98"/>
      <c r="FO43" s="98"/>
      <c r="FP43" s="98"/>
      <c r="FQ43" s="98"/>
      <c r="FR43" s="99"/>
      <c r="FS43" s="99"/>
      <c r="FT43" s="98"/>
      <c r="FU43" s="98"/>
      <c r="FV43" s="98"/>
      <c r="FW43" s="98"/>
      <c r="FX43" s="98"/>
      <c r="FY43" s="98"/>
      <c r="FZ43" s="98"/>
      <c r="GA43" s="98"/>
      <c r="GB43" s="98"/>
      <c r="GC43" s="98"/>
      <c r="GD43" s="99"/>
      <c r="GE43" s="99"/>
      <c r="GF43" s="98">
        <f t="shared" si="1239"/>
        <v>0</v>
      </c>
      <c r="GG43" s="98">
        <f t="shared" si="1240"/>
        <v>0</v>
      </c>
      <c r="GH43" s="98">
        <f t="shared" si="1241"/>
        <v>0</v>
      </c>
      <c r="GI43" s="98">
        <f t="shared" si="1242"/>
        <v>0</v>
      </c>
      <c r="GJ43" s="98">
        <f t="shared" si="1243"/>
        <v>0</v>
      </c>
      <c r="GK43" s="98">
        <f t="shared" si="1244"/>
        <v>0</v>
      </c>
      <c r="GL43" s="98">
        <f t="shared" si="1245"/>
        <v>0</v>
      </c>
      <c r="GM43" s="98">
        <f t="shared" si="1246"/>
        <v>0</v>
      </c>
      <c r="GN43" s="98">
        <f t="shared" si="1247"/>
        <v>0</v>
      </c>
      <c r="GO43" s="98">
        <f t="shared" si="1248"/>
        <v>0</v>
      </c>
      <c r="GP43" s="98"/>
      <c r="GQ43" s="98"/>
      <c r="GR43" s="139"/>
      <c r="GS43" s="78"/>
      <c r="GT43" s="161"/>
      <c r="GU43" s="161"/>
      <c r="GV43" s="90">
        <f t="shared" si="189"/>
        <v>0</v>
      </c>
    </row>
    <row r="44" spans="1:204" hidden="1" x14ac:dyDescent="0.2">
      <c r="A44" s="23">
        <v>1</v>
      </c>
      <c r="B44" s="101"/>
      <c r="C44" s="107"/>
      <c r="D44" s="107"/>
      <c r="E44" s="94" t="s">
        <v>32</v>
      </c>
      <c r="F44" s="104"/>
      <c r="G44" s="126">
        <v>104702.7528</v>
      </c>
      <c r="H44" s="106">
        <f>SUM(H45)</f>
        <v>0</v>
      </c>
      <c r="I44" s="106">
        <f t="shared" ref="I44:BT44" si="1249">SUM(I45)</f>
        <v>0</v>
      </c>
      <c r="J44" s="106">
        <f t="shared" si="1249"/>
        <v>0</v>
      </c>
      <c r="K44" s="106">
        <f t="shared" si="1249"/>
        <v>0</v>
      </c>
      <c r="L44" s="106">
        <f t="shared" si="1249"/>
        <v>0</v>
      </c>
      <c r="M44" s="106">
        <f t="shared" si="1249"/>
        <v>0</v>
      </c>
      <c r="N44" s="106">
        <f t="shared" si="1249"/>
        <v>0</v>
      </c>
      <c r="O44" s="106">
        <f t="shared" si="1249"/>
        <v>0</v>
      </c>
      <c r="P44" s="106">
        <f t="shared" si="1249"/>
        <v>0</v>
      </c>
      <c r="Q44" s="106">
        <f t="shared" si="1249"/>
        <v>0</v>
      </c>
      <c r="R44" s="99">
        <f t="shared" si="180"/>
        <v>0</v>
      </c>
      <c r="S44" s="99">
        <f t="shared" si="181"/>
        <v>0</v>
      </c>
      <c r="T44" s="106">
        <f t="shared" si="1249"/>
        <v>0</v>
      </c>
      <c r="U44" s="106">
        <f t="shared" si="1249"/>
        <v>0</v>
      </c>
      <c r="V44" s="106">
        <f t="shared" si="1249"/>
        <v>0</v>
      </c>
      <c r="W44" s="106">
        <f t="shared" si="1249"/>
        <v>0</v>
      </c>
      <c r="X44" s="106">
        <f t="shared" si="1249"/>
        <v>0</v>
      </c>
      <c r="Y44" s="106">
        <f t="shared" si="1249"/>
        <v>0</v>
      </c>
      <c r="Z44" s="106">
        <f t="shared" si="1249"/>
        <v>0</v>
      </c>
      <c r="AA44" s="106">
        <f t="shared" si="1249"/>
        <v>0</v>
      </c>
      <c r="AB44" s="106">
        <f t="shared" si="1249"/>
        <v>0</v>
      </c>
      <c r="AC44" s="106">
        <f t="shared" si="1249"/>
        <v>0</v>
      </c>
      <c r="AD44" s="99">
        <f t="shared" ref="AD44:AD64" si="1250">SUM(X44-V44)</f>
        <v>0</v>
      </c>
      <c r="AE44" s="99">
        <f t="shared" ref="AE44:AE64" si="1251">SUM(Y44-W44)</f>
        <v>0</v>
      </c>
      <c r="AF44" s="106">
        <f t="shared" si="1249"/>
        <v>0</v>
      </c>
      <c r="AG44" s="106">
        <f t="shared" si="1249"/>
        <v>0</v>
      </c>
      <c r="AH44" s="106">
        <f t="shared" si="1249"/>
        <v>0</v>
      </c>
      <c r="AI44" s="106">
        <f t="shared" si="1249"/>
        <v>0</v>
      </c>
      <c r="AJ44" s="106">
        <f t="shared" si="1249"/>
        <v>0</v>
      </c>
      <c r="AK44" s="106">
        <f t="shared" si="1249"/>
        <v>0</v>
      </c>
      <c r="AL44" s="106">
        <f t="shared" si="1249"/>
        <v>0</v>
      </c>
      <c r="AM44" s="106">
        <f t="shared" si="1249"/>
        <v>0</v>
      </c>
      <c r="AN44" s="106">
        <f t="shared" si="1249"/>
        <v>0</v>
      </c>
      <c r="AO44" s="106">
        <f t="shared" si="1249"/>
        <v>0</v>
      </c>
      <c r="AP44" s="99">
        <f t="shared" ref="AP44:AP64" si="1252">SUM(AJ44-AH44)</f>
        <v>0</v>
      </c>
      <c r="AQ44" s="99">
        <f t="shared" ref="AQ44:AQ64" si="1253">SUM(AK44-AI44)</f>
        <v>0</v>
      </c>
      <c r="AR44" s="106">
        <f t="shared" si="1249"/>
        <v>0</v>
      </c>
      <c r="AS44" s="106">
        <f t="shared" si="1249"/>
        <v>0</v>
      </c>
      <c r="AT44" s="106">
        <f t="shared" si="1249"/>
        <v>0</v>
      </c>
      <c r="AU44" s="106">
        <f t="shared" si="1249"/>
        <v>0</v>
      </c>
      <c r="AV44" s="106">
        <f t="shared" si="1249"/>
        <v>0</v>
      </c>
      <c r="AW44" s="106">
        <f t="shared" si="1249"/>
        <v>0</v>
      </c>
      <c r="AX44" s="106">
        <f t="shared" si="1249"/>
        <v>0</v>
      </c>
      <c r="AY44" s="106">
        <f t="shared" si="1249"/>
        <v>0</v>
      </c>
      <c r="AZ44" s="106">
        <f t="shared" si="1249"/>
        <v>0</v>
      </c>
      <c r="BA44" s="106">
        <f t="shared" si="1249"/>
        <v>0</v>
      </c>
      <c r="BB44" s="99">
        <f t="shared" ref="BB44:BB64" si="1254">SUM(AV44-AT44)</f>
        <v>0</v>
      </c>
      <c r="BC44" s="99">
        <f t="shared" ref="BC44:BC64" si="1255">SUM(AW44-AU44)</f>
        <v>0</v>
      </c>
      <c r="BD44" s="106">
        <f t="shared" si="1249"/>
        <v>0</v>
      </c>
      <c r="BE44" s="106">
        <f t="shared" si="1249"/>
        <v>0</v>
      </c>
      <c r="BF44" s="106">
        <f t="shared" si="1249"/>
        <v>0</v>
      </c>
      <c r="BG44" s="106">
        <f t="shared" si="1249"/>
        <v>0</v>
      </c>
      <c r="BH44" s="106">
        <f t="shared" si="1249"/>
        <v>0</v>
      </c>
      <c r="BI44" s="106">
        <f t="shared" si="1249"/>
        <v>0</v>
      </c>
      <c r="BJ44" s="106">
        <f t="shared" si="1249"/>
        <v>0</v>
      </c>
      <c r="BK44" s="106">
        <f t="shared" si="1249"/>
        <v>0</v>
      </c>
      <c r="BL44" s="106">
        <f t="shared" si="1249"/>
        <v>0</v>
      </c>
      <c r="BM44" s="106">
        <f t="shared" si="1249"/>
        <v>0</v>
      </c>
      <c r="BN44" s="99">
        <f t="shared" ref="BN44:BN64" si="1256">SUM(BH44-BF44)</f>
        <v>0</v>
      </c>
      <c r="BO44" s="99">
        <f t="shared" ref="BO44:BO64" si="1257">SUM(BI44-BG44)</f>
        <v>0</v>
      </c>
      <c r="BP44" s="106">
        <f t="shared" si="1249"/>
        <v>0</v>
      </c>
      <c r="BQ44" s="106">
        <f t="shared" si="1249"/>
        <v>0</v>
      </c>
      <c r="BR44" s="106">
        <f t="shared" si="1249"/>
        <v>0</v>
      </c>
      <c r="BS44" s="106">
        <f t="shared" si="1249"/>
        <v>0</v>
      </c>
      <c r="BT44" s="106">
        <f t="shared" si="1249"/>
        <v>0</v>
      </c>
      <c r="BU44" s="106">
        <f t="shared" ref="BU44:BY44" si="1258">SUM(BU45)</f>
        <v>0</v>
      </c>
      <c r="BV44" s="106">
        <f t="shared" si="1258"/>
        <v>0</v>
      </c>
      <c r="BW44" s="106">
        <f t="shared" si="1258"/>
        <v>0</v>
      </c>
      <c r="BX44" s="106">
        <f t="shared" si="1258"/>
        <v>0</v>
      </c>
      <c r="BY44" s="106">
        <f t="shared" si="1258"/>
        <v>0</v>
      </c>
      <c r="BZ44" s="99">
        <f t="shared" ref="BZ44:BZ64" si="1259">SUM(BT44-BR44)</f>
        <v>0</v>
      </c>
      <c r="CA44" s="99">
        <f t="shared" ref="CA44:CA64" si="1260">SUM(BU44-BS44)</f>
        <v>0</v>
      </c>
      <c r="CB44" s="106">
        <f t="shared" ref="CB44:EF44" si="1261">SUM(CB45)</f>
        <v>0</v>
      </c>
      <c r="CC44" s="106">
        <f t="shared" si="1261"/>
        <v>0</v>
      </c>
      <c r="CD44" s="106">
        <f t="shared" si="1261"/>
        <v>0</v>
      </c>
      <c r="CE44" s="106">
        <f t="shared" si="1261"/>
        <v>0</v>
      </c>
      <c r="CF44" s="106">
        <f t="shared" si="1261"/>
        <v>0</v>
      </c>
      <c r="CG44" s="106">
        <f t="shared" si="1261"/>
        <v>0</v>
      </c>
      <c r="CH44" s="106">
        <f t="shared" si="1261"/>
        <v>0</v>
      </c>
      <c r="CI44" s="106">
        <f t="shared" si="1261"/>
        <v>0</v>
      </c>
      <c r="CJ44" s="106">
        <f t="shared" si="1261"/>
        <v>0</v>
      </c>
      <c r="CK44" s="106">
        <f t="shared" si="1261"/>
        <v>0</v>
      </c>
      <c r="CL44" s="99">
        <f t="shared" ref="CL44:CL64" si="1262">SUM(CF44-CD44)</f>
        <v>0</v>
      </c>
      <c r="CM44" s="99">
        <f t="shared" ref="CM44:CM64" si="1263">SUM(CG44-CE44)</f>
        <v>0</v>
      </c>
      <c r="CN44" s="106">
        <f t="shared" si="1261"/>
        <v>0</v>
      </c>
      <c r="CO44" s="106">
        <f t="shared" si="1261"/>
        <v>0</v>
      </c>
      <c r="CP44" s="106">
        <f t="shared" si="1261"/>
        <v>0</v>
      </c>
      <c r="CQ44" s="106">
        <f t="shared" si="1261"/>
        <v>0</v>
      </c>
      <c r="CR44" s="106">
        <f t="shared" si="1261"/>
        <v>0</v>
      </c>
      <c r="CS44" s="106">
        <f t="shared" si="1261"/>
        <v>0</v>
      </c>
      <c r="CT44" s="106">
        <f t="shared" si="1261"/>
        <v>0</v>
      </c>
      <c r="CU44" s="106">
        <f t="shared" si="1261"/>
        <v>0</v>
      </c>
      <c r="CV44" s="106">
        <f t="shared" si="1261"/>
        <v>0</v>
      </c>
      <c r="CW44" s="106">
        <f t="shared" si="1261"/>
        <v>0</v>
      </c>
      <c r="CX44" s="99">
        <f t="shared" ref="CX44:CX64" si="1264">SUM(CR44-CP44)</f>
        <v>0</v>
      </c>
      <c r="CY44" s="99">
        <f t="shared" ref="CY44:CY64" si="1265">SUM(CS44-CQ44)</f>
        <v>0</v>
      </c>
      <c r="CZ44" s="106">
        <f t="shared" si="1261"/>
        <v>0</v>
      </c>
      <c r="DA44" s="106">
        <f t="shared" si="1261"/>
        <v>0</v>
      </c>
      <c r="DB44" s="106">
        <f t="shared" si="1261"/>
        <v>0</v>
      </c>
      <c r="DC44" s="106">
        <f t="shared" si="1261"/>
        <v>0</v>
      </c>
      <c r="DD44" s="106">
        <f t="shared" si="1261"/>
        <v>0</v>
      </c>
      <c r="DE44" s="106">
        <f t="shared" si="1261"/>
        <v>0</v>
      </c>
      <c r="DF44" s="106">
        <f t="shared" si="1261"/>
        <v>0</v>
      </c>
      <c r="DG44" s="106">
        <f t="shared" si="1261"/>
        <v>0</v>
      </c>
      <c r="DH44" s="106">
        <f t="shared" si="1261"/>
        <v>0</v>
      </c>
      <c r="DI44" s="106">
        <f t="shared" si="1261"/>
        <v>0</v>
      </c>
      <c r="DJ44" s="99">
        <f t="shared" ref="DJ44:DJ64" si="1266">SUM(DD44-DB44)</f>
        <v>0</v>
      </c>
      <c r="DK44" s="99">
        <f t="shared" ref="DK44:DK64" si="1267">SUM(DE44-DC44)</f>
        <v>0</v>
      </c>
      <c r="DL44" s="106">
        <f t="shared" si="1261"/>
        <v>75</v>
      </c>
      <c r="DM44" s="106">
        <f t="shared" si="1261"/>
        <v>7852706.46</v>
      </c>
      <c r="DN44" s="106">
        <f t="shared" si="1261"/>
        <v>31.25</v>
      </c>
      <c r="DO44" s="106">
        <f t="shared" si="1261"/>
        <v>3271961.0249999999</v>
      </c>
      <c r="DP44" s="106">
        <f t="shared" si="1261"/>
        <v>37</v>
      </c>
      <c r="DQ44" s="106">
        <f t="shared" si="1261"/>
        <v>3874001.75</v>
      </c>
      <c r="DR44" s="106">
        <f t="shared" si="1261"/>
        <v>0</v>
      </c>
      <c r="DS44" s="106">
        <f t="shared" si="1261"/>
        <v>0</v>
      </c>
      <c r="DT44" s="106">
        <f t="shared" si="1261"/>
        <v>37</v>
      </c>
      <c r="DU44" s="106">
        <f t="shared" si="1261"/>
        <v>3874001.75</v>
      </c>
      <c r="DV44" s="99">
        <f t="shared" ref="DV44:DV64" si="1268">SUM(DP44-DN44)</f>
        <v>5.75</v>
      </c>
      <c r="DW44" s="99">
        <f t="shared" ref="DW44:DW64" si="1269">SUM(DQ44-DO44)</f>
        <v>602040.72500000009</v>
      </c>
      <c r="DX44" s="106">
        <f t="shared" si="1261"/>
        <v>0</v>
      </c>
      <c r="DY44" s="106">
        <f t="shared" si="1261"/>
        <v>0</v>
      </c>
      <c r="DZ44" s="106">
        <f t="shared" si="1261"/>
        <v>0</v>
      </c>
      <c r="EA44" s="106">
        <f t="shared" si="1261"/>
        <v>0</v>
      </c>
      <c r="EB44" s="106">
        <f t="shared" si="1261"/>
        <v>0</v>
      </c>
      <c r="EC44" s="106">
        <f t="shared" si="1261"/>
        <v>0</v>
      </c>
      <c r="ED44" s="106">
        <f t="shared" si="1261"/>
        <v>0</v>
      </c>
      <c r="EE44" s="106">
        <f t="shared" si="1261"/>
        <v>0</v>
      </c>
      <c r="EF44" s="106">
        <f t="shared" si="1261"/>
        <v>0</v>
      </c>
      <c r="EG44" s="106">
        <f t="shared" ref="EG44" si="1270">SUM(EG45)</f>
        <v>0</v>
      </c>
      <c r="EH44" s="99">
        <f t="shared" ref="EH44:EH64" si="1271">SUM(EB44-DZ44)</f>
        <v>0</v>
      </c>
      <c r="EI44" s="99">
        <f t="shared" ref="EI44:EI64" si="1272">SUM(EC44-EA44)</f>
        <v>0</v>
      </c>
      <c r="EJ44" s="106">
        <f t="shared" ref="EJ44:GQ44" si="1273">SUM(EJ45)</f>
        <v>0</v>
      </c>
      <c r="EK44" s="106">
        <f t="shared" si="1273"/>
        <v>0</v>
      </c>
      <c r="EL44" s="106">
        <f t="shared" si="1273"/>
        <v>0</v>
      </c>
      <c r="EM44" s="106">
        <f t="shared" si="1273"/>
        <v>0</v>
      </c>
      <c r="EN44" s="106">
        <f t="shared" si="1273"/>
        <v>0</v>
      </c>
      <c r="EO44" s="106">
        <f t="shared" si="1273"/>
        <v>0</v>
      </c>
      <c r="EP44" s="106">
        <f t="shared" si="1273"/>
        <v>0</v>
      </c>
      <c r="EQ44" s="106">
        <f t="shared" si="1273"/>
        <v>0</v>
      </c>
      <c r="ER44" s="106">
        <f t="shared" si="1273"/>
        <v>0</v>
      </c>
      <c r="ES44" s="106">
        <f t="shared" si="1273"/>
        <v>0</v>
      </c>
      <c r="ET44" s="99">
        <f t="shared" ref="ET44:ET64" si="1274">SUM(EN44-EL44)</f>
        <v>0</v>
      </c>
      <c r="EU44" s="99">
        <f t="shared" ref="EU44:EU64" si="1275">SUM(EO44-EM44)</f>
        <v>0</v>
      </c>
      <c r="EV44" s="106">
        <f t="shared" si="1273"/>
        <v>0</v>
      </c>
      <c r="EW44" s="106">
        <f t="shared" si="1273"/>
        <v>0</v>
      </c>
      <c r="EX44" s="106">
        <f t="shared" si="1273"/>
        <v>0</v>
      </c>
      <c r="EY44" s="106">
        <f t="shared" si="1273"/>
        <v>0</v>
      </c>
      <c r="EZ44" s="106">
        <f t="shared" si="1273"/>
        <v>0</v>
      </c>
      <c r="FA44" s="106">
        <f t="shared" si="1273"/>
        <v>0</v>
      </c>
      <c r="FB44" s="106">
        <f t="shared" si="1273"/>
        <v>0</v>
      </c>
      <c r="FC44" s="106">
        <f t="shared" si="1273"/>
        <v>0</v>
      </c>
      <c r="FD44" s="106">
        <f t="shared" si="1273"/>
        <v>0</v>
      </c>
      <c r="FE44" s="106">
        <f t="shared" si="1273"/>
        <v>0</v>
      </c>
      <c r="FF44" s="99">
        <f t="shared" ref="FF44:FF65" si="1276">SUM(EZ44-EX44)</f>
        <v>0</v>
      </c>
      <c r="FG44" s="99">
        <f t="shared" ref="FG44:FG65" si="1277">SUM(FA44-EY44)</f>
        <v>0</v>
      </c>
      <c r="FH44" s="106">
        <f t="shared" si="1273"/>
        <v>0</v>
      </c>
      <c r="FI44" s="106">
        <f t="shared" si="1273"/>
        <v>0</v>
      </c>
      <c r="FJ44" s="106">
        <f t="shared" si="1273"/>
        <v>0</v>
      </c>
      <c r="FK44" s="106">
        <f t="shared" si="1273"/>
        <v>0</v>
      </c>
      <c r="FL44" s="106">
        <f t="shared" si="1273"/>
        <v>0</v>
      </c>
      <c r="FM44" s="106">
        <f t="shared" si="1273"/>
        <v>0</v>
      </c>
      <c r="FN44" s="106">
        <f t="shared" si="1273"/>
        <v>0</v>
      </c>
      <c r="FO44" s="106">
        <f t="shared" si="1273"/>
        <v>0</v>
      </c>
      <c r="FP44" s="106">
        <f t="shared" si="1273"/>
        <v>0</v>
      </c>
      <c r="FQ44" s="106">
        <f t="shared" si="1273"/>
        <v>0</v>
      </c>
      <c r="FR44" s="99">
        <f t="shared" ref="FR44:FR64" si="1278">SUM(FL44-FJ44)</f>
        <v>0</v>
      </c>
      <c r="FS44" s="99">
        <f t="shared" ref="FS44:FS64" si="1279">SUM(FM44-FK44)</f>
        <v>0</v>
      </c>
      <c r="FT44" s="106">
        <f t="shared" si="1273"/>
        <v>0</v>
      </c>
      <c r="FU44" s="106">
        <f t="shared" si="1273"/>
        <v>0</v>
      </c>
      <c r="FV44" s="106">
        <f t="shared" si="1273"/>
        <v>0</v>
      </c>
      <c r="FW44" s="106">
        <f t="shared" si="1273"/>
        <v>0</v>
      </c>
      <c r="FX44" s="106">
        <f t="shared" si="1273"/>
        <v>0</v>
      </c>
      <c r="FY44" s="106">
        <f t="shared" si="1273"/>
        <v>0</v>
      </c>
      <c r="FZ44" s="106">
        <f t="shared" si="1273"/>
        <v>0</v>
      </c>
      <c r="GA44" s="106">
        <f t="shared" si="1273"/>
        <v>0</v>
      </c>
      <c r="GB44" s="106">
        <f t="shared" si="1273"/>
        <v>0</v>
      </c>
      <c r="GC44" s="106">
        <f t="shared" si="1273"/>
        <v>0</v>
      </c>
      <c r="GD44" s="99">
        <f t="shared" ref="GD44:GD65" si="1280">SUM(FX44-FV44)</f>
        <v>0</v>
      </c>
      <c r="GE44" s="99">
        <f t="shared" ref="GE44:GE65" si="1281">SUM(FY44-FW44)</f>
        <v>0</v>
      </c>
      <c r="GF44" s="106">
        <f t="shared" si="1273"/>
        <v>75</v>
      </c>
      <c r="GG44" s="106">
        <f t="shared" si="1273"/>
        <v>7852706.46</v>
      </c>
      <c r="GH44" s="129">
        <f t="shared" ref="GH44:GH45" si="1282">SUM(GF44/12*$A$2)</f>
        <v>31.25</v>
      </c>
      <c r="GI44" s="172">
        <f t="shared" ref="GI44:GI45" si="1283">SUM(GG44/12*$A$2)</f>
        <v>3271961.0249999999</v>
      </c>
      <c r="GJ44" s="106">
        <f t="shared" si="1273"/>
        <v>37</v>
      </c>
      <c r="GK44" s="106">
        <f t="shared" si="1273"/>
        <v>3874001.75</v>
      </c>
      <c r="GL44" s="106">
        <f t="shared" si="1273"/>
        <v>0</v>
      </c>
      <c r="GM44" s="106">
        <f t="shared" si="1273"/>
        <v>0</v>
      </c>
      <c r="GN44" s="106">
        <f t="shared" si="1273"/>
        <v>37</v>
      </c>
      <c r="GO44" s="106">
        <f t="shared" si="1273"/>
        <v>3874001.75</v>
      </c>
      <c r="GP44" s="106">
        <f t="shared" si="1273"/>
        <v>5.75</v>
      </c>
      <c r="GQ44" s="106">
        <f t="shared" si="1273"/>
        <v>602040.72500000009</v>
      </c>
      <c r="GR44" s="139"/>
      <c r="GS44" s="78"/>
      <c r="GT44" s="161">
        <v>104702.7528</v>
      </c>
      <c r="GU44" s="161">
        <f t="shared" si="188"/>
        <v>104702.75</v>
      </c>
      <c r="GV44" s="90">
        <f t="shared" si="189"/>
        <v>2.8000000020256266E-3</v>
      </c>
    </row>
    <row r="45" spans="1:204" hidden="1" x14ac:dyDescent="0.2">
      <c r="A45" s="23">
        <v>1</v>
      </c>
      <c r="B45" s="101"/>
      <c r="C45" s="107"/>
      <c r="D45" s="108"/>
      <c r="E45" s="123" t="s">
        <v>33</v>
      </c>
      <c r="F45" s="125">
        <v>9</v>
      </c>
      <c r="G45" s="126">
        <v>104702.7528</v>
      </c>
      <c r="H45" s="106">
        <f>VLOOKUP($E45,'ВМП план'!$B$8:$AN$43,8,0)</f>
        <v>0</v>
      </c>
      <c r="I45" s="106">
        <f>VLOOKUP($E45,'ВМП план'!$B$8:$AN$43,9,0)</f>
        <v>0</v>
      </c>
      <c r="J45" s="106">
        <f t="shared" si="288"/>
        <v>0</v>
      </c>
      <c r="K45" s="106">
        <f t="shared" si="289"/>
        <v>0</v>
      </c>
      <c r="L45" s="106">
        <f>SUM(L46:L50)</f>
        <v>0</v>
      </c>
      <c r="M45" s="106">
        <f t="shared" ref="M45:Q45" si="1284">SUM(M46:M50)</f>
        <v>0</v>
      </c>
      <c r="N45" s="106">
        <f t="shared" si="1284"/>
        <v>0</v>
      </c>
      <c r="O45" s="106">
        <f t="shared" si="1284"/>
        <v>0</v>
      </c>
      <c r="P45" s="106">
        <f t="shared" si="1284"/>
        <v>0</v>
      </c>
      <c r="Q45" s="106">
        <f t="shared" si="1284"/>
        <v>0</v>
      </c>
      <c r="R45" s="122">
        <f t="shared" si="180"/>
        <v>0</v>
      </c>
      <c r="S45" s="122">
        <f t="shared" si="181"/>
        <v>0</v>
      </c>
      <c r="T45" s="106">
        <f>VLOOKUP($E45,'ВМП план'!$B$8:$AN$43,10,0)</f>
        <v>0</v>
      </c>
      <c r="U45" s="106">
        <f>VLOOKUP($E45,'ВМП план'!$B$8:$AN$43,11,0)</f>
        <v>0</v>
      </c>
      <c r="V45" s="106">
        <f t="shared" si="291"/>
        <v>0</v>
      </c>
      <c r="W45" s="106">
        <f t="shared" si="292"/>
        <v>0</v>
      </c>
      <c r="X45" s="106">
        <f>SUM(X46:X50)</f>
        <v>0</v>
      </c>
      <c r="Y45" s="106">
        <f t="shared" ref="Y45" si="1285">SUM(Y46:Y50)</f>
        <v>0</v>
      </c>
      <c r="Z45" s="106">
        <f t="shared" ref="Z45" si="1286">SUM(Z46:Z50)</f>
        <v>0</v>
      </c>
      <c r="AA45" s="106">
        <f t="shared" ref="AA45" si="1287">SUM(AA46:AA50)</f>
        <v>0</v>
      </c>
      <c r="AB45" s="106">
        <f t="shared" ref="AB45" si="1288">SUM(AB46:AB50)</f>
        <v>0</v>
      </c>
      <c r="AC45" s="106">
        <f t="shared" ref="AC45" si="1289">SUM(AC46:AC50)</f>
        <v>0</v>
      </c>
      <c r="AD45" s="122">
        <f t="shared" si="1250"/>
        <v>0</v>
      </c>
      <c r="AE45" s="122">
        <f t="shared" si="1251"/>
        <v>0</v>
      </c>
      <c r="AF45" s="106">
        <f>VLOOKUP($E45,'ВМП план'!$B$8:$AL$43,12,0)</f>
        <v>0</v>
      </c>
      <c r="AG45" s="106">
        <f>VLOOKUP($E45,'ВМП план'!$B$8:$AL$43,13,0)</f>
        <v>0</v>
      </c>
      <c r="AH45" s="106">
        <f t="shared" si="298"/>
        <v>0</v>
      </c>
      <c r="AI45" s="106">
        <f t="shared" si="299"/>
        <v>0</v>
      </c>
      <c r="AJ45" s="106">
        <f>SUM(AJ46:AJ50)</f>
        <v>0</v>
      </c>
      <c r="AK45" s="106">
        <f t="shared" ref="AK45" si="1290">SUM(AK46:AK50)</f>
        <v>0</v>
      </c>
      <c r="AL45" s="106">
        <f t="shared" ref="AL45" si="1291">SUM(AL46:AL50)</f>
        <v>0</v>
      </c>
      <c r="AM45" s="106">
        <f t="shared" ref="AM45" si="1292">SUM(AM46:AM50)</f>
        <v>0</v>
      </c>
      <c r="AN45" s="106">
        <f t="shared" ref="AN45" si="1293">SUM(AN46:AN50)</f>
        <v>0</v>
      </c>
      <c r="AO45" s="106">
        <f t="shared" ref="AO45" si="1294">SUM(AO46:AO50)</f>
        <v>0</v>
      </c>
      <c r="AP45" s="122">
        <f t="shared" si="1252"/>
        <v>0</v>
      </c>
      <c r="AQ45" s="122">
        <f t="shared" si="1253"/>
        <v>0</v>
      </c>
      <c r="AR45" s="106"/>
      <c r="AS45" s="106"/>
      <c r="AT45" s="106">
        <f t="shared" si="305"/>
        <v>0</v>
      </c>
      <c r="AU45" s="106">
        <f t="shared" si="306"/>
        <v>0</v>
      </c>
      <c r="AV45" s="106">
        <f>SUM(AV46:AV50)</f>
        <v>0</v>
      </c>
      <c r="AW45" s="106">
        <f t="shared" ref="AW45" si="1295">SUM(AW46:AW50)</f>
        <v>0</v>
      </c>
      <c r="AX45" s="106">
        <f t="shared" ref="AX45" si="1296">SUM(AX46:AX50)</f>
        <v>0</v>
      </c>
      <c r="AY45" s="106">
        <f t="shared" ref="AY45" si="1297">SUM(AY46:AY50)</f>
        <v>0</v>
      </c>
      <c r="AZ45" s="106">
        <f t="shared" ref="AZ45" si="1298">SUM(AZ46:AZ50)</f>
        <v>0</v>
      </c>
      <c r="BA45" s="106">
        <f t="shared" ref="BA45" si="1299">SUM(BA46:BA50)</f>
        <v>0</v>
      </c>
      <c r="BB45" s="122">
        <f t="shared" si="1254"/>
        <v>0</v>
      </c>
      <c r="BC45" s="122">
        <f t="shared" si="1255"/>
        <v>0</v>
      </c>
      <c r="BD45" s="106"/>
      <c r="BE45" s="106">
        <v>0</v>
      </c>
      <c r="BF45" s="106">
        <f t="shared" si="312"/>
        <v>0</v>
      </c>
      <c r="BG45" s="106">
        <f t="shared" si="313"/>
        <v>0</v>
      </c>
      <c r="BH45" s="106">
        <f>SUM(BH46:BH50)</f>
        <v>0</v>
      </c>
      <c r="BI45" s="106">
        <f t="shared" ref="BI45" si="1300">SUM(BI46:BI50)</f>
        <v>0</v>
      </c>
      <c r="BJ45" s="106">
        <f t="shared" ref="BJ45" si="1301">SUM(BJ46:BJ50)</f>
        <v>0</v>
      </c>
      <c r="BK45" s="106">
        <f t="shared" ref="BK45" si="1302">SUM(BK46:BK50)</f>
        <v>0</v>
      </c>
      <c r="BL45" s="106">
        <f t="shared" ref="BL45" si="1303">SUM(BL46:BL50)</f>
        <v>0</v>
      </c>
      <c r="BM45" s="106">
        <f t="shared" ref="BM45" si="1304">SUM(BM46:BM50)</f>
        <v>0</v>
      </c>
      <c r="BN45" s="122">
        <f t="shared" si="1256"/>
        <v>0</v>
      </c>
      <c r="BO45" s="122">
        <f t="shared" si="1257"/>
        <v>0</v>
      </c>
      <c r="BP45" s="106"/>
      <c r="BQ45" s="106"/>
      <c r="BR45" s="106">
        <f t="shared" si="319"/>
        <v>0</v>
      </c>
      <c r="BS45" s="106">
        <f t="shared" si="320"/>
        <v>0</v>
      </c>
      <c r="BT45" s="106">
        <f>SUM(BT46:BT50)</f>
        <v>0</v>
      </c>
      <c r="BU45" s="106">
        <f t="shared" ref="BU45" si="1305">SUM(BU46:BU50)</f>
        <v>0</v>
      </c>
      <c r="BV45" s="106">
        <f t="shared" ref="BV45" si="1306">SUM(BV46:BV50)</f>
        <v>0</v>
      </c>
      <c r="BW45" s="106">
        <f t="shared" ref="BW45" si="1307">SUM(BW46:BW50)</f>
        <v>0</v>
      </c>
      <c r="BX45" s="106">
        <f t="shared" ref="BX45" si="1308">SUM(BX46:BX50)</f>
        <v>0</v>
      </c>
      <c r="BY45" s="106">
        <f t="shared" ref="BY45" si="1309">SUM(BY46:BY50)</f>
        <v>0</v>
      </c>
      <c r="BZ45" s="122">
        <f t="shared" si="1259"/>
        <v>0</v>
      </c>
      <c r="CA45" s="122">
        <f t="shared" si="1260"/>
        <v>0</v>
      </c>
      <c r="CB45" s="106"/>
      <c r="CC45" s="106"/>
      <c r="CD45" s="106">
        <f t="shared" si="326"/>
        <v>0</v>
      </c>
      <c r="CE45" s="106">
        <f t="shared" si="327"/>
        <v>0</v>
      </c>
      <c r="CF45" s="106">
        <f>SUM(CF46:CF50)</f>
        <v>0</v>
      </c>
      <c r="CG45" s="106">
        <f t="shared" ref="CG45" si="1310">SUM(CG46:CG50)</f>
        <v>0</v>
      </c>
      <c r="CH45" s="106">
        <f t="shared" ref="CH45" si="1311">SUM(CH46:CH50)</f>
        <v>0</v>
      </c>
      <c r="CI45" s="106">
        <f t="shared" ref="CI45" si="1312">SUM(CI46:CI50)</f>
        <v>0</v>
      </c>
      <c r="CJ45" s="106">
        <f t="shared" ref="CJ45" si="1313">SUM(CJ46:CJ50)</f>
        <v>0</v>
      </c>
      <c r="CK45" s="106">
        <f t="shared" ref="CK45" si="1314">SUM(CK46:CK50)</f>
        <v>0</v>
      </c>
      <c r="CL45" s="122">
        <f t="shared" si="1262"/>
        <v>0</v>
      </c>
      <c r="CM45" s="122">
        <f t="shared" si="1263"/>
        <v>0</v>
      </c>
      <c r="CN45" s="106"/>
      <c r="CO45" s="106"/>
      <c r="CP45" s="106">
        <f t="shared" si="333"/>
        <v>0</v>
      </c>
      <c r="CQ45" s="106">
        <f t="shared" si="334"/>
        <v>0</v>
      </c>
      <c r="CR45" s="106">
        <f>SUM(CR46:CR50)</f>
        <v>0</v>
      </c>
      <c r="CS45" s="106">
        <f t="shared" ref="CS45" si="1315">SUM(CS46:CS50)</f>
        <v>0</v>
      </c>
      <c r="CT45" s="106">
        <f t="shared" ref="CT45" si="1316">SUM(CT46:CT50)</f>
        <v>0</v>
      </c>
      <c r="CU45" s="106">
        <f t="shared" ref="CU45" si="1317">SUM(CU46:CU50)</f>
        <v>0</v>
      </c>
      <c r="CV45" s="106">
        <f t="shared" ref="CV45" si="1318">SUM(CV46:CV50)</f>
        <v>0</v>
      </c>
      <c r="CW45" s="106">
        <f t="shared" ref="CW45" si="1319">SUM(CW46:CW50)</f>
        <v>0</v>
      </c>
      <c r="CX45" s="122">
        <f t="shared" si="1264"/>
        <v>0</v>
      </c>
      <c r="CY45" s="122">
        <f t="shared" si="1265"/>
        <v>0</v>
      </c>
      <c r="CZ45" s="106"/>
      <c r="DA45" s="106"/>
      <c r="DB45" s="106">
        <f t="shared" si="340"/>
        <v>0</v>
      </c>
      <c r="DC45" s="106">
        <f t="shared" si="341"/>
        <v>0</v>
      </c>
      <c r="DD45" s="106">
        <f>SUM(DD46:DD50)</f>
        <v>0</v>
      </c>
      <c r="DE45" s="106">
        <f t="shared" ref="DE45" si="1320">SUM(DE46:DE50)</f>
        <v>0</v>
      </c>
      <c r="DF45" s="106">
        <f t="shared" ref="DF45" si="1321">SUM(DF46:DF50)</f>
        <v>0</v>
      </c>
      <c r="DG45" s="106">
        <f t="shared" ref="DG45" si="1322">SUM(DG46:DG50)</f>
        <v>0</v>
      </c>
      <c r="DH45" s="106">
        <f t="shared" ref="DH45" si="1323">SUM(DH46:DH50)</f>
        <v>0</v>
      </c>
      <c r="DI45" s="106">
        <f t="shared" ref="DI45" si="1324">SUM(DI46:DI50)</f>
        <v>0</v>
      </c>
      <c r="DJ45" s="122">
        <f t="shared" si="1266"/>
        <v>0</v>
      </c>
      <c r="DK45" s="122">
        <f t="shared" si="1267"/>
        <v>0</v>
      </c>
      <c r="DL45" s="106">
        <v>75</v>
      </c>
      <c r="DM45" s="106">
        <v>7852706.46</v>
      </c>
      <c r="DN45" s="106">
        <f t="shared" si="347"/>
        <v>31.25</v>
      </c>
      <c r="DO45" s="106">
        <f t="shared" si="348"/>
        <v>3271961.0249999999</v>
      </c>
      <c r="DP45" s="106">
        <f>SUM(DP46:DP50)</f>
        <v>37</v>
      </c>
      <c r="DQ45" s="106">
        <f t="shared" ref="DQ45" si="1325">SUM(DQ46:DQ50)</f>
        <v>3874001.75</v>
      </c>
      <c r="DR45" s="106">
        <f t="shared" ref="DR45" si="1326">SUM(DR46:DR50)</f>
        <v>0</v>
      </c>
      <c r="DS45" s="106">
        <f t="shared" ref="DS45" si="1327">SUM(DS46:DS50)</f>
        <v>0</v>
      </c>
      <c r="DT45" s="106">
        <f t="shared" ref="DT45" si="1328">SUM(DT46:DT50)</f>
        <v>37</v>
      </c>
      <c r="DU45" s="106">
        <f t="shared" ref="DU45" si="1329">SUM(DU46:DU50)</f>
        <v>3874001.75</v>
      </c>
      <c r="DV45" s="122">
        <f t="shared" si="1268"/>
        <v>5.75</v>
      </c>
      <c r="DW45" s="122">
        <f t="shared" si="1269"/>
        <v>602040.72500000009</v>
      </c>
      <c r="DX45" s="106"/>
      <c r="DY45" s="106">
        <v>0</v>
      </c>
      <c r="DZ45" s="106">
        <f t="shared" si="354"/>
        <v>0</v>
      </c>
      <c r="EA45" s="106">
        <f t="shared" si="355"/>
        <v>0</v>
      </c>
      <c r="EB45" s="106">
        <f>SUM(EB46:EB50)</f>
        <v>0</v>
      </c>
      <c r="EC45" s="106">
        <f t="shared" ref="EC45" si="1330">SUM(EC46:EC50)</f>
        <v>0</v>
      </c>
      <c r="ED45" s="106">
        <f t="shared" ref="ED45" si="1331">SUM(ED46:ED50)</f>
        <v>0</v>
      </c>
      <c r="EE45" s="106">
        <f t="shared" ref="EE45" si="1332">SUM(EE46:EE50)</f>
        <v>0</v>
      </c>
      <c r="EF45" s="106">
        <f t="shared" ref="EF45" si="1333">SUM(EF46:EF50)</f>
        <v>0</v>
      </c>
      <c r="EG45" s="106">
        <f t="shared" ref="EG45" si="1334">SUM(EG46:EG50)</f>
        <v>0</v>
      </c>
      <c r="EH45" s="122">
        <f t="shared" si="1271"/>
        <v>0</v>
      </c>
      <c r="EI45" s="122">
        <f t="shared" si="1272"/>
        <v>0</v>
      </c>
      <c r="EJ45" s="106"/>
      <c r="EK45" s="106">
        <v>0</v>
      </c>
      <c r="EL45" s="106">
        <f t="shared" si="361"/>
        <v>0</v>
      </c>
      <c r="EM45" s="106">
        <f t="shared" si="362"/>
        <v>0</v>
      </c>
      <c r="EN45" s="106">
        <f>SUM(EN46:EN50)</f>
        <v>0</v>
      </c>
      <c r="EO45" s="106">
        <f t="shared" ref="EO45" si="1335">SUM(EO46:EO50)</f>
        <v>0</v>
      </c>
      <c r="EP45" s="106">
        <f t="shared" ref="EP45" si="1336">SUM(EP46:EP50)</f>
        <v>0</v>
      </c>
      <c r="EQ45" s="106">
        <f t="shared" ref="EQ45" si="1337">SUM(EQ46:EQ50)</f>
        <v>0</v>
      </c>
      <c r="ER45" s="106">
        <f t="shared" ref="ER45" si="1338">SUM(ER46:ER50)</f>
        <v>0</v>
      </c>
      <c r="ES45" s="106">
        <f t="shared" ref="ES45" si="1339">SUM(ES46:ES50)</f>
        <v>0</v>
      </c>
      <c r="ET45" s="122">
        <f t="shared" si="1274"/>
        <v>0</v>
      </c>
      <c r="EU45" s="122">
        <f t="shared" si="1275"/>
        <v>0</v>
      </c>
      <c r="EV45" s="106"/>
      <c r="EW45" s="106"/>
      <c r="EX45" s="106">
        <f t="shared" si="368"/>
        <v>0</v>
      </c>
      <c r="EY45" s="106">
        <f t="shared" si="369"/>
        <v>0</v>
      </c>
      <c r="EZ45" s="106">
        <f>SUM(EZ46:EZ50)</f>
        <v>0</v>
      </c>
      <c r="FA45" s="106">
        <f t="shared" ref="FA45" si="1340">SUM(FA46:FA50)</f>
        <v>0</v>
      </c>
      <c r="FB45" s="106">
        <f t="shared" ref="FB45" si="1341">SUM(FB46:FB50)</f>
        <v>0</v>
      </c>
      <c r="FC45" s="106">
        <f t="shared" ref="FC45" si="1342">SUM(FC46:FC50)</f>
        <v>0</v>
      </c>
      <c r="FD45" s="106">
        <f t="shared" ref="FD45" si="1343">SUM(FD46:FD50)</f>
        <v>0</v>
      </c>
      <c r="FE45" s="106">
        <f t="shared" ref="FE45" si="1344">SUM(FE46:FE50)</f>
        <v>0</v>
      </c>
      <c r="FF45" s="122">
        <f t="shared" si="1276"/>
        <v>0</v>
      </c>
      <c r="FG45" s="122">
        <f t="shared" si="1277"/>
        <v>0</v>
      </c>
      <c r="FH45" s="106"/>
      <c r="FI45" s="106"/>
      <c r="FJ45" s="106">
        <f t="shared" si="375"/>
        <v>0</v>
      </c>
      <c r="FK45" s="106">
        <f t="shared" si="376"/>
        <v>0</v>
      </c>
      <c r="FL45" s="106">
        <f>SUM(FL46:FL50)</f>
        <v>0</v>
      </c>
      <c r="FM45" s="106">
        <f t="shared" ref="FM45" si="1345">SUM(FM46:FM50)</f>
        <v>0</v>
      </c>
      <c r="FN45" s="106">
        <f t="shared" ref="FN45" si="1346">SUM(FN46:FN50)</f>
        <v>0</v>
      </c>
      <c r="FO45" s="106">
        <f t="shared" ref="FO45" si="1347">SUM(FO46:FO50)</f>
        <v>0</v>
      </c>
      <c r="FP45" s="106">
        <f t="shared" ref="FP45" si="1348">SUM(FP46:FP50)</f>
        <v>0</v>
      </c>
      <c r="FQ45" s="106">
        <f t="shared" ref="FQ45" si="1349">SUM(FQ46:FQ50)</f>
        <v>0</v>
      </c>
      <c r="FR45" s="122">
        <f t="shared" si="1278"/>
        <v>0</v>
      </c>
      <c r="FS45" s="122">
        <f t="shared" si="1279"/>
        <v>0</v>
      </c>
      <c r="FT45" s="106"/>
      <c r="FU45" s="106"/>
      <c r="FV45" s="106">
        <f t="shared" si="382"/>
        <v>0</v>
      </c>
      <c r="FW45" s="106">
        <f t="shared" si="383"/>
        <v>0</v>
      </c>
      <c r="FX45" s="106">
        <f>SUM(FX46:FX50)</f>
        <v>0</v>
      </c>
      <c r="FY45" s="106">
        <f t="shared" ref="FY45" si="1350">SUM(FY46:FY50)</f>
        <v>0</v>
      </c>
      <c r="FZ45" s="106">
        <f t="shared" ref="FZ45" si="1351">SUM(FZ46:FZ50)</f>
        <v>0</v>
      </c>
      <c r="GA45" s="106">
        <f t="shared" ref="GA45" si="1352">SUM(GA46:GA50)</f>
        <v>0</v>
      </c>
      <c r="GB45" s="106">
        <f t="shared" ref="GB45" si="1353">SUM(GB46:GB50)</f>
        <v>0</v>
      </c>
      <c r="GC45" s="106">
        <f t="shared" ref="GC45" si="1354">SUM(GC46:GC50)</f>
        <v>0</v>
      </c>
      <c r="GD45" s="122">
        <f t="shared" si="1280"/>
        <v>0</v>
      </c>
      <c r="GE45" s="122">
        <f t="shared" si="1281"/>
        <v>0</v>
      </c>
      <c r="GF45" s="106">
        <f t="shared" ref="GF45:GG45" si="1355">H45+T45+AF45+AR45+BD45+BP45+CB45+CN45+CZ45+DL45+DX45+EJ45+EV45+FH45+FT45</f>
        <v>75</v>
      </c>
      <c r="GG45" s="106">
        <f t="shared" si="1355"/>
        <v>7852706.46</v>
      </c>
      <c r="GH45" s="129">
        <f t="shared" si="1282"/>
        <v>31.25</v>
      </c>
      <c r="GI45" s="172">
        <f t="shared" si="1283"/>
        <v>3271961.0249999999</v>
      </c>
      <c r="GJ45" s="106">
        <f>SUM(GJ46:GJ50)</f>
        <v>37</v>
      </c>
      <c r="GK45" s="106">
        <f t="shared" ref="GK45" si="1356">SUM(GK46:GK50)</f>
        <v>3874001.75</v>
      </c>
      <c r="GL45" s="106">
        <f t="shared" ref="GL45" si="1357">SUM(GL46:GL50)</f>
        <v>0</v>
      </c>
      <c r="GM45" s="106">
        <f t="shared" ref="GM45" si="1358">SUM(GM46:GM50)</f>
        <v>0</v>
      </c>
      <c r="GN45" s="106">
        <f t="shared" ref="GN45" si="1359">SUM(GN46:GN50)</f>
        <v>37</v>
      </c>
      <c r="GO45" s="106">
        <f t="shared" ref="GO45" si="1360">SUM(GO46:GO50)</f>
        <v>3874001.75</v>
      </c>
      <c r="GP45" s="106">
        <f>SUM(GJ45-GH45)</f>
        <v>5.75</v>
      </c>
      <c r="GQ45" s="106">
        <f>SUM(GK45-GI45)</f>
        <v>602040.72500000009</v>
      </c>
      <c r="GR45" s="139"/>
      <c r="GS45" s="78"/>
      <c r="GT45" s="161">
        <v>104702.7528</v>
      </c>
      <c r="GU45" s="161">
        <f t="shared" si="188"/>
        <v>104702.75</v>
      </c>
      <c r="GV45" s="90">
        <f t="shared" si="189"/>
        <v>2.8000000020256266E-3</v>
      </c>
    </row>
    <row r="46" spans="1:204" ht="35.25" hidden="1" customHeight="1" x14ac:dyDescent="0.2">
      <c r="A46" s="23">
        <v>1</v>
      </c>
      <c r="B46" s="78" t="s">
        <v>143</v>
      </c>
      <c r="C46" s="79" t="s">
        <v>144</v>
      </c>
      <c r="D46" s="86">
        <v>50</v>
      </c>
      <c r="E46" s="86" t="s">
        <v>145</v>
      </c>
      <c r="F46" s="86">
        <v>9</v>
      </c>
      <c r="G46" s="97">
        <v>104702.7528</v>
      </c>
      <c r="H46" s="98"/>
      <c r="I46" s="98"/>
      <c r="J46" s="98"/>
      <c r="K46" s="98"/>
      <c r="L46" s="98">
        <f>VLOOKUP($D46,'факт '!$D$7:$AS$101,3,0)</f>
        <v>0</v>
      </c>
      <c r="M46" s="98">
        <f>VLOOKUP($D46,'факт '!$D$7:$AS$101,4,0)</f>
        <v>0</v>
      </c>
      <c r="N46" s="98"/>
      <c r="O46" s="98"/>
      <c r="P46" s="98">
        <f t="shared" ref="P46:P49" si="1361">SUM(L46+N46)</f>
        <v>0</v>
      </c>
      <c r="Q46" s="98">
        <f t="shared" ref="Q46:Q49" si="1362">SUM(M46+O46)</f>
        <v>0</v>
      </c>
      <c r="R46" s="99">
        <f t="shared" ref="R46:R49" si="1363">SUM(L46-J46)</f>
        <v>0</v>
      </c>
      <c r="S46" s="99">
        <f t="shared" ref="S46:S49" si="1364">SUM(M46-K46)</f>
        <v>0</v>
      </c>
      <c r="T46" s="98"/>
      <c r="U46" s="98"/>
      <c r="V46" s="98"/>
      <c r="W46" s="98"/>
      <c r="X46" s="98">
        <f>VLOOKUP($D46,'факт '!$D$7:$AS$101,7,0)</f>
        <v>0</v>
      </c>
      <c r="Y46" s="98">
        <f>VLOOKUP($D46,'факт '!$D$7:$AS$101,8,0)</f>
        <v>0</v>
      </c>
      <c r="Z46" s="98">
        <f>VLOOKUP($D46,'факт '!$D$7:$AS$101,9,0)</f>
        <v>0</v>
      </c>
      <c r="AA46" s="98">
        <f>VLOOKUP($D46,'факт '!$D$7:$AS$101,10,0)</f>
        <v>0</v>
      </c>
      <c r="AB46" s="98">
        <f t="shared" ref="AB46:AB49" si="1365">SUM(X46+Z46)</f>
        <v>0</v>
      </c>
      <c r="AC46" s="98">
        <f t="shared" ref="AC46:AC49" si="1366">SUM(Y46+AA46)</f>
        <v>0</v>
      </c>
      <c r="AD46" s="99">
        <f t="shared" ref="AD46:AD49" si="1367">SUM(X46-V46)</f>
        <v>0</v>
      </c>
      <c r="AE46" s="99">
        <f t="shared" ref="AE46:AE49" si="1368">SUM(Y46-W46)</f>
        <v>0</v>
      </c>
      <c r="AF46" s="98"/>
      <c r="AG46" s="98"/>
      <c r="AH46" s="98"/>
      <c r="AI46" s="98"/>
      <c r="AJ46" s="98">
        <f>VLOOKUP($D46,'факт '!$D$7:$AS$101,5,0)</f>
        <v>0</v>
      </c>
      <c r="AK46" s="98">
        <f>VLOOKUP($D46,'факт '!$D$7:$AS$101,6,0)</f>
        <v>0</v>
      </c>
      <c r="AL46" s="98"/>
      <c r="AM46" s="98"/>
      <c r="AN46" s="98">
        <f t="shared" ref="AN46:AN49" si="1369">SUM(AJ46+AL46)</f>
        <v>0</v>
      </c>
      <c r="AO46" s="98">
        <f t="shared" ref="AO46:AO49" si="1370">SUM(AK46+AM46)</f>
        <v>0</v>
      </c>
      <c r="AP46" s="99">
        <f t="shared" ref="AP46:AP49" si="1371">SUM(AJ46-AH46)</f>
        <v>0</v>
      </c>
      <c r="AQ46" s="99">
        <f t="shared" ref="AQ46:AQ49" si="1372">SUM(AK46-AI46)</f>
        <v>0</v>
      </c>
      <c r="AR46" s="98"/>
      <c r="AS46" s="98"/>
      <c r="AT46" s="98"/>
      <c r="AU46" s="98"/>
      <c r="AV46" s="98">
        <f>VLOOKUP($D46,'факт '!$D$7:$AS$101,11,0)</f>
        <v>0</v>
      </c>
      <c r="AW46" s="98">
        <f>VLOOKUP($D46,'факт '!$D$7:$AS$101,12,0)</f>
        <v>0</v>
      </c>
      <c r="AX46" s="98"/>
      <c r="AY46" s="98"/>
      <c r="AZ46" s="98">
        <f t="shared" ref="AZ46:AZ49" si="1373">SUM(AV46+AX46)</f>
        <v>0</v>
      </c>
      <c r="BA46" s="98">
        <f t="shared" ref="BA46:BA49" si="1374">SUM(AW46+AY46)</f>
        <v>0</v>
      </c>
      <c r="BB46" s="99">
        <f t="shared" ref="BB46:BB49" si="1375">SUM(AV46-AT46)</f>
        <v>0</v>
      </c>
      <c r="BC46" s="99">
        <f t="shared" ref="BC46:BC49" si="1376">SUM(AW46-AU46)</f>
        <v>0</v>
      </c>
      <c r="BD46" s="98"/>
      <c r="BE46" s="98"/>
      <c r="BF46" s="98"/>
      <c r="BG46" s="98"/>
      <c r="BH46" s="98">
        <f>VLOOKUP($D46,'факт '!$D$7:$AS$101,15,0)</f>
        <v>0</v>
      </c>
      <c r="BI46" s="98">
        <f>VLOOKUP($D46,'факт '!$D$7:$AS$101,16,0)</f>
        <v>0</v>
      </c>
      <c r="BJ46" s="98">
        <f>VLOOKUP($D46,'факт '!$D$7:$AS$101,17,0)</f>
        <v>0</v>
      </c>
      <c r="BK46" s="98">
        <f>VLOOKUP($D46,'факт '!$D$7:$AS$101,18,0)</f>
        <v>0</v>
      </c>
      <c r="BL46" s="98">
        <f t="shared" ref="BL46:BL49" si="1377">SUM(BH46+BJ46)</f>
        <v>0</v>
      </c>
      <c r="BM46" s="98">
        <f t="shared" ref="BM46:BM49" si="1378">SUM(BI46+BK46)</f>
        <v>0</v>
      </c>
      <c r="BN46" s="99">
        <f t="shared" ref="BN46:BN49" si="1379">SUM(BH46-BF46)</f>
        <v>0</v>
      </c>
      <c r="BO46" s="99">
        <f t="shared" ref="BO46:BO49" si="1380">SUM(BI46-BG46)</f>
        <v>0</v>
      </c>
      <c r="BP46" s="98"/>
      <c r="BQ46" s="98"/>
      <c r="BR46" s="98"/>
      <c r="BS46" s="98"/>
      <c r="BT46" s="98">
        <f>VLOOKUP($D46,'факт '!$D$7:$AS$101,19,0)</f>
        <v>0</v>
      </c>
      <c r="BU46" s="98">
        <f>VLOOKUP($D46,'факт '!$D$7:$AS$101,20,0)</f>
        <v>0</v>
      </c>
      <c r="BV46" s="98">
        <f>VLOOKUP($D46,'факт '!$D$7:$AS$101,21,0)</f>
        <v>0</v>
      </c>
      <c r="BW46" s="98">
        <f>VLOOKUP($D46,'факт '!$D$7:$AS$101,22,0)</f>
        <v>0</v>
      </c>
      <c r="BX46" s="98">
        <f t="shared" ref="BX46:BX49" si="1381">SUM(BT46+BV46)</f>
        <v>0</v>
      </c>
      <c r="BY46" s="98">
        <f t="shared" ref="BY46:BY49" si="1382">SUM(BU46+BW46)</f>
        <v>0</v>
      </c>
      <c r="BZ46" s="99">
        <f t="shared" ref="BZ46:BZ49" si="1383">SUM(BT46-BR46)</f>
        <v>0</v>
      </c>
      <c r="CA46" s="99">
        <f t="shared" ref="CA46:CA49" si="1384">SUM(BU46-BS46)</f>
        <v>0</v>
      </c>
      <c r="CB46" s="98"/>
      <c r="CC46" s="98"/>
      <c r="CD46" s="98"/>
      <c r="CE46" s="98"/>
      <c r="CF46" s="98">
        <f>VLOOKUP($D46,'факт '!$D$7:$AS$101,23,0)</f>
        <v>0</v>
      </c>
      <c r="CG46" s="98">
        <f>VLOOKUP($D46,'факт '!$D$7:$AS$101,24,0)</f>
        <v>0</v>
      </c>
      <c r="CH46" s="98">
        <f>VLOOKUP($D46,'факт '!$D$7:$AS$101,25,0)</f>
        <v>0</v>
      </c>
      <c r="CI46" s="98">
        <f>VLOOKUP($D46,'факт '!$D$7:$AS$101,26,0)</f>
        <v>0</v>
      </c>
      <c r="CJ46" s="98">
        <f t="shared" ref="CJ46:CJ49" si="1385">SUM(CF46+CH46)</f>
        <v>0</v>
      </c>
      <c r="CK46" s="98">
        <f t="shared" ref="CK46:CK49" si="1386">SUM(CG46+CI46)</f>
        <v>0</v>
      </c>
      <c r="CL46" s="99">
        <f t="shared" ref="CL46:CL49" si="1387">SUM(CF46-CD46)</f>
        <v>0</v>
      </c>
      <c r="CM46" s="99">
        <f t="shared" ref="CM46:CM49" si="1388">SUM(CG46-CE46)</f>
        <v>0</v>
      </c>
      <c r="CN46" s="98"/>
      <c r="CO46" s="98"/>
      <c r="CP46" s="98"/>
      <c r="CQ46" s="98"/>
      <c r="CR46" s="98">
        <f>VLOOKUP($D46,'факт '!$D$7:$AS$101,27,0)</f>
        <v>0</v>
      </c>
      <c r="CS46" s="98">
        <f>VLOOKUP($D46,'факт '!$D$7:$AS$101,28,0)</f>
        <v>0</v>
      </c>
      <c r="CT46" s="98">
        <f>VLOOKUP($D46,'факт '!$D$7:$AS$101,29,0)</f>
        <v>0</v>
      </c>
      <c r="CU46" s="98">
        <f>VLOOKUP($D46,'факт '!$D$7:$AS$101,30,0)</f>
        <v>0</v>
      </c>
      <c r="CV46" s="98">
        <f t="shared" ref="CV46:CV49" si="1389">SUM(CR46+CT46)</f>
        <v>0</v>
      </c>
      <c r="CW46" s="98">
        <f t="shared" ref="CW46:CW49" si="1390">SUM(CS46+CU46)</f>
        <v>0</v>
      </c>
      <c r="CX46" s="99">
        <f t="shared" ref="CX46:CX49" si="1391">SUM(CR46-CP46)</f>
        <v>0</v>
      </c>
      <c r="CY46" s="99">
        <f t="shared" ref="CY46:CY49" si="1392">SUM(CS46-CQ46)</f>
        <v>0</v>
      </c>
      <c r="CZ46" s="98"/>
      <c r="DA46" s="98"/>
      <c r="DB46" s="98"/>
      <c r="DC46" s="98"/>
      <c r="DD46" s="98">
        <f>VLOOKUP($D46,'факт '!$D$7:$AS$101,31,0)</f>
        <v>0</v>
      </c>
      <c r="DE46" s="98">
        <f>VLOOKUP($D46,'факт '!$D$7:$AS$101,32,0)</f>
        <v>0</v>
      </c>
      <c r="DF46" s="98"/>
      <c r="DG46" s="98"/>
      <c r="DH46" s="98">
        <f t="shared" ref="DH46:DH49" si="1393">SUM(DD46+DF46)</f>
        <v>0</v>
      </c>
      <c r="DI46" s="98">
        <f t="shared" ref="DI46:DI49" si="1394">SUM(DE46+DG46)</f>
        <v>0</v>
      </c>
      <c r="DJ46" s="99">
        <f t="shared" ref="DJ46:DJ49" si="1395">SUM(DD46-DB46)</f>
        <v>0</v>
      </c>
      <c r="DK46" s="99">
        <f t="shared" ref="DK46:DK49" si="1396">SUM(DE46-DC46)</f>
        <v>0</v>
      </c>
      <c r="DL46" s="98"/>
      <c r="DM46" s="98"/>
      <c r="DN46" s="98"/>
      <c r="DO46" s="98"/>
      <c r="DP46" s="98">
        <f>VLOOKUP($D46,'факт '!$D$7:$AS$101,13,0)</f>
        <v>31</v>
      </c>
      <c r="DQ46" s="98">
        <f>VLOOKUP($D46,'факт '!$D$7:$AS$101,14,0)</f>
        <v>3245785.25</v>
      </c>
      <c r="DR46" s="98"/>
      <c r="DS46" s="98"/>
      <c r="DT46" s="98">
        <f t="shared" ref="DT46:DT49" si="1397">SUM(DP46+DR46)</f>
        <v>31</v>
      </c>
      <c r="DU46" s="98">
        <f t="shared" ref="DU46:DU49" si="1398">SUM(DQ46+DS46)</f>
        <v>3245785.25</v>
      </c>
      <c r="DV46" s="99">
        <f t="shared" ref="DV46:DV49" si="1399">SUM(DP46-DN46)</f>
        <v>31</v>
      </c>
      <c r="DW46" s="99">
        <f t="shared" ref="DW46:DW49" si="1400">SUM(DQ46-DO46)</f>
        <v>3245785.25</v>
      </c>
      <c r="DX46" s="98"/>
      <c r="DY46" s="98"/>
      <c r="DZ46" s="98"/>
      <c r="EA46" s="98"/>
      <c r="EB46" s="98">
        <f>VLOOKUP($D46,'факт '!$D$7:$AS$101,33,0)</f>
        <v>0</v>
      </c>
      <c r="EC46" s="98">
        <f>VLOOKUP($D46,'факт '!$D$7:$AS$101,34,0)</f>
        <v>0</v>
      </c>
      <c r="ED46" s="98">
        <f>VLOOKUP($D46,'факт '!$D$7:$AS$101,35,0)</f>
        <v>0</v>
      </c>
      <c r="EE46" s="98">
        <f>VLOOKUP($D46,'факт '!$D$7:$AS$101,36,0)</f>
        <v>0</v>
      </c>
      <c r="EF46" s="98">
        <f t="shared" ref="EF46:EF49" si="1401">SUM(EB46+ED46)</f>
        <v>0</v>
      </c>
      <c r="EG46" s="98">
        <f t="shared" ref="EG46:EG49" si="1402">SUM(EC46+EE46)</f>
        <v>0</v>
      </c>
      <c r="EH46" s="99">
        <f t="shared" ref="EH46:EH49" si="1403">SUM(EB46-DZ46)</f>
        <v>0</v>
      </c>
      <c r="EI46" s="99">
        <f t="shared" ref="EI46:EI49" si="1404">SUM(EC46-EA46)</f>
        <v>0</v>
      </c>
      <c r="EJ46" s="98"/>
      <c r="EK46" s="98"/>
      <c r="EL46" s="98"/>
      <c r="EM46" s="98"/>
      <c r="EN46" s="98">
        <f>VLOOKUP($D46,'факт '!$D$7:$AS$101,39,0)</f>
        <v>0</v>
      </c>
      <c r="EO46" s="98">
        <f>VLOOKUP($D46,'факт '!$D$7:$AS$101,40,0)</f>
        <v>0</v>
      </c>
      <c r="EP46" s="98">
        <f>VLOOKUP($D46,'факт '!$D$7:$AS$101,41,0)</f>
        <v>0</v>
      </c>
      <c r="EQ46" s="98">
        <f>VLOOKUP($D46,'факт '!$D$7:$AS$101,42,0)</f>
        <v>0</v>
      </c>
      <c r="ER46" s="98">
        <f t="shared" ref="ER46:ER49" si="1405">SUM(EN46+EP46)</f>
        <v>0</v>
      </c>
      <c r="ES46" s="98">
        <f t="shared" ref="ES46:ES49" si="1406">SUM(EO46+EQ46)</f>
        <v>0</v>
      </c>
      <c r="ET46" s="99">
        <f t="shared" ref="ET46:ET49" si="1407">SUM(EN46-EL46)</f>
        <v>0</v>
      </c>
      <c r="EU46" s="99">
        <f t="shared" ref="EU46:EU49" si="1408">SUM(EO46-EM46)</f>
        <v>0</v>
      </c>
      <c r="EV46" s="98"/>
      <c r="EW46" s="98"/>
      <c r="EX46" s="98"/>
      <c r="EY46" s="98"/>
      <c r="EZ46" s="98"/>
      <c r="FA46" s="98"/>
      <c r="FB46" s="98"/>
      <c r="FC46" s="98"/>
      <c r="FD46" s="98">
        <f t="shared" ref="FD46:FD50" si="1409">SUM(EZ46+FB46)</f>
        <v>0</v>
      </c>
      <c r="FE46" s="98">
        <f t="shared" ref="FE46:FE50" si="1410">SUM(FA46+FC46)</f>
        <v>0</v>
      </c>
      <c r="FF46" s="99">
        <f t="shared" si="1276"/>
        <v>0</v>
      </c>
      <c r="FG46" s="99">
        <f t="shared" si="1277"/>
        <v>0</v>
      </c>
      <c r="FH46" s="98"/>
      <c r="FI46" s="98"/>
      <c r="FJ46" s="98"/>
      <c r="FK46" s="98"/>
      <c r="FL46" s="98">
        <f>VLOOKUP($D46,'факт '!$D$7:$AS$101,37,0)</f>
        <v>0</v>
      </c>
      <c r="FM46" s="98">
        <f>VLOOKUP($D46,'факт '!$D$7:$AS$101,38,0)</f>
        <v>0</v>
      </c>
      <c r="FN46" s="98"/>
      <c r="FO46" s="98"/>
      <c r="FP46" s="98">
        <f t="shared" ref="FP46:FP49" si="1411">SUM(FL46+FN46)</f>
        <v>0</v>
      </c>
      <c r="FQ46" s="98">
        <f t="shared" ref="FQ46:FQ49" si="1412">SUM(FM46+FO46)</f>
        <v>0</v>
      </c>
      <c r="FR46" s="99">
        <f t="shared" ref="FR46:FR49" si="1413">SUM(FL46-FJ46)</f>
        <v>0</v>
      </c>
      <c r="FS46" s="99">
        <f t="shared" ref="FS46:FS49" si="1414">SUM(FM46-FK46)</f>
        <v>0</v>
      </c>
      <c r="FT46" s="98"/>
      <c r="FU46" s="98"/>
      <c r="FV46" s="98"/>
      <c r="FW46" s="98"/>
      <c r="FX46" s="98"/>
      <c r="FY46" s="98"/>
      <c r="FZ46" s="98"/>
      <c r="GA46" s="98"/>
      <c r="GB46" s="98">
        <f t="shared" ref="GB46:GB50" si="1415">SUM(FX46+FZ46)</f>
        <v>0</v>
      </c>
      <c r="GC46" s="98">
        <f t="shared" ref="GC46:GC50" si="1416">SUM(FY46+GA46)</f>
        <v>0</v>
      </c>
      <c r="GD46" s="99">
        <f t="shared" si="1280"/>
        <v>0</v>
      </c>
      <c r="GE46" s="99">
        <f t="shared" si="1281"/>
        <v>0</v>
      </c>
      <c r="GF46" s="98">
        <f t="shared" ref="GF46:GF50" si="1417">SUM(H46,T46,AF46,AR46,BD46,BP46,CB46,CN46,CZ46,DL46,DX46,EJ46,EV46)</f>
        <v>0</v>
      </c>
      <c r="GG46" s="98">
        <f t="shared" ref="GG46:GG50" si="1418">SUM(I46,U46,AG46,AS46,BE46,BQ46,CC46,CO46,DA46,DM46,DY46,EK46,EW46)</f>
        <v>0</v>
      </c>
      <c r="GH46" s="98">
        <f t="shared" ref="GH46:GH50" si="1419">SUM(J46,V46,AH46,AT46,BF46,BR46,CD46,CP46,DB46,DN46,DZ46,EL46,EX46)</f>
        <v>0</v>
      </c>
      <c r="GI46" s="98">
        <f t="shared" ref="GI46:GI50" si="1420">SUM(K46,W46,AI46,AU46,BG46,BS46,CE46,CQ46,DC46,DO46,EA46,EM46,EY46)</f>
        <v>0</v>
      </c>
      <c r="GJ46" s="98">
        <f t="shared" ref="GJ46:GJ49" si="1421">SUM(L46,X46,AJ46,AV46,BH46,BT46,CF46,CR46,DD46,DP46,EB46,EN46,EZ46,FL46)</f>
        <v>31</v>
      </c>
      <c r="GK46" s="98">
        <f t="shared" ref="GK46:GK49" si="1422">SUM(M46,Y46,AK46,AW46,BI46,BU46,CG46,CS46,DE46,DQ46,EC46,EO46,FA46,FM46)</f>
        <v>3245785.25</v>
      </c>
      <c r="GL46" s="98">
        <f t="shared" ref="GL46:GL49" si="1423">SUM(N46,Z46,AL46,AX46,BJ46,BV46,CH46,CT46,DF46,DR46,ED46,EP46,FB46,FN46)</f>
        <v>0</v>
      </c>
      <c r="GM46" s="98">
        <f t="shared" ref="GM46:GM49" si="1424">SUM(O46,AA46,AM46,AY46,BK46,BW46,CI46,CU46,DG46,DS46,EE46,EQ46,FC46,FO46)</f>
        <v>0</v>
      </c>
      <c r="GN46" s="98">
        <f t="shared" ref="GN46:GN49" si="1425">SUM(P46,AB46,AN46,AZ46,BL46,BX46,CJ46,CV46,DH46,DT46,EF46,ER46,FD46,FP46)</f>
        <v>31</v>
      </c>
      <c r="GO46" s="98">
        <f t="shared" ref="GO46:GO49" si="1426">SUM(Q46,AC46,AO46,BA46,BM46,BY46,CK46,CW46,DI46,DU46,EG46,ES46,FE46,FQ46)</f>
        <v>3245785.25</v>
      </c>
      <c r="GP46" s="98"/>
      <c r="GQ46" s="98"/>
      <c r="GR46" s="139"/>
      <c r="GS46" s="78"/>
      <c r="GT46" s="161">
        <v>104702.7528</v>
      </c>
      <c r="GU46" s="161">
        <f t="shared" si="188"/>
        <v>104702.75</v>
      </c>
      <c r="GV46" s="90">
        <f t="shared" si="189"/>
        <v>2.8000000020256266E-3</v>
      </c>
    </row>
    <row r="47" spans="1:204" ht="35.25" hidden="1" customHeight="1" x14ac:dyDescent="0.2">
      <c r="A47" s="23">
        <v>1</v>
      </c>
      <c r="B47" s="78" t="s">
        <v>143</v>
      </c>
      <c r="C47" s="79" t="s">
        <v>144</v>
      </c>
      <c r="D47" s="86">
        <v>52</v>
      </c>
      <c r="E47" s="86" t="s">
        <v>146</v>
      </c>
      <c r="F47" s="86">
        <v>9</v>
      </c>
      <c r="G47" s="97">
        <v>104702.7528</v>
      </c>
      <c r="H47" s="98"/>
      <c r="I47" s="98"/>
      <c r="J47" s="98"/>
      <c r="K47" s="98"/>
      <c r="L47" s="98">
        <f>VLOOKUP($D47,'факт '!$D$7:$AS$101,3,0)</f>
        <v>0</v>
      </c>
      <c r="M47" s="98">
        <f>VLOOKUP($D47,'факт '!$D$7:$AS$101,4,0)</f>
        <v>0</v>
      </c>
      <c r="N47" s="98"/>
      <c r="O47" s="98"/>
      <c r="P47" s="98">
        <f t="shared" si="1361"/>
        <v>0</v>
      </c>
      <c r="Q47" s="98">
        <f t="shared" si="1362"/>
        <v>0</v>
      </c>
      <c r="R47" s="99">
        <f t="shared" si="1363"/>
        <v>0</v>
      </c>
      <c r="S47" s="99">
        <f t="shared" si="1364"/>
        <v>0</v>
      </c>
      <c r="T47" s="98"/>
      <c r="U47" s="98"/>
      <c r="V47" s="98"/>
      <c r="W47" s="98"/>
      <c r="X47" s="98">
        <f>VLOOKUP($D47,'факт '!$D$7:$AS$101,7,0)</f>
        <v>0</v>
      </c>
      <c r="Y47" s="98">
        <f>VLOOKUP($D47,'факт '!$D$7:$AS$101,8,0)</f>
        <v>0</v>
      </c>
      <c r="Z47" s="98">
        <f>VLOOKUP($D47,'факт '!$D$7:$AS$101,9,0)</f>
        <v>0</v>
      </c>
      <c r="AA47" s="98">
        <f>VLOOKUP($D47,'факт '!$D$7:$AS$101,10,0)</f>
        <v>0</v>
      </c>
      <c r="AB47" s="98">
        <f t="shared" si="1365"/>
        <v>0</v>
      </c>
      <c r="AC47" s="98">
        <f t="shared" si="1366"/>
        <v>0</v>
      </c>
      <c r="AD47" s="99">
        <f t="shared" si="1367"/>
        <v>0</v>
      </c>
      <c r="AE47" s="99">
        <f t="shared" si="1368"/>
        <v>0</v>
      </c>
      <c r="AF47" s="98"/>
      <c r="AG47" s="98"/>
      <c r="AH47" s="98"/>
      <c r="AI47" s="98"/>
      <c r="AJ47" s="98">
        <f>VLOOKUP($D47,'факт '!$D$7:$AS$101,5,0)</f>
        <v>0</v>
      </c>
      <c r="AK47" s="98">
        <f>VLOOKUP($D47,'факт '!$D$7:$AS$101,6,0)</f>
        <v>0</v>
      </c>
      <c r="AL47" s="98"/>
      <c r="AM47" s="98"/>
      <c r="AN47" s="98">
        <f t="shared" si="1369"/>
        <v>0</v>
      </c>
      <c r="AO47" s="98">
        <f t="shared" si="1370"/>
        <v>0</v>
      </c>
      <c r="AP47" s="99">
        <f t="shared" si="1371"/>
        <v>0</v>
      </c>
      <c r="AQ47" s="99">
        <f t="shared" si="1372"/>
        <v>0</v>
      </c>
      <c r="AR47" s="98"/>
      <c r="AS47" s="98"/>
      <c r="AT47" s="98"/>
      <c r="AU47" s="98"/>
      <c r="AV47" s="98">
        <f>VLOOKUP($D47,'факт '!$D$7:$AS$101,11,0)</f>
        <v>0</v>
      </c>
      <c r="AW47" s="98">
        <f>VLOOKUP($D47,'факт '!$D$7:$AS$101,12,0)</f>
        <v>0</v>
      </c>
      <c r="AX47" s="98"/>
      <c r="AY47" s="98"/>
      <c r="AZ47" s="98">
        <f t="shared" si="1373"/>
        <v>0</v>
      </c>
      <c r="BA47" s="98">
        <f t="shared" si="1374"/>
        <v>0</v>
      </c>
      <c r="BB47" s="99">
        <f t="shared" si="1375"/>
        <v>0</v>
      </c>
      <c r="BC47" s="99">
        <f t="shared" si="1376"/>
        <v>0</v>
      </c>
      <c r="BD47" s="98"/>
      <c r="BE47" s="98"/>
      <c r="BF47" s="98"/>
      <c r="BG47" s="98"/>
      <c r="BH47" s="98">
        <f>VLOOKUP($D47,'факт '!$D$7:$AS$101,15,0)</f>
        <v>0</v>
      </c>
      <c r="BI47" s="98">
        <f>VLOOKUP($D47,'факт '!$D$7:$AS$101,16,0)</f>
        <v>0</v>
      </c>
      <c r="BJ47" s="98">
        <f>VLOOKUP($D47,'факт '!$D$7:$AS$101,17,0)</f>
        <v>0</v>
      </c>
      <c r="BK47" s="98">
        <f>VLOOKUP($D47,'факт '!$D$7:$AS$101,18,0)</f>
        <v>0</v>
      </c>
      <c r="BL47" s="98">
        <f t="shared" si="1377"/>
        <v>0</v>
      </c>
      <c r="BM47" s="98">
        <f t="shared" si="1378"/>
        <v>0</v>
      </c>
      <c r="BN47" s="99">
        <f t="shared" si="1379"/>
        <v>0</v>
      </c>
      <c r="BO47" s="99">
        <f t="shared" si="1380"/>
        <v>0</v>
      </c>
      <c r="BP47" s="98"/>
      <c r="BQ47" s="98"/>
      <c r="BR47" s="98"/>
      <c r="BS47" s="98"/>
      <c r="BT47" s="98">
        <f>VLOOKUP($D47,'факт '!$D$7:$AS$101,19,0)</f>
        <v>0</v>
      </c>
      <c r="BU47" s="98">
        <f>VLOOKUP($D47,'факт '!$D$7:$AS$101,20,0)</f>
        <v>0</v>
      </c>
      <c r="BV47" s="98">
        <f>VLOOKUP($D47,'факт '!$D$7:$AS$101,21,0)</f>
        <v>0</v>
      </c>
      <c r="BW47" s="98">
        <f>VLOOKUP($D47,'факт '!$D$7:$AS$101,22,0)</f>
        <v>0</v>
      </c>
      <c r="BX47" s="98">
        <f t="shared" si="1381"/>
        <v>0</v>
      </c>
      <c r="BY47" s="98">
        <f t="shared" si="1382"/>
        <v>0</v>
      </c>
      <c r="BZ47" s="99">
        <f t="shared" si="1383"/>
        <v>0</v>
      </c>
      <c r="CA47" s="99">
        <f t="shared" si="1384"/>
        <v>0</v>
      </c>
      <c r="CB47" s="98"/>
      <c r="CC47" s="98"/>
      <c r="CD47" s="98"/>
      <c r="CE47" s="98"/>
      <c r="CF47" s="98">
        <f>VLOOKUP($D47,'факт '!$D$7:$AS$101,23,0)</f>
        <v>0</v>
      </c>
      <c r="CG47" s="98">
        <f>VLOOKUP($D47,'факт '!$D$7:$AS$101,24,0)</f>
        <v>0</v>
      </c>
      <c r="CH47" s="98">
        <f>VLOOKUP($D47,'факт '!$D$7:$AS$101,25,0)</f>
        <v>0</v>
      </c>
      <c r="CI47" s="98">
        <f>VLOOKUP($D47,'факт '!$D$7:$AS$101,26,0)</f>
        <v>0</v>
      </c>
      <c r="CJ47" s="98">
        <f t="shared" si="1385"/>
        <v>0</v>
      </c>
      <c r="CK47" s="98">
        <f t="shared" si="1386"/>
        <v>0</v>
      </c>
      <c r="CL47" s="99">
        <f t="shared" si="1387"/>
        <v>0</v>
      </c>
      <c r="CM47" s="99">
        <f t="shared" si="1388"/>
        <v>0</v>
      </c>
      <c r="CN47" s="98"/>
      <c r="CO47" s="98"/>
      <c r="CP47" s="98"/>
      <c r="CQ47" s="98"/>
      <c r="CR47" s="98">
        <f>VLOOKUP($D47,'факт '!$D$7:$AS$101,27,0)</f>
        <v>0</v>
      </c>
      <c r="CS47" s="98">
        <f>VLOOKUP($D47,'факт '!$D$7:$AS$101,28,0)</f>
        <v>0</v>
      </c>
      <c r="CT47" s="98">
        <f>VLOOKUP($D47,'факт '!$D$7:$AS$101,29,0)</f>
        <v>0</v>
      </c>
      <c r="CU47" s="98">
        <f>VLOOKUP($D47,'факт '!$D$7:$AS$101,30,0)</f>
        <v>0</v>
      </c>
      <c r="CV47" s="98">
        <f t="shared" si="1389"/>
        <v>0</v>
      </c>
      <c r="CW47" s="98">
        <f t="shared" si="1390"/>
        <v>0</v>
      </c>
      <c r="CX47" s="99">
        <f t="shared" si="1391"/>
        <v>0</v>
      </c>
      <c r="CY47" s="99">
        <f t="shared" si="1392"/>
        <v>0</v>
      </c>
      <c r="CZ47" s="98"/>
      <c r="DA47" s="98"/>
      <c r="DB47" s="98"/>
      <c r="DC47" s="98"/>
      <c r="DD47" s="98">
        <f>VLOOKUP($D47,'факт '!$D$7:$AS$101,31,0)</f>
        <v>0</v>
      </c>
      <c r="DE47" s="98">
        <f>VLOOKUP($D47,'факт '!$D$7:$AS$101,32,0)</f>
        <v>0</v>
      </c>
      <c r="DF47" s="98"/>
      <c r="DG47" s="98"/>
      <c r="DH47" s="98">
        <f t="shared" si="1393"/>
        <v>0</v>
      </c>
      <c r="DI47" s="98">
        <f t="shared" si="1394"/>
        <v>0</v>
      </c>
      <c r="DJ47" s="99">
        <f t="shared" si="1395"/>
        <v>0</v>
      </c>
      <c r="DK47" s="99">
        <f t="shared" si="1396"/>
        <v>0</v>
      </c>
      <c r="DL47" s="98"/>
      <c r="DM47" s="98"/>
      <c r="DN47" s="98"/>
      <c r="DO47" s="98"/>
      <c r="DP47" s="98">
        <f>VLOOKUP($D47,'факт '!$D$7:$AS$101,13,0)</f>
        <v>1</v>
      </c>
      <c r="DQ47" s="98">
        <f>VLOOKUP($D47,'факт '!$D$7:$AS$101,14,0)</f>
        <v>104702.75</v>
      </c>
      <c r="DR47" s="98"/>
      <c r="DS47" s="98"/>
      <c r="DT47" s="98">
        <f t="shared" si="1397"/>
        <v>1</v>
      </c>
      <c r="DU47" s="98">
        <f t="shared" si="1398"/>
        <v>104702.75</v>
      </c>
      <c r="DV47" s="99">
        <f t="shared" si="1399"/>
        <v>1</v>
      </c>
      <c r="DW47" s="99">
        <f t="shared" si="1400"/>
        <v>104702.75</v>
      </c>
      <c r="DX47" s="98"/>
      <c r="DY47" s="98"/>
      <c r="DZ47" s="98"/>
      <c r="EA47" s="98"/>
      <c r="EB47" s="98">
        <f>VLOOKUP($D47,'факт '!$D$7:$AS$101,33,0)</f>
        <v>0</v>
      </c>
      <c r="EC47" s="98">
        <f>VLOOKUP($D47,'факт '!$D$7:$AS$101,34,0)</f>
        <v>0</v>
      </c>
      <c r="ED47" s="98">
        <f>VLOOKUP($D47,'факт '!$D$7:$AS$101,35,0)</f>
        <v>0</v>
      </c>
      <c r="EE47" s="98">
        <f>VLOOKUP($D47,'факт '!$D$7:$AS$101,36,0)</f>
        <v>0</v>
      </c>
      <c r="EF47" s="98">
        <f t="shared" si="1401"/>
        <v>0</v>
      </c>
      <c r="EG47" s="98">
        <f t="shared" si="1402"/>
        <v>0</v>
      </c>
      <c r="EH47" s="99">
        <f t="shared" si="1403"/>
        <v>0</v>
      </c>
      <c r="EI47" s="99">
        <f t="shared" si="1404"/>
        <v>0</v>
      </c>
      <c r="EJ47" s="98"/>
      <c r="EK47" s="98"/>
      <c r="EL47" s="98"/>
      <c r="EM47" s="98"/>
      <c r="EN47" s="98">
        <f>VLOOKUP($D47,'факт '!$D$7:$AS$101,39,0)</f>
        <v>0</v>
      </c>
      <c r="EO47" s="98">
        <f>VLOOKUP($D47,'факт '!$D$7:$AS$101,40,0)</f>
        <v>0</v>
      </c>
      <c r="EP47" s="98">
        <f>VLOOKUP($D47,'факт '!$D$7:$AS$101,41,0)</f>
        <v>0</v>
      </c>
      <c r="EQ47" s="98">
        <f>VLOOKUP($D47,'факт '!$D$7:$AS$101,42,0)</f>
        <v>0</v>
      </c>
      <c r="ER47" s="98">
        <f t="shared" si="1405"/>
        <v>0</v>
      </c>
      <c r="ES47" s="98">
        <f t="shared" si="1406"/>
        <v>0</v>
      </c>
      <c r="ET47" s="99">
        <f t="shared" si="1407"/>
        <v>0</v>
      </c>
      <c r="EU47" s="99">
        <f t="shared" si="1408"/>
        <v>0</v>
      </c>
      <c r="EV47" s="98"/>
      <c r="EW47" s="98"/>
      <c r="EX47" s="98"/>
      <c r="EY47" s="98"/>
      <c r="EZ47" s="98"/>
      <c r="FA47" s="98"/>
      <c r="FB47" s="98"/>
      <c r="FC47" s="98"/>
      <c r="FD47" s="98">
        <f t="shared" si="1409"/>
        <v>0</v>
      </c>
      <c r="FE47" s="98">
        <f t="shared" si="1410"/>
        <v>0</v>
      </c>
      <c r="FF47" s="99">
        <f t="shared" si="1276"/>
        <v>0</v>
      </c>
      <c r="FG47" s="99">
        <f t="shared" si="1277"/>
        <v>0</v>
      </c>
      <c r="FH47" s="98"/>
      <c r="FI47" s="98"/>
      <c r="FJ47" s="98"/>
      <c r="FK47" s="98"/>
      <c r="FL47" s="98">
        <f>VLOOKUP($D47,'факт '!$D$7:$AS$101,37,0)</f>
        <v>0</v>
      </c>
      <c r="FM47" s="98">
        <f>VLOOKUP($D47,'факт '!$D$7:$AS$101,38,0)</f>
        <v>0</v>
      </c>
      <c r="FN47" s="98"/>
      <c r="FO47" s="98"/>
      <c r="FP47" s="98">
        <f t="shared" si="1411"/>
        <v>0</v>
      </c>
      <c r="FQ47" s="98">
        <f t="shared" si="1412"/>
        <v>0</v>
      </c>
      <c r="FR47" s="99">
        <f t="shared" si="1413"/>
        <v>0</v>
      </c>
      <c r="FS47" s="99">
        <f t="shared" si="1414"/>
        <v>0</v>
      </c>
      <c r="FT47" s="98"/>
      <c r="FU47" s="98"/>
      <c r="FV47" s="98"/>
      <c r="FW47" s="98"/>
      <c r="FX47" s="98"/>
      <c r="FY47" s="98"/>
      <c r="FZ47" s="98"/>
      <c r="GA47" s="98"/>
      <c r="GB47" s="98">
        <f t="shared" si="1415"/>
        <v>0</v>
      </c>
      <c r="GC47" s="98">
        <f t="shared" si="1416"/>
        <v>0</v>
      </c>
      <c r="GD47" s="99">
        <f t="shared" si="1280"/>
        <v>0</v>
      </c>
      <c r="GE47" s="99">
        <f t="shared" si="1281"/>
        <v>0</v>
      </c>
      <c r="GF47" s="98">
        <f t="shared" si="1417"/>
        <v>0</v>
      </c>
      <c r="GG47" s="98">
        <f t="shared" si="1418"/>
        <v>0</v>
      </c>
      <c r="GH47" s="98">
        <f t="shared" si="1419"/>
        <v>0</v>
      </c>
      <c r="GI47" s="98">
        <f t="shared" si="1420"/>
        <v>0</v>
      </c>
      <c r="GJ47" s="98">
        <f t="shared" si="1421"/>
        <v>1</v>
      </c>
      <c r="GK47" s="98">
        <f t="shared" si="1422"/>
        <v>104702.75</v>
      </c>
      <c r="GL47" s="98">
        <f t="shared" si="1423"/>
        <v>0</v>
      </c>
      <c r="GM47" s="98">
        <f t="shared" si="1424"/>
        <v>0</v>
      </c>
      <c r="GN47" s="98">
        <f t="shared" si="1425"/>
        <v>1</v>
      </c>
      <c r="GO47" s="98">
        <f t="shared" si="1426"/>
        <v>104702.75</v>
      </c>
      <c r="GP47" s="98"/>
      <c r="GQ47" s="98"/>
      <c r="GR47" s="139"/>
      <c r="GS47" s="78"/>
      <c r="GT47" s="161">
        <v>104702.7528</v>
      </c>
      <c r="GU47" s="161">
        <f t="shared" si="188"/>
        <v>104702.75</v>
      </c>
      <c r="GV47" s="90">
        <f t="shared" si="189"/>
        <v>2.8000000020256266E-3</v>
      </c>
    </row>
    <row r="48" spans="1:204" ht="35.25" hidden="1" customHeight="1" x14ac:dyDescent="0.2">
      <c r="A48" s="23">
        <v>1</v>
      </c>
      <c r="B48" s="190" t="s">
        <v>143</v>
      </c>
      <c r="C48" s="191" t="s">
        <v>144</v>
      </c>
      <c r="D48" s="189">
        <v>55</v>
      </c>
      <c r="E48" s="189" t="s">
        <v>338</v>
      </c>
      <c r="F48" s="86">
        <v>9</v>
      </c>
      <c r="G48" s="97">
        <v>104702.7528</v>
      </c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9"/>
      <c r="S48" s="99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9"/>
      <c r="AE48" s="99"/>
      <c r="AF48" s="98"/>
      <c r="AG48" s="98"/>
      <c r="AH48" s="98"/>
      <c r="AI48" s="98"/>
      <c r="AJ48" s="98"/>
      <c r="AK48" s="98"/>
      <c r="AL48" s="98"/>
      <c r="AM48" s="98"/>
      <c r="AN48" s="98"/>
      <c r="AO48" s="98"/>
      <c r="AP48" s="99"/>
      <c r="AQ48" s="99"/>
      <c r="AR48" s="98"/>
      <c r="AS48" s="98"/>
      <c r="AT48" s="98"/>
      <c r="AU48" s="98"/>
      <c r="AV48" s="98"/>
      <c r="AW48" s="98"/>
      <c r="AX48" s="98"/>
      <c r="AY48" s="98"/>
      <c r="AZ48" s="98"/>
      <c r="BA48" s="98"/>
      <c r="BB48" s="99"/>
      <c r="BC48" s="99"/>
      <c r="BD48" s="98"/>
      <c r="BE48" s="98"/>
      <c r="BF48" s="98"/>
      <c r="BG48" s="98"/>
      <c r="BH48" s="98"/>
      <c r="BI48" s="98"/>
      <c r="BJ48" s="98"/>
      <c r="BK48" s="98"/>
      <c r="BL48" s="98"/>
      <c r="BM48" s="98"/>
      <c r="BN48" s="99"/>
      <c r="BO48" s="99"/>
      <c r="BP48" s="98"/>
      <c r="BQ48" s="98"/>
      <c r="BR48" s="98"/>
      <c r="BS48" s="98"/>
      <c r="BT48" s="98"/>
      <c r="BU48" s="98"/>
      <c r="BV48" s="98"/>
      <c r="BW48" s="98"/>
      <c r="BX48" s="98"/>
      <c r="BY48" s="98"/>
      <c r="BZ48" s="99"/>
      <c r="CA48" s="99"/>
      <c r="CB48" s="98"/>
      <c r="CC48" s="98"/>
      <c r="CD48" s="98"/>
      <c r="CE48" s="98"/>
      <c r="CF48" s="98"/>
      <c r="CG48" s="98"/>
      <c r="CH48" s="98"/>
      <c r="CI48" s="98"/>
      <c r="CJ48" s="98"/>
      <c r="CK48" s="98"/>
      <c r="CL48" s="99"/>
      <c r="CM48" s="99"/>
      <c r="CN48" s="98"/>
      <c r="CO48" s="98"/>
      <c r="CP48" s="98"/>
      <c r="CQ48" s="98"/>
      <c r="CR48" s="98"/>
      <c r="CS48" s="98"/>
      <c r="CT48" s="98"/>
      <c r="CU48" s="98"/>
      <c r="CV48" s="98"/>
      <c r="CW48" s="98"/>
      <c r="CX48" s="99"/>
      <c r="CY48" s="99"/>
      <c r="CZ48" s="98"/>
      <c r="DA48" s="98"/>
      <c r="DB48" s="98"/>
      <c r="DC48" s="98"/>
      <c r="DD48" s="98"/>
      <c r="DE48" s="98"/>
      <c r="DF48" s="98"/>
      <c r="DG48" s="98"/>
      <c r="DH48" s="98"/>
      <c r="DI48" s="98"/>
      <c r="DJ48" s="99"/>
      <c r="DK48" s="99"/>
      <c r="DL48" s="98"/>
      <c r="DM48" s="98"/>
      <c r="DN48" s="98"/>
      <c r="DO48" s="98"/>
      <c r="DP48" s="98">
        <f>VLOOKUP($D48,'факт '!$D$7:$AS$101,13,0)</f>
        <v>3</v>
      </c>
      <c r="DQ48" s="98">
        <f>VLOOKUP($D48,'факт '!$D$7:$AS$101,14,0)</f>
        <v>314108.25</v>
      </c>
      <c r="DR48" s="98"/>
      <c r="DS48" s="98"/>
      <c r="DT48" s="98">
        <f t="shared" ref="DT48" si="1427">SUM(DP48+DR48)</f>
        <v>3</v>
      </c>
      <c r="DU48" s="98">
        <f t="shared" ref="DU48" si="1428">SUM(DQ48+DS48)</f>
        <v>314108.25</v>
      </c>
      <c r="DV48" s="99">
        <f t="shared" ref="DV48" si="1429">SUM(DP48-DN48)</f>
        <v>3</v>
      </c>
      <c r="DW48" s="99">
        <f t="shared" ref="DW48" si="1430">SUM(DQ48-DO48)</f>
        <v>314108.25</v>
      </c>
      <c r="DX48" s="98"/>
      <c r="DY48" s="98"/>
      <c r="DZ48" s="98"/>
      <c r="EA48" s="98"/>
      <c r="EB48" s="98"/>
      <c r="EC48" s="98"/>
      <c r="ED48" s="98"/>
      <c r="EE48" s="98"/>
      <c r="EF48" s="98"/>
      <c r="EG48" s="98"/>
      <c r="EH48" s="99"/>
      <c r="EI48" s="99"/>
      <c r="EJ48" s="98"/>
      <c r="EK48" s="98"/>
      <c r="EL48" s="98"/>
      <c r="EM48" s="98"/>
      <c r="EN48" s="98">
        <f>VLOOKUP($D48,'факт '!$D$7:$AS$101,39,0)</f>
        <v>0</v>
      </c>
      <c r="EO48" s="98">
        <f>VLOOKUP($D48,'факт '!$D$7:$AS$101,40,0)</f>
        <v>0</v>
      </c>
      <c r="EP48" s="98">
        <f>VLOOKUP($D48,'факт '!$D$7:$AS$101,41,0)</f>
        <v>0</v>
      </c>
      <c r="EQ48" s="98">
        <f>VLOOKUP($D48,'факт '!$D$7:$AS$101,42,0)</f>
        <v>0</v>
      </c>
      <c r="ER48" s="98"/>
      <c r="ES48" s="98"/>
      <c r="ET48" s="99"/>
      <c r="EU48" s="99"/>
      <c r="EV48" s="98"/>
      <c r="EW48" s="98"/>
      <c r="EX48" s="98"/>
      <c r="EY48" s="98"/>
      <c r="EZ48" s="98"/>
      <c r="FA48" s="98"/>
      <c r="FB48" s="98"/>
      <c r="FC48" s="98"/>
      <c r="FD48" s="98"/>
      <c r="FE48" s="98"/>
      <c r="FF48" s="99"/>
      <c r="FG48" s="99"/>
      <c r="FH48" s="98"/>
      <c r="FI48" s="98"/>
      <c r="FJ48" s="98"/>
      <c r="FK48" s="98"/>
      <c r="FL48" s="98">
        <f>VLOOKUP($D48,'факт '!$D$7:$AS$101,37,0)</f>
        <v>0</v>
      </c>
      <c r="FM48" s="98">
        <f>VLOOKUP($D48,'факт '!$D$7:$AS$101,38,0)</f>
        <v>0</v>
      </c>
      <c r="FN48" s="98"/>
      <c r="FO48" s="98"/>
      <c r="FP48" s="98">
        <f t="shared" si="1411"/>
        <v>0</v>
      </c>
      <c r="FQ48" s="98">
        <f t="shared" si="1412"/>
        <v>0</v>
      </c>
      <c r="FR48" s="99">
        <f t="shared" si="1413"/>
        <v>0</v>
      </c>
      <c r="FS48" s="99">
        <f t="shared" si="1414"/>
        <v>0</v>
      </c>
      <c r="FT48" s="98"/>
      <c r="FU48" s="98"/>
      <c r="FV48" s="98"/>
      <c r="FW48" s="98"/>
      <c r="FX48" s="98"/>
      <c r="FY48" s="98"/>
      <c r="FZ48" s="98"/>
      <c r="GA48" s="98"/>
      <c r="GB48" s="98"/>
      <c r="GC48" s="98"/>
      <c r="GD48" s="99"/>
      <c r="GE48" s="99"/>
      <c r="GF48" s="98"/>
      <c r="GG48" s="98"/>
      <c r="GH48" s="98"/>
      <c r="GI48" s="98"/>
      <c r="GJ48" s="98">
        <f t="shared" si="1421"/>
        <v>3</v>
      </c>
      <c r="GK48" s="98">
        <f t="shared" si="1422"/>
        <v>314108.25</v>
      </c>
      <c r="GL48" s="98">
        <f t="shared" si="1423"/>
        <v>0</v>
      </c>
      <c r="GM48" s="98">
        <f t="shared" si="1424"/>
        <v>0</v>
      </c>
      <c r="GN48" s="98">
        <f t="shared" si="1425"/>
        <v>3</v>
      </c>
      <c r="GO48" s="98">
        <f t="shared" si="1426"/>
        <v>314108.25</v>
      </c>
      <c r="GP48" s="98"/>
      <c r="GQ48" s="98"/>
      <c r="GR48" s="139"/>
      <c r="GS48" s="78"/>
      <c r="GT48" s="161">
        <v>104702.7528</v>
      </c>
      <c r="GU48" s="161">
        <f t="shared" si="188"/>
        <v>104702.75</v>
      </c>
      <c r="GV48" s="90">
        <f t="shared" si="189"/>
        <v>2.8000000020256266E-3</v>
      </c>
    </row>
    <row r="49" spans="1:204" ht="35.25" hidden="1" customHeight="1" x14ac:dyDescent="0.2">
      <c r="A49" s="23">
        <v>1</v>
      </c>
      <c r="B49" s="78" t="s">
        <v>329</v>
      </c>
      <c r="C49" s="79" t="s">
        <v>330</v>
      </c>
      <c r="D49" s="86">
        <v>56</v>
      </c>
      <c r="E49" s="86" t="s">
        <v>331</v>
      </c>
      <c r="F49" s="86">
        <v>9</v>
      </c>
      <c r="G49" s="97">
        <v>104702.7528</v>
      </c>
      <c r="H49" s="98"/>
      <c r="I49" s="98"/>
      <c r="J49" s="98"/>
      <c r="K49" s="98"/>
      <c r="L49" s="98">
        <f>VLOOKUP($D49,'факт '!$D$7:$AS$101,3,0)</f>
        <v>0</v>
      </c>
      <c r="M49" s="98">
        <f>VLOOKUP($D49,'факт '!$D$7:$AS$101,4,0)</f>
        <v>0</v>
      </c>
      <c r="N49" s="98"/>
      <c r="O49" s="98"/>
      <c r="P49" s="98">
        <f t="shared" si="1361"/>
        <v>0</v>
      </c>
      <c r="Q49" s="98">
        <f t="shared" si="1362"/>
        <v>0</v>
      </c>
      <c r="R49" s="99">
        <f t="shared" si="1363"/>
        <v>0</v>
      </c>
      <c r="S49" s="99">
        <f t="shared" si="1364"/>
        <v>0</v>
      </c>
      <c r="T49" s="98"/>
      <c r="U49" s="98"/>
      <c r="V49" s="98"/>
      <c r="W49" s="98"/>
      <c r="X49" s="98">
        <f>VLOOKUP($D49,'факт '!$D$7:$AS$101,7,0)</f>
        <v>0</v>
      </c>
      <c r="Y49" s="98">
        <f>VLOOKUP($D49,'факт '!$D$7:$AS$101,8,0)</f>
        <v>0</v>
      </c>
      <c r="Z49" s="98">
        <f>VLOOKUP($D49,'факт '!$D$7:$AS$101,9,0)</f>
        <v>0</v>
      </c>
      <c r="AA49" s="98">
        <f>VLOOKUP($D49,'факт '!$D$7:$AS$101,10,0)</f>
        <v>0</v>
      </c>
      <c r="AB49" s="98">
        <f t="shared" si="1365"/>
        <v>0</v>
      </c>
      <c r="AC49" s="98">
        <f t="shared" si="1366"/>
        <v>0</v>
      </c>
      <c r="AD49" s="99">
        <f t="shared" si="1367"/>
        <v>0</v>
      </c>
      <c r="AE49" s="99">
        <f t="shared" si="1368"/>
        <v>0</v>
      </c>
      <c r="AF49" s="98"/>
      <c r="AG49" s="98"/>
      <c r="AH49" s="98"/>
      <c r="AI49" s="98"/>
      <c r="AJ49" s="98">
        <f>VLOOKUP($D49,'факт '!$D$7:$AS$101,5,0)</f>
        <v>0</v>
      </c>
      <c r="AK49" s="98">
        <f>VLOOKUP($D49,'факт '!$D$7:$AS$101,6,0)</f>
        <v>0</v>
      </c>
      <c r="AL49" s="98"/>
      <c r="AM49" s="98"/>
      <c r="AN49" s="98">
        <f t="shared" si="1369"/>
        <v>0</v>
      </c>
      <c r="AO49" s="98">
        <f t="shared" si="1370"/>
        <v>0</v>
      </c>
      <c r="AP49" s="99">
        <f t="shared" si="1371"/>
        <v>0</v>
      </c>
      <c r="AQ49" s="99">
        <f t="shared" si="1372"/>
        <v>0</v>
      </c>
      <c r="AR49" s="98"/>
      <c r="AS49" s="98"/>
      <c r="AT49" s="98"/>
      <c r="AU49" s="98"/>
      <c r="AV49" s="98">
        <f>VLOOKUP($D49,'факт '!$D$7:$AS$101,11,0)</f>
        <v>0</v>
      </c>
      <c r="AW49" s="98">
        <f>VLOOKUP($D49,'факт '!$D$7:$AS$101,12,0)</f>
        <v>0</v>
      </c>
      <c r="AX49" s="98"/>
      <c r="AY49" s="98"/>
      <c r="AZ49" s="98">
        <f t="shared" si="1373"/>
        <v>0</v>
      </c>
      <c r="BA49" s="98">
        <f t="shared" si="1374"/>
        <v>0</v>
      </c>
      <c r="BB49" s="99">
        <f t="shared" si="1375"/>
        <v>0</v>
      </c>
      <c r="BC49" s="99">
        <f t="shared" si="1376"/>
        <v>0</v>
      </c>
      <c r="BD49" s="98"/>
      <c r="BE49" s="98"/>
      <c r="BF49" s="98"/>
      <c r="BG49" s="98"/>
      <c r="BH49" s="98">
        <f>VLOOKUP($D49,'факт '!$D$7:$AS$101,15,0)</f>
        <v>0</v>
      </c>
      <c r="BI49" s="98">
        <f>VLOOKUP($D49,'факт '!$D$7:$AS$101,16,0)</f>
        <v>0</v>
      </c>
      <c r="BJ49" s="98">
        <f>VLOOKUP($D49,'факт '!$D$7:$AS$101,17,0)</f>
        <v>0</v>
      </c>
      <c r="BK49" s="98">
        <f>VLOOKUP($D49,'факт '!$D$7:$AS$101,18,0)</f>
        <v>0</v>
      </c>
      <c r="BL49" s="98">
        <f t="shared" si="1377"/>
        <v>0</v>
      </c>
      <c r="BM49" s="98">
        <f t="shared" si="1378"/>
        <v>0</v>
      </c>
      <c r="BN49" s="99">
        <f t="shared" si="1379"/>
        <v>0</v>
      </c>
      <c r="BO49" s="99">
        <f t="shared" si="1380"/>
        <v>0</v>
      </c>
      <c r="BP49" s="98"/>
      <c r="BQ49" s="98"/>
      <c r="BR49" s="98"/>
      <c r="BS49" s="98"/>
      <c r="BT49" s="98">
        <f>VLOOKUP($D49,'факт '!$D$7:$AS$101,19,0)</f>
        <v>0</v>
      </c>
      <c r="BU49" s="98">
        <f>VLOOKUP($D49,'факт '!$D$7:$AS$101,20,0)</f>
        <v>0</v>
      </c>
      <c r="BV49" s="98">
        <f>VLOOKUP($D49,'факт '!$D$7:$AS$101,21,0)</f>
        <v>0</v>
      </c>
      <c r="BW49" s="98">
        <f>VLOOKUP($D49,'факт '!$D$7:$AS$101,22,0)</f>
        <v>0</v>
      </c>
      <c r="BX49" s="98">
        <f t="shared" si="1381"/>
        <v>0</v>
      </c>
      <c r="BY49" s="98">
        <f t="shared" si="1382"/>
        <v>0</v>
      </c>
      <c r="BZ49" s="99">
        <f t="shared" si="1383"/>
        <v>0</v>
      </c>
      <c r="CA49" s="99">
        <f t="shared" si="1384"/>
        <v>0</v>
      </c>
      <c r="CB49" s="98"/>
      <c r="CC49" s="98"/>
      <c r="CD49" s="98"/>
      <c r="CE49" s="98"/>
      <c r="CF49" s="98">
        <f>VLOOKUP($D49,'факт '!$D$7:$AS$101,23,0)</f>
        <v>0</v>
      </c>
      <c r="CG49" s="98">
        <f>VLOOKUP($D49,'факт '!$D$7:$AS$101,24,0)</f>
        <v>0</v>
      </c>
      <c r="CH49" s="98">
        <f>VLOOKUP($D49,'факт '!$D$7:$AS$101,25,0)</f>
        <v>0</v>
      </c>
      <c r="CI49" s="98">
        <f>VLOOKUP($D49,'факт '!$D$7:$AS$101,26,0)</f>
        <v>0</v>
      </c>
      <c r="CJ49" s="98">
        <f t="shared" si="1385"/>
        <v>0</v>
      </c>
      <c r="CK49" s="98">
        <f t="shared" si="1386"/>
        <v>0</v>
      </c>
      <c r="CL49" s="99">
        <f t="shared" si="1387"/>
        <v>0</v>
      </c>
      <c r="CM49" s="99">
        <f t="shared" si="1388"/>
        <v>0</v>
      </c>
      <c r="CN49" s="98"/>
      <c r="CO49" s="98"/>
      <c r="CP49" s="98"/>
      <c r="CQ49" s="98"/>
      <c r="CR49" s="98">
        <f>VLOOKUP($D49,'факт '!$D$7:$AS$101,27,0)</f>
        <v>0</v>
      </c>
      <c r="CS49" s="98">
        <f>VLOOKUP($D49,'факт '!$D$7:$AS$101,28,0)</f>
        <v>0</v>
      </c>
      <c r="CT49" s="98">
        <f>VLOOKUP($D49,'факт '!$D$7:$AS$101,29,0)</f>
        <v>0</v>
      </c>
      <c r="CU49" s="98">
        <f>VLOOKUP($D49,'факт '!$D$7:$AS$101,30,0)</f>
        <v>0</v>
      </c>
      <c r="CV49" s="98">
        <f t="shared" si="1389"/>
        <v>0</v>
      </c>
      <c r="CW49" s="98">
        <f t="shared" si="1390"/>
        <v>0</v>
      </c>
      <c r="CX49" s="99">
        <f t="shared" si="1391"/>
        <v>0</v>
      </c>
      <c r="CY49" s="99">
        <f t="shared" si="1392"/>
        <v>0</v>
      </c>
      <c r="CZ49" s="98"/>
      <c r="DA49" s="98"/>
      <c r="DB49" s="98"/>
      <c r="DC49" s="98"/>
      <c r="DD49" s="98">
        <f>VLOOKUP($D49,'факт '!$D$7:$AS$101,31,0)</f>
        <v>0</v>
      </c>
      <c r="DE49" s="98">
        <f>VLOOKUP($D49,'факт '!$D$7:$AS$101,32,0)</f>
        <v>0</v>
      </c>
      <c r="DF49" s="98"/>
      <c r="DG49" s="98"/>
      <c r="DH49" s="98">
        <f t="shared" si="1393"/>
        <v>0</v>
      </c>
      <c r="DI49" s="98">
        <f t="shared" si="1394"/>
        <v>0</v>
      </c>
      <c r="DJ49" s="99">
        <f t="shared" si="1395"/>
        <v>0</v>
      </c>
      <c r="DK49" s="99">
        <f t="shared" si="1396"/>
        <v>0</v>
      </c>
      <c r="DL49" s="98"/>
      <c r="DM49" s="98"/>
      <c r="DN49" s="98"/>
      <c r="DO49" s="98"/>
      <c r="DP49" s="98">
        <f>VLOOKUP($D49,'факт '!$D$7:$AS$101,13,0)</f>
        <v>2</v>
      </c>
      <c r="DQ49" s="98">
        <f>VLOOKUP($D49,'факт '!$D$7:$AS$101,14,0)</f>
        <v>209405.5</v>
      </c>
      <c r="DR49" s="98"/>
      <c r="DS49" s="98"/>
      <c r="DT49" s="98">
        <f t="shared" si="1397"/>
        <v>2</v>
      </c>
      <c r="DU49" s="98">
        <f t="shared" si="1398"/>
        <v>209405.5</v>
      </c>
      <c r="DV49" s="99">
        <f t="shared" si="1399"/>
        <v>2</v>
      </c>
      <c r="DW49" s="99">
        <f t="shared" si="1400"/>
        <v>209405.5</v>
      </c>
      <c r="DX49" s="98"/>
      <c r="DY49" s="98"/>
      <c r="DZ49" s="98"/>
      <c r="EA49" s="98"/>
      <c r="EB49" s="98">
        <f>VLOOKUP($D49,'факт '!$D$7:$AS$101,33,0)</f>
        <v>0</v>
      </c>
      <c r="EC49" s="98">
        <f>VLOOKUP($D49,'факт '!$D$7:$AS$101,34,0)</f>
        <v>0</v>
      </c>
      <c r="ED49" s="98">
        <f>VLOOKUP($D49,'факт '!$D$7:$AS$101,35,0)</f>
        <v>0</v>
      </c>
      <c r="EE49" s="98">
        <f>VLOOKUP($D49,'факт '!$D$7:$AS$101,36,0)</f>
        <v>0</v>
      </c>
      <c r="EF49" s="98">
        <f t="shared" si="1401"/>
        <v>0</v>
      </c>
      <c r="EG49" s="98">
        <f t="shared" si="1402"/>
        <v>0</v>
      </c>
      <c r="EH49" s="99">
        <f t="shared" si="1403"/>
        <v>0</v>
      </c>
      <c r="EI49" s="99">
        <f t="shared" si="1404"/>
        <v>0</v>
      </c>
      <c r="EJ49" s="98"/>
      <c r="EK49" s="98"/>
      <c r="EL49" s="98"/>
      <c r="EM49" s="98"/>
      <c r="EN49" s="98">
        <f>VLOOKUP($D49,'факт '!$D$7:$AS$101,39,0)</f>
        <v>0</v>
      </c>
      <c r="EO49" s="98">
        <f>VLOOKUP($D49,'факт '!$D$7:$AS$101,40,0)</f>
        <v>0</v>
      </c>
      <c r="EP49" s="98">
        <f>VLOOKUP($D49,'факт '!$D$7:$AS$101,41,0)</f>
        <v>0</v>
      </c>
      <c r="EQ49" s="98">
        <f>VLOOKUP($D49,'факт '!$D$7:$AS$101,42,0)</f>
        <v>0</v>
      </c>
      <c r="ER49" s="98">
        <f t="shared" si="1405"/>
        <v>0</v>
      </c>
      <c r="ES49" s="98">
        <f t="shared" si="1406"/>
        <v>0</v>
      </c>
      <c r="ET49" s="99">
        <f t="shared" si="1407"/>
        <v>0</v>
      </c>
      <c r="EU49" s="99">
        <f t="shared" si="1408"/>
        <v>0</v>
      </c>
      <c r="EV49" s="98"/>
      <c r="EW49" s="98"/>
      <c r="EX49" s="98"/>
      <c r="EY49" s="98"/>
      <c r="EZ49" s="98"/>
      <c r="FA49" s="98"/>
      <c r="FB49" s="98"/>
      <c r="FC49" s="98"/>
      <c r="FD49" s="98"/>
      <c r="FE49" s="98"/>
      <c r="FF49" s="99"/>
      <c r="FG49" s="99"/>
      <c r="FH49" s="98"/>
      <c r="FI49" s="98"/>
      <c r="FJ49" s="98"/>
      <c r="FK49" s="98"/>
      <c r="FL49" s="98">
        <f>VLOOKUP($D49,'факт '!$D$7:$AS$101,37,0)</f>
        <v>0</v>
      </c>
      <c r="FM49" s="98">
        <f>VLOOKUP($D49,'факт '!$D$7:$AS$101,38,0)</f>
        <v>0</v>
      </c>
      <c r="FN49" s="98"/>
      <c r="FO49" s="98"/>
      <c r="FP49" s="98">
        <f t="shared" si="1411"/>
        <v>0</v>
      </c>
      <c r="FQ49" s="98">
        <f t="shared" si="1412"/>
        <v>0</v>
      </c>
      <c r="FR49" s="99">
        <f t="shared" si="1413"/>
        <v>0</v>
      </c>
      <c r="FS49" s="99">
        <f t="shared" si="1414"/>
        <v>0</v>
      </c>
      <c r="FT49" s="98"/>
      <c r="FU49" s="98"/>
      <c r="FV49" s="98"/>
      <c r="FW49" s="98"/>
      <c r="FX49" s="98"/>
      <c r="FY49" s="98"/>
      <c r="FZ49" s="98"/>
      <c r="GA49" s="98"/>
      <c r="GB49" s="98"/>
      <c r="GC49" s="98"/>
      <c r="GD49" s="99"/>
      <c r="GE49" s="99"/>
      <c r="GF49" s="98"/>
      <c r="GG49" s="98"/>
      <c r="GH49" s="98"/>
      <c r="GI49" s="98"/>
      <c r="GJ49" s="98">
        <f t="shared" si="1421"/>
        <v>2</v>
      </c>
      <c r="GK49" s="98">
        <f t="shared" si="1422"/>
        <v>209405.5</v>
      </c>
      <c r="GL49" s="98">
        <f t="shared" si="1423"/>
        <v>0</v>
      </c>
      <c r="GM49" s="98">
        <f t="shared" si="1424"/>
        <v>0</v>
      </c>
      <c r="GN49" s="98">
        <f t="shared" si="1425"/>
        <v>2</v>
      </c>
      <c r="GO49" s="98">
        <f t="shared" si="1426"/>
        <v>209405.5</v>
      </c>
      <c r="GP49" s="98"/>
      <c r="GQ49" s="98"/>
      <c r="GR49" s="139"/>
      <c r="GS49" s="78"/>
      <c r="GT49" s="161">
        <v>104702.7528</v>
      </c>
      <c r="GU49" s="161">
        <f t="shared" si="188"/>
        <v>104702.75</v>
      </c>
      <c r="GV49" s="90">
        <f t="shared" si="189"/>
        <v>2.8000000020256266E-3</v>
      </c>
    </row>
    <row r="50" spans="1:204" hidden="1" x14ac:dyDescent="0.2">
      <c r="A50" s="23">
        <v>1</v>
      </c>
      <c r="B50" s="78"/>
      <c r="C50" s="79"/>
      <c r="D50" s="86"/>
      <c r="E50" s="86"/>
      <c r="F50" s="86"/>
      <c r="G50" s="97"/>
      <c r="H50" s="98"/>
      <c r="I50" s="98"/>
      <c r="J50" s="98"/>
      <c r="K50" s="98"/>
      <c r="L50" s="98"/>
      <c r="M50" s="98"/>
      <c r="N50" s="98"/>
      <c r="O50" s="98"/>
      <c r="P50" s="98">
        <f t="shared" ref="P50" si="1431">SUM(L50+N50)</f>
        <v>0</v>
      </c>
      <c r="Q50" s="98">
        <f t="shared" ref="Q50" si="1432">SUM(M50+O50)</f>
        <v>0</v>
      </c>
      <c r="R50" s="99">
        <f t="shared" si="180"/>
        <v>0</v>
      </c>
      <c r="S50" s="99">
        <f t="shared" si="181"/>
        <v>0</v>
      </c>
      <c r="T50" s="98"/>
      <c r="U50" s="98"/>
      <c r="V50" s="98"/>
      <c r="W50" s="98"/>
      <c r="X50" s="98"/>
      <c r="Y50" s="98"/>
      <c r="Z50" s="98"/>
      <c r="AA50" s="98"/>
      <c r="AB50" s="98">
        <f t="shared" ref="AB50" si="1433">SUM(X50+Z50)</f>
        <v>0</v>
      </c>
      <c r="AC50" s="98">
        <f t="shared" ref="AC50" si="1434">SUM(Y50+AA50)</f>
        <v>0</v>
      </c>
      <c r="AD50" s="99">
        <f t="shared" si="1250"/>
        <v>0</v>
      </c>
      <c r="AE50" s="99">
        <f t="shared" si="1251"/>
        <v>0</v>
      </c>
      <c r="AF50" s="98"/>
      <c r="AG50" s="98"/>
      <c r="AH50" s="98"/>
      <c r="AI50" s="98"/>
      <c r="AJ50" s="98"/>
      <c r="AK50" s="98"/>
      <c r="AL50" s="98"/>
      <c r="AM50" s="98"/>
      <c r="AN50" s="98">
        <f t="shared" ref="AN50" si="1435">SUM(AJ50+AL50)</f>
        <v>0</v>
      </c>
      <c r="AO50" s="98">
        <f t="shared" ref="AO50" si="1436">SUM(AK50+AM50)</f>
        <v>0</v>
      </c>
      <c r="AP50" s="99">
        <f t="shared" si="1252"/>
        <v>0</v>
      </c>
      <c r="AQ50" s="99">
        <f t="shared" si="1253"/>
        <v>0</v>
      </c>
      <c r="AR50" s="98"/>
      <c r="AS50" s="98"/>
      <c r="AT50" s="98"/>
      <c r="AU50" s="98"/>
      <c r="AV50" s="98"/>
      <c r="AW50" s="98"/>
      <c r="AX50" s="98"/>
      <c r="AY50" s="98"/>
      <c r="AZ50" s="98">
        <f t="shared" ref="AZ50" si="1437">SUM(AV50+AX50)</f>
        <v>0</v>
      </c>
      <c r="BA50" s="98">
        <f t="shared" ref="BA50" si="1438">SUM(AW50+AY50)</f>
        <v>0</v>
      </c>
      <c r="BB50" s="99">
        <f t="shared" si="1254"/>
        <v>0</v>
      </c>
      <c r="BC50" s="99">
        <f t="shared" si="1255"/>
        <v>0</v>
      </c>
      <c r="BD50" s="98"/>
      <c r="BE50" s="98"/>
      <c r="BF50" s="98"/>
      <c r="BG50" s="98"/>
      <c r="BH50" s="98"/>
      <c r="BI50" s="98"/>
      <c r="BJ50" s="98"/>
      <c r="BK50" s="98"/>
      <c r="BL50" s="98">
        <f t="shared" ref="BL50" si="1439">SUM(BH50+BJ50)</f>
        <v>0</v>
      </c>
      <c r="BM50" s="98">
        <f t="shared" ref="BM50" si="1440">SUM(BI50+BK50)</f>
        <v>0</v>
      </c>
      <c r="BN50" s="99">
        <f t="shared" si="1256"/>
        <v>0</v>
      </c>
      <c r="BO50" s="99">
        <f t="shared" si="1257"/>
        <v>0</v>
      </c>
      <c r="BP50" s="98"/>
      <c r="BQ50" s="98"/>
      <c r="BR50" s="98"/>
      <c r="BS50" s="98"/>
      <c r="BT50" s="98"/>
      <c r="BU50" s="98"/>
      <c r="BV50" s="98"/>
      <c r="BW50" s="98"/>
      <c r="BX50" s="98">
        <f t="shared" ref="BX50" si="1441">SUM(BT50+BV50)</f>
        <v>0</v>
      </c>
      <c r="BY50" s="98">
        <f t="shared" ref="BY50" si="1442">SUM(BU50+BW50)</f>
        <v>0</v>
      </c>
      <c r="BZ50" s="99">
        <f t="shared" si="1259"/>
        <v>0</v>
      </c>
      <c r="CA50" s="99">
        <f t="shared" si="1260"/>
        <v>0</v>
      </c>
      <c r="CB50" s="98"/>
      <c r="CC50" s="98"/>
      <c r="CD50" s="98"/>
      <c r="CE50" s="98"/>
      <c r="CF50" s="98"/>
      <c r="CG50" s="98"/>
      <c r="CH50" s="98"/>
      <c r="CI50" s="98"/>
      <c r="CJ50" s="98">
        <f t="shared" ref="CJ50" si="1443">SUM(CF50+CH50)</f>
        <v>0</v>
      </c>
      <c r="CK50" s="98">
        <f t="shared" ref="CK50" si="1444">SUM(CG50+CI50)</f>
        <v>0</v>
      </c>
      <c r="CL50" s="99">
        <f t="shared" si="1262"/>
        <v>0</v>
      </c>
      <c r="CM50" s="99">
        <f t="shared" si="1263"/>
        <v>0</v>
      </c>
      <c r="CN50" s="98"/>
      <c r="CO50" s="98"/>
      <c r="CP50" s="98"/>
      <c r="CQ50" s="98"/>
      <c r="CR50" s="98"/>
      <c r="CS50" s="98"/>
      <c r="CT50" s="98"/>
      <c r="CU50" s="98"/>
      <c r="CV50" s="98">
        <f t="shared" ref="CV50" si="1445">SUM(CR50+CT50)</f>
        <v>0</v>
      </c>
      <c r="CW50" s="98">
        <f t="shared" ref="CW50" si="1446">SUM(CS50+CU50)</f>
        <v>0</v>
      </c>
      <c r="CX50" s="99">
        <f t="shared" si="1264"/>
        <v>0</v>
      </c>
      <c r="CY50" s="99">
        <f t="shared" si="1265"/>
        <v>0</v>
      </c>
      <c r="CZ50" s="98"/>
      <c r="DA50" s="98"/>
      <c r="DB50" s="98"/>
      <c r="DC50" s="98"/>
      <c r="DD50" s="98"/>
      <c r="DE50" s="98"/>
      <c r="DF50" s="98"/>
      <c r="DG50" s="98"/>
      <c r="DH50" s="98">
        <f t="shared" ref="DH50" si="1447">SUM(DD50+DF50)</f>
        <v>0</v>
      </c>
      <c r="DI50" s="98">
        <f t="shared" ref="DI50" si="1448">SUM(DE50+DG50)</f>
        <v>0</v>
      </c>
      <c r="DJ50" s="99">
        <f t="shared" si="1266"/>
        <v>0</v>
      </c>
      <c r="DK50" s="99">
        <f t="shared" si="1267"/>
        <v>0</v>
      </c>
      <c r="DL50" s="98"/>
      <c r="DM50" s="98"/>
      <c r="DN50" s="98"/>
      <c r="DO50" s="98"/>
      <c r="DP50" s="98"/>
      <c r="DQ50" s="98"/>
      <c r="DR50" s="98"/>
      <c r="DS50" s="98"/>
      <c r="DT50" s="98">
        <f t="shared" ref="DT50" si="1449">SUM(DP50+DR50)</f>
        <v>0</v>
      </c>
      <c r="DU50" s="98">
        <f t="shared" ref="DU50" si="1450">SUM(DQ50+DS50)</f>
        <v>0</v>
      </c>
      <c r="DV50" s="99">
        <f t="shared" si="1268"/>
        <v>0</v>
      </c>
      <c r="DW50" s="99">
        <f t="shared" si="1269"/>
        <v>0</v>
      </c>
      <c r="DX50" s="98"/>
      <c r="DY50" s="98"/>
      <c r="DZ50" s="98"/>
      <c r="EA50" s="98"/>
      <c r="EB50" s="98"/>
      <c r="EC50" s="98"/>
      <c r="ED50" s="98"/>
      <c r="EE50" s="98"/>
      <c r="EF50" s="98">
        <f t="shared" ref="EF50" si="1451">SUM(EB50+ED50)</f>
        <v>0</v>
      </c>
      <c r="EG50" s="98">
        <f t="shared" ref="EG50" si="1452">SUM(EC50+EE50)</f>
        <v>0</v>
      </c>
      <c r="EH50" s="99">
        <f t="shared" si="1271"/>
        <v>0</v>
      </c>
      <c r="EI50" s="99">
        <f t="shared" si="1272"/>
        <v>0</v>
      </c>
      <c r="EJ50" s="98"/>
      <c r="EK50" s="98"/>
      <c r="EL50" s="98"/>
      <c r="EM50" s="98"/>
      <c r="EN50" s="98"/>
      <c r="EO50" s="98"/>
      <c r="EP50" s="98"/>
      <c r="EQ50" s="98"/>
      <c r="ER50" s="98">
        <f t="shared" ref="ER50" si="1453">SUM(EN50+EP50)</f>
        <v>0</v>
      </c>
      <c r="ES50" s="98">
        <f t="shared" ref="ES50" si="1454">SUM(EO50+EQ50)</f>
        <v>0</v>
      </c>
      <c r="ET50" s="99">
        <f t="shared" si="1274"/>
        <v>0</v>
      </c>
      <c r="EU50" s="99">
        <f t="shared" si="1275"/>
        <v>0</v>
      </c>
      <c r="EV50" s="98"/>
      <c r="EW50" s="98"/>
      <c r="EX50" s="98"/>
      <c r="EY50" s="98"/>
      <c r="EZ50" s="98"/>
      <c r="FA50" s="98"/>
      <c r="FB50" s="98"/>
      <c r="FC50" s="98"/>
      <c r="FD50" s="98">
        <f t="shared" si="1409"/>
        <v>0</v>
      </c>
      <c r="FE50" s="98">
        <f t="shared" si="1410"/>
        <v>0</v>
      </c>
      <c r="FF50" s="99">
        <f t="shared" si="1276"/>
        <v>0</v>
      </c>
      <c r="FG50" s="99">
        <f t="shared" si="1277"/>
        <v>0</v>
      </c>
      <c r="FH50" s="98"/>
      <c r="FI50" s="98"/>
      <c r="FJ50" s="98"/>
      <c r="FK50" s="98"/>
      <c r="FL50" s="98"/>
      <c r="FM50" s="98"/>
      <c r="FN50" s="98"/>
      <c r="FO50" s="98"/>
      <c r="FP50" s="98">
        <f t="shared" ref="FP50" si="1455">SUM(FL50+FN50)</f>
        <v>0</v>
      </c>
      <c r="FQ50" s="98">
        <f t="shared" ref="FQ50" si="1456">SUM(FM50+FO50)</f>
        <v>0</v>
      </c>
      <c r="FR50" s="99">
        <f t="shared" si="1278"/>
        <v>0</v>
      </c>
      <c r="FS50" s="99">
        <f t="shared" si="1279"/>
        <v>0</v>
      </c>
      <c r="FT50" s="98"/>
      <c r="FU50" s="98"/>
      <c r="FV50" s="98"/>
      <c r="FW50" s="98"/>
      <c r="FX50" s="98"/>
      <c r="FY50" s="98"/>
      <c r="FZ50" s="98"/>
      <c r="GA50" s="98"/>
      <c r="GB50" s="98">
        <f t="shared" si="1415"/>
        <v>0</v>
      </c>
      <c r="GC50" s="98">
        <f t="shared" si="1416"/>
        <v>0</v>
      </c>
      <c r="GD50" s="99">
        <f t="shared" si="1280"/>
        <v>0</v>
      </c>
      <c r="GE50" s="99">
        <f t="shared" si="1281"/>
        <v>0</v>
      </c>
      <c r="GF50" s="98">
        <f t="shared" si="1417"/>
        <v>0</v>
      </c>
      <c r="GG50" s="98">
        <f t="shared" si="1418"/>
        <v>0</v>
      </c>
      <c r="GH50" s="98">
        <f t="shared" si="1419"/>
        <v>0</v>
      </c>
      <c r="GI50" s="98">
        <f t="shared" si="1420"/>
        <v>0</v>
      </c>
      <c r="GJ50" s="98">
        <f t="shared" ref="GJ50" si="1457">SUM(L50,X50,AJ50,AV50,BH50,BT50,CF50,CR50,DD50,DP50,EB50,EN50,EZ50)</f>
        <v>0</v>
      </c>
      <c r="GK50" s="98">
        <f t="shared" ref="GK50" si="1458">SUM(M50,Y50,AK50,AW50,BI50,BU50,CG50,CS50,DE50,DQ50,EC50,EO50,FA50)</f>
        <v>0</v>
      </c>
      <c r="GL50" s="98">
        <f t="shared" ref="GL50" si="1459">SUM(N50,Z50,AL50,AX50,BJ50,BV50,CH50,CT50,DF50,DR50,ED50,EP50,FB50)</f>
        <v>0</v>
      </c>
      <c r="GM50" s="98">
        <f t="shared" ref="GM50" si="1460">SUM(O50,AA50,AM50,AY50,BK50,BW50,CI50,CU50,DG50,DS50,EE50,EQ50,FC50)</f>
        <v>0</v>
      </c>
      <c r="GN50" s="98">
        <f t="shared" ref="GN50" si="1461">SUM(P50,AB50,AN50,AZ50,BL50,BX50,CJ50,CV50,DH50,DT50,EF50,ER50,FD50)</f>
        <v>0</v>
      </c>
      <c r="GO50" s="98">
        <f t="shared" ref="GO50" si="1462">SUM(Q50,AC50,AO50,BA50,BM50,BY50,CK50,CW50,DI50,DU50,EG50,ES50,FE50)</f>
        <v>0</v>
      </c>
      <c r="GP50" s="98"/>
      <c r="GQ50" s="98"/>
      <c r="GR50" s="139"/>
      <c r="GS50" s="78"/>
      <c r="GT50" s="161"/>
      <c r="GU50" s="161"/>
      <c r="GV50" s="90">
        <f t="shared" si="189"/>
        <v>0</v>
      </c>
    </row>
    <row r="51" spans="1:204" hidden="1" x14ac:dyDescent="0.2">
      <c r="A51" s="23">
        <v>1</v>
      </c>
      <c r="B51" s="101"/>
      <c r="C51" s="107"/>
      <c r="D51" s="108"/>
      <c r="E51" s="104" t="s">
        <v>34</v>
      </c>
      <c r="F51" s="104"/>
      <c r="G51" s="126"/>
      <c r="H51" s="106">
        <f>SUM(H52:H64)</f>
        <v>0</v>
      </c>
      <c r="I51" s="106">
        <f t="shared" ref="I51:BS51" si="1463">SUM(I52:I64)</f>
        <v>0</v>
      </c>
      <c r="J51" s="106">
        <f t="shared" si="1463"/>
        <v>0</v>
      </c>
      <c r="K51" s="106">
        <f t="shared" si="1463"/>
        <v>0</v>
      </c>
      <c r="L51" s="106">
        <f>SUM(L64,L61,L52)</f>
        <v>0</v>
      </c>
      <c r="M51" s="106">
        <f t="shared" si="1463"/>
        <v>0</v>
      </c>
      <c r="N51" s="106">
        <f t="shared" si="1463"/>
        <v>0</v>
      </c>
      <c r="O51" s="106">
        <f t="shared" si="1463"/>
        <v>0</v>
      </c>
      <c r="P51" s="106">
        <f t="shared" si="1463"/>
        <v>0</v>
      </c>
      <c r="Q51" s="106">
        <f t="shared" si="1463"/>
        <v>0</v>
      </c>
      <c r="R51" s="99">
        <f t="shared" si="180"/>
        <v>0</v>
      </c>
      <c r="S51" s="99">
        <f t="shared" si="181"/>
        <v>0</v>
      </c>
      <c r="T51" s="106">
        <f t="shared" si="1463"/>
        <v>124</v>
      </c>
      <c r="U51" s="106">
        <f t="shared" si="1463"/>
        <v>21283812.866500001</v>
      </c>
      <c r="V51" s="106">
        <f t="shared" si="1463"/>
        <v>51.666666666666664</v>
      </c>
      <c r="W51" s="106">
        <f t="shared" si="1463"/>
        <v>8868255.3610416669</v>
      </c>
      <c r="X51" s="106">
        <f>SUM(X64,X61,X52)</f>
        <v>59</v>
      </c>
      <c r="Y51" s="106">
        <f t="shared" ref="Y51:AC51" si="1464">SUM(Y64,Y61,Y52)</f>
        <v>10313177.25</v>
      </c>
      <c r="Z51" s="106">
        <f t="shared" si="1464"/>
        <v>6</v>
      </c>
      <c r="AA51" s="106">
        <f t="shared" si="1464"/>
        <v>1015785.4799999999</v>
      </c>
      <c r="AB51" s="106">
        <f t="shared" si="1464"/>
        <v>65</v>
      </c>
      <c r="AC51" s="106">
        <f t="shared" si="1464"/>
        <v>11328962.729999999</v>
      </c>
      <c r="AD51" s="99">
        <f t="shared" si="1250"/>
        <v>7.3333333333333357</v>
      </c>
      <c r="AE51" s="99">
        <f t="shared" si="1251"/>
        <v>1444921.8889583331</v>
      </c>
      <c r="AF51" s="106">
        <f t="shared" si="1463"/>
        <v>0</v>
      </c>
      <c r="AG51" s="106">
        <f t="shared" si="1463"/>
        <v>0</v>
      </c>
      <c r="AH51" s="106">
        <f t="shared" si="1463"/>
        <v>0</v>
      </c>
      <c r="AI51" s="106">
        <f t="shared" si="1463"/>
        <v>0</v>
      </c>
      <c r="AJ51" s="106">
        <f>SUM(AJ64,AJ61,AJ52)</f>
        <v>0</v>
      </c>
      <c r="AK51" s="106">
        <f t="shared" ref="AK51" si="1465">SUM(AK64,AK61,AK52)</f>
        <v>0</v>
      </c>
      <c r="AL51" s="106">
        <f t="shared" ref="AL51" si="1466">SUM(AL64,AL61,AL52)</f>
        <v>0</v>
      </c>
      <c r="AM51" s="106">
        <f t="shared" ref="AM51" si="1467">SUM(AM64,AM61,AM52)</f>
        <v>0</v>
      </c>
      <c r="AN51" s="106">
        <f t="shared" ref="AN51" si="1468">SUM(AN64,AN61,AN52)</f>
        <v>0</v>
      </c>
      <c r="AO51" s="106">
        <f t="shared" ref="AO51" si="1469">SUM(AO64,AO61,AO52)</f>
        <v>0</v>
      </c>
      <c r="AP51" s="99">
        <f t="shared" si="1252"/>
        <v>0</v>
      </c>
      <c r="AQ51" s="99">
        <f t="shared" si="1253"/>
        <v>0</v>
      </c>
      <c r="AR51" s="106">
        <f t="shared" si="1463"/>
        <v>0</v>
      </c>
      <c r="AS51" s="106">
        <f t="shared" si="1463"/>
        <v>0</v>
      </c>
      <c r="AT51" s="106">
        <f t="shared" si="1463"/>
        <v>0</v>
      </c>
      <c r="AU51" s="106">
        <f t="shared" si="1463"/>
        <v>0</v>
      </c>
      <c r="AV51" s="106">
        <f>SUM(AV64,AV61,AV52)</f>
        <v>0</v>
      </c>
      <c r="AW51" s="106">
        <f t="shared" ref="AW51" si="1470">SUM(AW64,AW61,AW52)</f>
        <v>0</v>
      </c>
      <c r="AX51" s="106">
        <f t="shared" ref="AX51" si="1471">SUM(AX64,AX61,AX52)</f>
        <v>0</v>
      </c>
      <c r="AY51" s="106">
        <f t="shared" ref="AY51" si="1472">SUM(AY64,AY61,AY52)</f>
        <v>0</v>
      </c>
      <c r="AZ51" s="106">
        <f t="shared" ref="AZ51" si="1473">SUM(AZ64,AZ61,AZ52)</f>
        <v>0</v>
      </c>
      <c r="BA51" s="106">
        <f t="shared" ref="BA51" si="1474">SUM(BA64,BA61,BA52)</f>
        <v>0</v>
      </c>
      <c r="BB51" s="99">
        <f t="shared" si="1254"/>
        <v>0</v>
      </c>
      <c r="BC51" s="99">
        <f t="shared" si="1255"/>
        <v>0</v>
      </c>
      <c r="BD51" s="106">
        <f t="shared" si="1463"/>
        <v>0</v>
      </c>
      <c r="BE51" s="106">
        <f t="shared" si="1463"/>
        <v>0</v>
      </c>
      <c r="BF51" s="106">
        <f t="shared" si="1463"/>
        <v>0</v>
      </c>
      <c r="BG51" s="106">
        <f t="shared" si="1463"/>
        <v>0</v>
      </c>
      <c r="BH51" s="106">
        <f>SUM(BH64,BH61,BH52)</f>
        <v>0</v>
      </c>
      <c r="BI51" s="106">
        <f t="shared" ref="BI51" si="1475">SUM(BI64,BI61,BI52)</f>
        <v>0</v>
      </c>
      <c r="BJ51" s="106">
        <f t="shared" ref="BJ51" si="1476">SUM(BJ64,BJ61,BJ52)</f>
        <v>0</v>
      </c>
      <c r="BK51" s="106">
        <f t="shared" ref="BK51" si="1477">SUM(BK64,BK61,BK52)</f>
        <v>0</v>
      </c>
      <c r="BL51" s="106">
        <f t="shared" ref="BL51" si="1478">SUM(BL64,BL61,BL52)</f>
        <v>0</v>
      </c>
      <c r="BM51" s="106">
        <f t="shared" ref="BM51" si="1479">SUM(BM64,BM61,BM52)</f>
        <v>0</v>
      </c>
      <c r="BN51" s="99">
        <f t="shared" si="1256"/>
        <v>0</v>
      </c>
      <c r="BO51" s="99">
        <f t="shared" si="1257"/>
        <v>0</v>
      </c>
      <c r="BP51" s="106">
        <f t="shared" si="1463"/>
        <v>0</v>
      </c>
      <c r="BQ51" s="106">
        <f t="shared" si="1463"/>
        <v>0</v>
      </c>
      <c r="BR51" s="106">
        <f t="shared" si="1463"/>
        <v>0</v>
      </c>
      <c r="BS51" s="106">
        <f t="shared" si="1463"/>
        <v>0</v>
      </c>
      <c r="BT51" s="106">
        <f>SUM(BT64,BT61,BT52)</f>
        <v>0</v>
      </c>
      <c r="BU51" s="106">
        <f t="shared" ref="BU51" si="1480">SUM(BU64,BU61,BU52)</f>
        <v>0</v>
      </c>
      <c r="BV51" s="106">
        <f t="shared" ref="BV51" si="1481">SUM(BV64,BV61,BV52)</f>
        <v>0</v>
      </c>
      <c r="BW51" s="106">
        <f t="shared" ref="BW51" si="1482">SUM(BW64,BW61,BW52)</f>
        <v>0</v>
      </c>
      <c r="BX51" s="106">
        <f t="shared" ref="BX51" si="1483">SUM(BX64,BX61,BX52)</f>
        <v>0</v>
      </c>
      <c r="BY51" s="106">
        <f t="shared" ref="BY51" si="1484">SUM(BY64,BY61,BY52)</f>
        <v>0</v>
      </c>
      <c r="BZ51" s="99">
        <f t="shared" si="1259"/>
        <v>0</v>
      </c>
      <c r="CA51" s="99">
        <f t="shared" si="1260"/>
        <v>0</v>
      </c>
      <c r="CB51" s="106">
        <f t="shared" ref="CB51:EA51" si="1485">SUM(CB52:CB64)</f>
        <v>0</v>
      </c>
      <c r="CC51" s="106">
        <f t="shared" si="1485"/>
        <v>0</v>
      </c>
      <c r="CD51" s="106">
        <f t="shared" si="1485"/>
        <v>0</v>
      </c>
      <c r="CE51" s="106">
        <f t="shared" si="1485"/>
        <v>0</v>
      </c>
      <c r="CF51" s="106">
        <f>SUM(CF64,CF61,CF52)</f>
        <v>0</v>
      </c>
      <c r="CG51" s="106">
        <f t="shared" ref="CG51" si="1486">SUM(CG64,CG61,CG52)</f>
        <v>0</v>
      </c>
      <c r="CH51" s="106">
        <f t="shared" ref="CH51" si="1487">SUM(CH64,CH61,CH52)</f>
        <v>0</v>
      </c>
      <c r="CI51" s="106">
        <f t="shared" ref="CI51" si="1488">SUM(CI64,CI61,CI52)</f>
        <v>0</v>
      </c>
      <c r="CJ51" s="106">
        <f t="shared" ref="CJ51" si="1489">SUM(CJ64,CJ61,CJ52)</f>
        <v>0</v>
      </c>
      <c r="CK51" s="106">
        <f t="shared" ref="CK51" si="1490">SUM(CK64,CK61,CK52)</f>
        <v>0</v>
      </c>
      <c r="CL51" s="99">
        <f t="shared" si="1262"/>
        <v>0</v>
      </c>
      <c r="CM51" s="99">
        <f t="shared" si="1263"/>
        <v>0</v>
      </c>
      <c r="CN51" s="106">
        <f t="shared" si="1485"/>
        <v>0</v>
      </c>
      <c r="CO51" s="106">
        <f t="shared" si="1485"/>
        <v>0</v>
      </c>
      <c r="CP51" s="106">
        <f t="shared" si="1485"/>
        <v>0</v>
      </c>
      <c r="CQ51" s="106">
        <f t="shared" si="1485"/>
        <v>0</v>
      </c>
      <c r="CR51" s="106">
        <f>SUM(CR64,CR61,CR52)</f>
        <v>0</v>
      </c>
      <c r="CS51" s="106">
        <f t="shared" ref="CS51" si="1491">SUM(CS64,CS61,CS52)</f>
        <v>0</v>
      </c>
      <c r="CT51" s="106">
        <f t="shared" ref="CT51" si="1492">SUM(CT64,CT61,CT52)</f>
        <v>0</v>
      </c>
      <c r="CU51" s="106">
        <f t="shared" ref="CU51" si="1493">SUM(CU64,CU61,CU52)</f>
        <v>0</v>
      </c>
      <c r="CV51" s="106">
        <f t="shared" ref="CV51" si="1494">SUM(CV64,CV61,CV52)</f>
        <v>0</v>
      </c>
      <c r="CW51" s="106">
        <f t="shared" ref="CW51" si="1495">SUM(CW64,CW61,CW52)</f>
        <v>0</v>
      </c>
      <c r="CX51" s="99">
        <f t="shared" si="1264"/>
        <v>0</v>
      </c>
      <c r="CY51" s="99">
        <f t="shared" si="1265"/>
        <v>0</v>
      </c>
      <c r="CZ51" s="106">
        <f t="shared" si="1485"/>
        <v>0</v>
      </c>
      <c r="DA51" s="106">
        <f t="shared" si="1485"/>
        <v>0</v>
      </c>
      <c r="DB51" s="106">
        <f t="shared" si="1485"/>
        <v>0</v>
      </c>
      <c r="DC51" s="106">
        <f t="shared" si="1485"/>
        <v>0</v>
      </c>
      <c r="DD51" s="106">
        <f>SUM(DD64,DD61,DD52)</f>
        <v>0</v>
      </c>
      <c r="DE51" s="106">
        <f t="shared" ref="DE51" si="1496">SUM(DE64,DE61,DE52)</f>
        <v>0</v>
      </c>
      <c r="DF51" s="106">
        <f t="shared" ref="DF51" si="1497">SUM(DF64,DF61,DF52)</f>
        <v>0</v>
      </c>
      <c r="DG51" s="106">
        <f t="shared" ref="DG51" si="1498">SUM(DG64,DG61,DG52)</f>
        <v>0</v>
      </c>
      <c r="DH51" s="106">
        <f t="shared" ref="DH51" si="1499">SUM(DH64,DH61,DH52)</f>
        <v>0</v>
      </c>
      <c r="DI51" s="106">
        <f t="shared" ref="DI51" si="1500">SUM(DI64,DI61,DI52)</f>
        <v>0</v>
      </c>
      <c r="DJ51" s="99">
        <f t="shared" si="1266"/>
        <v>0</v>
      </c>
      <c r="DK51" s="99">
        <f t="shared" si="1267"/>
        <v>0</v>
      </c>
      <c r="DL51" s="106">
        <f t="shared" si="1485"/>
        <v>0</v>
      </c>
      <c r="DM51" s="106">
        <f t="shared" si="1485"/>
        <v>0</v>
      </c>
      <c r="DN51" s="106">
        <f t="shared" si="1485"/>
        <v>0</v>
      </c>
      <c r="DO51" s="106">
        <f t="shared" si="1485"/>
        <v>0</v>
      </c>
      <c r="DP51" s="106">
        <f>SUM(DP64,DP61,DP52)</f>
        <v>0</v>
      </c>
      <c r="DQ51" s="106">
        <f t="shared" ref="DQ51" si="1501">SUM(DQ64,DQ61,DQ52)</f>
        <v>0</v>
      </c>
      <c r="DR51" s="106">
        <f t="shared" ref="DR51" si="1502">SUM(DR64,DR61,DR52)</f>
        <v>0</v>
      </c>
      <c r="DS51" s="106">
        <f t="shared" ref="DS51" si="1503">SUM(DS64,DS61,DS52)</f>
        <v>0</v>
      </c>
      <c r="DT51" s="106">
        <f t="shared" ref="DT51" si="1504">SUM(DT64,DT61,DT52)</f>
        <v>0</v>
      </c>
      <c r="DU51" s="106">
        <f t="shared" ref="DU51" si="1505">SUM(DU64,DU61,DU52)</f>
        <v>0</v>
      </c>
      <c r="DV51" s="99">
        <f t="shared" si="1268"/>
        <v>0</v>
      </c>
      <c r="DW51" s="99">
        <f t="shared" si="1269"/>
        <v>0</v>
      </c>
      <c r="DX51" s="106">
        <f t="shared" si="1485"/>
        <v>0</v>
      </c>
      <c r="DY51" s="106">
        <f t="shared" si="1485"/>
        <v>0</v>
      </c>
      <c r="DZ51" s="106">
        <f t="shared" si="1485"/>
        <v>0</v>
      </c>
      <c r="EA51" s="106">
        <f t="shared" si="1485"/>
        <v>0</v>
      </c>
      <c r="EB51" s="106">
        <f>SUM(EB64,EB61,EB52)</f>
        <v>0</v>
      </c>
      <c r="EC51" s="106">
        <f t="shared" ref="EC51" si="1506">SUM(EC64,EC61,EC52)</f>
        <v>0</v>
      </c>
      <c r="ED51" s="106">
        <f t="shared" ref="ED51" si="1507">SUM(ED64,ED61,ED52)</f>
        <v>0</v>
      </c>
      <c r="EE51" s="106">
        <f t="shared" ref="EE51" si="1508">SUM(EE64,EE61,EE52)</f>
        <v>0</v>
      </c>
      <c r="EF51" s="106">
        <f t="shared" ref="EF51" si="1509">SUM(EF64,EF61,EF52)</f>
        <v>0</v>
      </c>
      <c r="EG51" s="106">
        <f t="shared" ref="EG51" si="1510">SUM(EG64,EG61,EG52)</f>
        <v>0</v>
      </c>
      <c r="EH51" s="99">
        <f t="shared" si="1271"/>
        <v>0</v>
      </c>
      <c r="EI51" s="99">
        <f t="shared" si="1272"/>
        <v>0</v>
      </c>
      <c r="EJ51" s="106">
        <f t="shared" ref="EJ51:GQ51" si="1511">SUM(EJ52:EJ64)</f>
        <v>0</v>
      </c>
      <c r="EK51" s="106">
        <f t="shared" si="1511"/>
        <v>0</v>
      </c>
      <c r="EL51" s="106">
        <f t="shared" si="1511"/>
        <v>0</v>
      </c>
      <c r="EM51" s="106">
        <f t="shared" si="1511"/>
        <v>0</v>
      </c>
      <c r="EN51" s="106">
        <f>SUM(EN64,EN61,EN52)</f>
        <v>0</v>
      </c>
      <c r="EO51" s="106">
        <f t="shared" ref="EO51" si="1512">SUM(EO64,EO61,EO52)</f>
        <v>0</v>
      </c>
      <c r="EP51" s="106">
        <f t="shared" ref="EP51" si="1513">SUM(EP64,EP61,EP52)</f>
        <v>0</v>
      </c>
      <c r="EQ51" s="106">
        <f t="shared" ref="EQ51" si="1514">SUM(EQ64,EQ61,EQ52)</f>
        <v>0</v>
      </c>
      <c r="ER51" s="106">
        <f t="shared" ref="ER51" si="1515">SUM(ER64,ER61,ER52)</f>
        <v>0</v>
      </c>
      <c r="ES51" s="106">
        <f t="shared" ref="ES51" si="1516">SUM(ES64,ES61,ES52)</f>
        <v>0</v>
      </c>
      <c r="ET51" s="99">
        <f t="shared" si="1274"/>
        <v>0</v>
      </c>
      <c r="EU51" s="99">
        <f t="shared" si="1275"/>
        <v>0</v>
      </c>
      <c r="EV51" s="106">
        <f t="shared" si="1511"/>
        <v>0</v>
      </c>
      <c r="EW51" s="106">
        <f t="shared" si="1511"/>
        <v>0</v>
      </c>
      <c r="EX51" s="106">
        <f t="shared" si="1511"/>
        <v>0</v>
      </c>
      <c r="EY51" s="106">
        <f t="shared" si="1511"/>
        <v>0</v>
      </c>
      <c r="EZ51" s="106">
        <f>SUM(EZ64,EZ61,EZ52)</f>
        <v>0</v>
      </c>
      <c r="FA51" s="106">
        <f t="shared" ref="FA51" si="1517">SUM(FA64,FA61,FA52)</f>
        <v>0</v>
      </c>
      <c r="FB51" s="106">
        <f t="shared" ref="FB51" si="1518">SUM(FB64,FB61,FB52)</f>
        <v>0</v>
      </c>
      <c r="FC51" s="106">
        <f t="shared" ref="FC51" si="1519">SUM(FC64,FC61,FC52)</f>
        <v>0</v>
      </c>
      <c r="FD51" s="106">
        <f t="shared" ref="FD51" si="1520">SUM(FD64,FD61,FD52)</f>
        <v>0</v>
      </c>
      <c r="FE51" s="106">
        <f t="shared" ref="FE51" si="1521">SUM(FE64,FE61,FE52)</f>
        <v>0</v>
      </c>
      <c r="FF51" s="99">
        <f t="shared" si="1276"/>
        <v>0</v>
      </c>
      <c r="FG51" s="99">
        <f t="shared" si="1277"/>
        <v>0</v>
      </c>
      <c r="FH51" s="106">
        <f t="shared" si="1511"/>
        <v>0</v>
      </c>
      <c r="FI51" s="106">
        <f t="shared" si="1511"/>
        <v>0</v>
      </c>
      <c r="FJ51" s="106">
        <f t="shared" si="1511"/>
        <v>0</v>
      </c>
      <c r="FK51" s="106">
        <f t="shared" si="1511"/>
        <v>0</v>
      </c>
      <c r="FL51" s="106">
        <f>SUM(FL64,FL61,FL52)</f>
        <v>0</v>
      </c>
      <c r="FM51" s="106">
        <f t="shared" ref="FM51" si="1522">SUM(FM64,FM61,FM52)</f>
        <v>0</v>
      </c>
      <c r="FN51" s="106">
        <f t="shared" ref="FN51" si="1523">SUM(FN64,FN61,FN52)</f>
        <v>0</v>
      </c>
      <c r="FO51" s="106">
        <f t="shared" ref="FO51" si="1524">SUM(FO64,FO61,FO52)</f>
        <v>0</v>
      </c>
      <c r="FP51" s="106">
        <f t="shared" ref="FP51" si="1525">SUM(FP64,FP61,FP52)</f>
        <v>0</v>
      </c>
      <c r="FQ51" s="106">
        <f t="shared" ref="FQ51" si="1526">SUM(FQ64,FQ61,FQ52)</f>
        <v>0</v>
      </c>
      <c r="FR51" s="99">
        <f t="shared" si="1278"/>
        <v>0</v>
      </c>
      <c r="FS51" s="99">
        <f t="shared" si="1279"/>
        <v>0</v>
      </c>
      <c r="FT51" s="106">
        <f t="shared" si="1511"/>
        <v>0</v>
      </c>
      <c r="FU51" s="106">
        <f t="shared" si="1511"/>
        <v>0</v>
      </c>
      <c r="FV51" s="106">
        <f t="shared" si="1511"/>
        <v>0</v>
      </c>
      <c r="FW51" s="106">
        <f t="shared" si="1511"/>
        <v>0</v>
      </c>
      <c r="FX51" s="106">
        <f>SUM(FX64,FX61,FX52)</f>
        <v>0</v>
      </c>
      <c r="FY51" s="106">
        <f t="shared" ref="FY51" si="1527">SUM(FY64,FY61,FY52)</f>
        <v>0</v>
      </c>
      <c r="FZ51" s="106">
        <f t="shared" ref="FZ51" si="1528">SUM(FZ64,FZ61,FZ52)</f>
        <v>0</v>
      </c>
      <c r="GA51" s="106">
        <f t="shared" ref="GA51" si="1529">SUM(GA64,GA61,GA52)</f>
        <v>0</v>
      </c>
      <c r="GB51" s="106">
        <f t="shared" ref="GB51" si="1530">SUM(GB64,GB61,GB52)</f>
        <v>0</v>
      </c>
      <c r="GC51" s="106">
        <f t="shared" ref="GC51" si="1531">SUM(GC64,GC61,GC52)</f>
        <v>0</v>
      </c>
      <c r="GD51" s="99">
        <f t="shared" si="1280"/>
        <v>0</v>
      </c>
      <c r="GE51" s="99">
        <f t="shared" si="1281"/>
        <v>0</v>
      </c>
      <c r="GF51" s="106">
        <f>SUM(GF52,GF61,GF64)</f>
        <v>124</v>
      </c>
      <c r="GG51" s="106">
        <f t="shared" ref="GG51:GO51" si="1532">SUM(GG52,GG61,GG64)</f>
        <v>21283812.866500001</v>
      </c>
      <c r="GH51" s="129">
        <f t="shared" ref="GH51:GH52" si="1533">SUM(GF51/12*$A$2)</f>
        <v>51.666666666666671</v>
      </c>
      <c r="GI51" s="172">
        <f t="shared" ref="GI51:GI52" si="1534">SUM(GG51/12*$A$2)</f>
        <v>8868255.3610416669</v>
      </c>
      <c r="GJ51" s="106">
        <f t="shared" si="1532"/>
        <v>59</v>
      </c>
      <c r="GK51" s="106">
        <f t="shared" si="1532"/>
        <v>10313177.25</v>
      </c>
      <c r="GL51" s="106">
        <f t="shared" si="1532"/>
        <v>6</v>
      </c>
      <c r="GM51" s="106">
        <f t="shared" si="1532"/>
        <v>1015785.4799999999</v>
      </c>
      <c r="GN51" s="106">
        <f t="shared" si="1532"/>
        <v>65</v>
      </c>
      <c r="GO51" s="106">
        <f t="shared" si="1532"/>
        <v>11328962.729999999</v>
      </c>
      <c r="GP51" s="106">
        <f t="shared" si="1511"/>
        <v>7.3333333333333339</v>
      </c>
      <c r="GQ51" s="106">
        <f t="shared" si="1511"/>
        <v>1444921.8889583326</v>
      </c>
      <c r="GR51" s="139"/>
      <c r="GS51" s="78"/>
      <c r="GT51" s="161"/>
      <c r="GU51" s="161"/>
      <c r="GV51" s="90">
        <f t="shared" si="189"/>
        <v>0</v>
      </c>
    </row>
    <row r="52" spans="1:204" hidden="1" x14ac:dyDescent="0.2">
      <c r="A52" s="23">
        <v>1</v>
      </c>
      <c r="B52" s="101"/>
      <c r="C52" s="107"/>
      <c r="D52" s="124"/>
      <c r="E52" s="123" t="s">
        <v>35</v>
      </c>
      <c r="F52" s="125">
        <v>10</v>
      </c>
      <c r="G52" s="126">
        <v>169297.5772</v>
      </c>
      <c r="H52" s="106">
        <f>VLOOKUP($E52,'ВМП план'!$B$8:$AN$43,8,0)</f>
        <v>0</v>
      </c>
      <c r="I52" s="106">
        <f>VLOOKUP($E52,'ВМП план'!$B$8:$AN$43,9,0)</f>
        <v>0</v>
      </c>
      <c r="J52" s="106">
        <f t="shared" si="288"/>
        <v>0</v>
      </c>
      <c r="K52" s="106">
        <f t="shared" si="289"/>
        <v>0</v>
      </c>
      <c r="L52" s="106">
        <f>SUM(L53:L60)</f>
        <v>0</v>
      </c>
      <c r="M52" s="106">
        <f t="shared" ref="M52:Q52" si="1535">SUM(M53:M60)</f>
        <v>0</v>
      </c>
      <c r="N52" s="106">
        <f t="shared" si="1535"/>
        <v>0</v>
      </c>
      <c r="O52" s="106">
        <f t="shared" si="1535"/>
        <v>0</v>
      </c>
      <c r="P52" s="106">
        <f t="shared" si="1535"/>
        <v>0</v>
      </c>
      <c r="Q52" s="106">
        <f t="shared" si="1535"/>
        <v>0</v>
      </c>
      <c r="R52" s="122">
        <f t="shared" si="180"/>
        <v>0</v>
      </c>
      <c r="S52" s="122">
        <f t="shared" si="181"/>
        <v>0</v>
      </c>
      <c r="T52" s="106">
        <f>VLOOKUP($E52,'ВМП план'!$B$8:$AN$43,10,0)</f>
        <v>102</v>
      </c>
      <c r="U52" s="106">
        <f>VLOOKUP($E52,'ВМП план'!$B$8:$AN$43,11,0)</f>
        <v>17268352.874400001</v>
      </c>
      <c r="V52" s="106">
        <f t="shared" si="291"/>
        <v>42.5</v>
      </c>
      <c r="W52" s="106">
        <f t="shared" si="292"/>
        <v>7195147.0310000004</v>
      </c>
      <c r="X52" s="106">
        <f>SUM(X53:X60)</f>
        <v>44</v>
      </c>
      <c r="Y52" s="106">
        <f t="shared" ref="Y52" si="1536">SUM(Y53:Y60)</f>
        <v>7449093.5199999996</v>
      </c>
      <c r="Z52" s="106">
        <f t="shared" ref="Z52" si="1537">SUM(Z53:Z60)</f>
        <v>6</v>
      </c>
      <c r="AA52" s="106">
        <f t="shared" ref="AA52" si="1538">SUM(AA53:AA60)</f>
        <v>1015785.4799999999</v>
      </c>
      <c r="AB52" s="106">
        <f t="shared" ref="AB52" si="1539">SUM(AB53:AB60)</f>
        <v>50</v>
      </c>
      <c r="AC52" s="106">
        <f t="shared" ref="AC52" si="1540">SUM(AC53:AC60)</f>
        <v>8464878.9999999981</v>
      </c>
      <c r="AD52" s="122">
        <f t="shared" si="1250"/>
        <v>1.5</v>
      </c>
      <c r="AE52" s="122">
        <f t="shared" si="1251"/>
        <v>253946.48899999913</v>
      </c>
      <c r="AF52" s="106">
        <f>VLOOKUP($E52,'ВМП план'!$B$8:$AL$43,12,0)</f>
        <v>0</v>
      </c>
      <c r="AG52" s="106">
        <f>VLOOKUP($E52,'ВМП план'!$B$8:$AL$43,13,0)</f>
        <v>0</v>
      </c>
      <c r="AH52" s="106">
        <f t="shared" si="298"/>
        <v>0</v>
      </c>
      <c r="AI52" s="106">
        <f t="shared" si="299"/>
        <v>0</v>
      </c>
      <c r="AJ52" s="106">
        <f>SUM(AJ53:AJ60)</f>
        <v>0</v>
      </c>
      <c r="AK52" s="106">
        <f t="shared" ref="AK52" si="1541">SUM(AK53:AK60)</f>
        <v>0</v>
      </c>
      <c r="AL52" s="106">
        <f t="shared" ref="AL52" si="1542">SUM(AL53:AL60)</f>
        <v>0</v>
      </c>
      <c r="AM52" s="106">
        <f t="shared" ref="AM52" si="1543">SUM(AM53:AM60)</f>
        <v>0</v>
      </c>
      <c r="AN52" s="106">
        <f t="shared" ref="AN52" si="1544">SUM(AN53:AN60)</f>
        <v>0</v>
      </c>
      <c r="AO52" s="106">
        <f t="shared" ref="AO52" si="1545">SUM(AO53:AO60)</f>
        <v>0</v>
      </c>
      <c r="AP52" s="122">
        <f t="shared" si="1252"/>
        <v>0</v>
      </c>
      <c r="AQ52" s="122">
        <f t="shared" si="1253"/>
        <v>0</v>
      </c>
      <c r="AR52" s="106"/>
      <c r="AS52" s="106"/>
      <c r="AT52" s="106">
        <f t="shared" si="305"/>
        <v>0</v>
      </c>
      <c r="AU52" s="106">
        <f t="shared" si="306"/>
        <v>0</v>
      </c>
      <c r="AV52" s="106">
        <f>SUM(AV53:AV60)</f>
        <v>0</v>
      </c>
      <c r="AW52" s="106">
        <f t="shared" ref="AW52" si="1546">SUM(AW53:AW60)</f>
        <v>0</v>
      </c>
      <c r="AX52" s="106">
        <f t="shared" ref="AX52" si="1547">SUM(AX53:AX60)</f>
        <v>0</v>
      </c>
      <c r="AY52" s="106">
        <f t="shared" ref="AY52" si="1548">SUM(AY53:AY60)</f>
        <v>0</v>
      </c>
      <c r="AZ52" s="106">
        <f t="shared" ref="AZ52" si="1549">SUM(AZ53:AZ60)</f>
        <v>0</v>
      </c>
      <c r="BA52" s="106">
        <f t="shared" ref="BA52" si="1550">SUM(BA53:BA60)</f>
        <v>0</v>
      </c>
      <c r="BB52" s="122">
        <f t="shared" si="1254"/>
        <v>0</v>
      </c>
      <c r="BC52" s="122">
        <f t="shared" si="1255"/>
        <v>0</v>
      </c>
      <c r="BD52" s="106"/>
      <c r="BE52" s="106">
        <v>0</v>
      </c>
      <c r="BF52" s="106">
        <f t="shared" si="312"/>
        <v>0</v>
      </c>
      <c r="BG52" s="106">
        <f t="shared" si="313"/>
        <v>0</v>
      </c>
      <c r="BH52" s="106">
        <f>SUM(BH53:BH60)</f>
        <v>0</v>
      </c>
      <c r="BI52" s="106">
        <f t="shared" ref="BI52" si="1551">SUM(BI53:BI60)</f>
        <v>0</v>
      </c>
      <c r="BJ52" s="106">
        <f t="shared" ref="BJ52" si="1552">SUM(BJ53:BJ60)</f>
        <v>0</v>
      </c>
      <c r="BK52" s="106">
        <f t="shared" ref="BK52" si="1553">SUM(BK53:BK60)</f>
        <v>0</v>
      </c>
      <c r="BL52" s="106">
        <f t="shared" ref="BL52" si="1554">SUM(BL53:BL60)</f>
        <v>0</v>
      </c>
      <c r="BM52" s="106">
        <f t="shared" ref="BM52" si="1555">SUM(BM53:BM60)</f>
        <v>0</v>
      </c>
      <c r="BN52" s="122">
        <f t="shared" si="1256"/>
        <v>0</v>
      </c>
      <c r="BO52" s="122">
        <f t="shared" si="1257"/>
        <v>0</v>
      </c>
      <c r="BP52" s="106"/>
      <c r="BQ52" s="106"/>
      <c r="BR52" s="106">
        <f t="shared" si="319"/>
        <v>0</v>
      </c>
      <c r="BS52" s="106">
        <f t="shared" si="320"/>
        <v>0</v>
      </c>
      <c r="BT52" s="106">
        <f>SUM(BT53:BT60)</f>
        <v>0</v>
      </c>
      <c r="BU52" s="106">
        <f t="shared" ref="BU52" si="1556">SUM(BU53:BU60)</f>
        <v>0</v>
      </c>
      <c r="BV52" s="106">
        <f t="shared" ref="BV52" si="1557">SUM(BV53:BV60)</f>
        <v>0</v>
      </c>
      <c r="BW52" s="106">
        <f t="shared" ref="BW52" si="1558">SUM(BW53:BW60)</f>
        <v>0</v>
      </c>
      <c r="BX52" s="106">
        <f t="shared" ref="BX52" si="1559">SUM(BX53:BX60)</f>
        <v>0</v>
      </c>
      <c r="BY52" s="106">
        <f t="shared" ref="BY52" si="1560">SUM(BY53:BY60)</f>
        <v>0</v>
      </c>
      <c r="BZ52" s="122">
        <f t="shared" si="1259"/>
        <v>0</v>
      </c>
      <c r="CA52" s="122">
        <f t="shared" si="1260"/>
        <v>0</v>
      </c>
      <c r="CB52" s="106"/>
      <c r="CC52" s="106"/>
      <c r="CD52" s="106">
        <f t="shared" si="326"/>
        <v>0</v>
      </c>
      <c r="CE52" s="106">
        <f t="shared" si="327"/>
        <v>0</v>
      </c>
      <c r="CF52" s="106">
        <f>SUM(CF53:CF60)</f>
        <v>0</v>
      </c>
      <c r="CG52" s="106">
        <f t="shared" ref="CG52" si="1561">SUM(CG53:CG60)</f>
        <v>0</v>
      </c>
      <c r="CH52" s="106">
        <f t="shared" ref="CH52" si="1562">SUM(CH53:CH60)</f>
        <v>0</v>
      </c>
      <c r="CI52" s="106">
        <f t="shared" ref="CI52" si="1563">SUM(CI53:CI60)</f>
        <v>0</v>
      </c>
      <c r="CJ52" s="106">
        <f t="shared" ref="CJ52" si="1564">SUM(CJ53:CJ60)</f>
        <v>0</v>
      </c>
      <c r="CK52" s="106">
        <f t="shared" ref="CK52" si="1565">SUM(CK53:CK60)</f>
        <v>0</v>
      </c>
      <c r="CL52" s="122">
        <f t="shared" si="1262"/>
        <v>0</v>
      </c>
      <c r="CM52" s="122">
        <f t="shared" si="1263"/>
        <v>0</v>
      </c>
      <c r="CN52" s="106"/>
      <c r="CO52" s="106"/>
      <c r="CP52" s="106">
        <f t="shared" si="333"/>
        <v>0</v>
      </c>
      <c r="CQ52" s="106">
        <f t="shared" si="334"/>
        <v>0</v>
      </c>
      <c r="CR52" s="106">
        <f>SUM(CR53:CR60)</f>
        <v>0</v>
      </c>
      <c r="CS52" s="106">
        <f t="shared" ref="CS52" si="1566">SUM(CS53:CS60)</f>
        <v>0</v>
      </c>
      <c r="CT52" s="106">
        <f t="shared" ref="CT52" si="1567">SUM(CT53:CT60)</f>
        <v>0</v>
      </c>
      <c r="CU52" s="106">
        <f t="shared" ref="CU52" si="1568">SUM(CU53:CU60)</f>
        <v>0</v>
      </c>
      <c r="CV52" s="106">
        <f t="shared" ref="CV52" si="1569">SUM(CV53:CV60)</f>
        <v>0</v>
      </c>
      <c r="CW52" s="106">
        <f t="shared" ref="CW52" si="1570">SUM(CW53:CW60)</f>
        <v>0</v>
      </c>
      <c r="CX52" s="122">
        <f t="shared" si="1264"/>
        <v>0</v>
      </c>
      <c r="CY52" s="122">
        <f t="shared" si="1265"/>
        <v>0</v>
      </c>
      <c r="CZ52" s="106"/>
      <c r="DA52" s="106"/>
      <c r="DB52" s="106">
        <f t="shared" si="340"/>
        <v>0</v>
      </c>
      <c r="DC52" s="106">
        <f t="shared" si="341"/>
        <v>0</v>
      </c>
      <c r="DD52" s="106">
        <f>SUM(DD53:DD60)</f>
        <v>0</v>
      </c>
      <c r="DE52" s="106">
        <f t="shared" ref="DE52" si="1571">SUM(DE53:DE60)</f>
        <v>0</v>
      </c>
      <c r="DF52" s="106">
        <f t="shared" ref="DF52" si="1572">SUM(DF53:DF60)</f>
        <v>0</v>
      </c>
      <c r="DG52" s="106">
        <f t="shared" ref="DG52" si="1573">SUM(DG53:DG60)</f>
        <v>0</v>
      </c>
      <c r="DH52" s="106">
        <f t="shared" ref="DH52" si="1574">SUM(DH53:DH60)</f>
        <v>0</v>
      </c>
      <c r="DI52" s="106">
        <f t="shared" ref="DI52" si="1575">SUM(DI53:DI60)</f>
        <v>0</v>
      </c>
      <c r="DJ52" s="122">
        <f t="shared" si="1266"/>
        <v>0</v>
      </c>
      <c r="DK52" s="122">
        <f t="shared" si="1267"/>
        <v>0</v>
      </c>
      <c r="DL52" s="106"/>
      <c r="DM52" s="106"/>
      <c r="DN52" s="106">
        <f t="shared" si="347"/>
        <v>0</v>
      </c>
      <c r="DO52" s="106">
        <f t="shared" si="348"/>
        <v>0</v>
      </c>
      <c r="DP52" s="106">
        <f>SUM(DP53:DP60)</f>
        <v>0</v>
      </c>
      <c r="DQ52" s="106">
        <f t="shared" ref="DQ52" si="1576">SUM(DQ53:DQ60)</f>
        <v>0</v>
      </c>
      <c r="DR52" s="106">
        <f t="shared" ref="DR52" si="1577">SUM(DR53:DR60)</f>
        <v>0</v>
      </c>
      <c r="DS52" s="106">
        <f t="shared" ref="DS52" si="1578">SUM(DS53:DS60)</f>
        <v>0</v>
      </c>
      <c r="DT52" s="106">
        <f t="shared" ref="DT52" si="1579">SUM(DT53:DT60)</f>
        <v>0</v>
      </c>
      <c r="DU52" s="106">
        <f t="shared" ref="DU52" si="1580">SUM(DU53:DU60)</f>
        <v>0</v>
      </c>
      <c r="DV52" s="122">
        <f t="shared" si="1268"/>
        <v>0</v>
      </c>
      <c r="DW52" s="122">
        <f t="shared" si="1269"/>
        <v>0</v>
      </c>
      <c r="DX52" s="106"/>
      <c r="DY52" s="106">
        <v>0</v>
      </c>
      <c r="DZ52" s="106">
        <f t="shared" si="354"/>
        <v>0</v>
      </c>
      <c r="EA52" s="106">
        <f t="shared" si="355"/>
        <v>0</v>
      </c>
      <c r="EB52" s="106">
        <f>SUM(EB53:EB60)</f>
        <v>0</v>
      </c>
      <c r="EC52" s="106">
        <f t="shared" ref="EC52" si="1581">SUM(EC53:EC60)</f>
        <v>0</v>
      </c>
      <c r="ED52" s="106">
        <f t="shared" ref="ED52" si="1582">SUM(ED53:ED60)</f>
        <v>0</v>
      </c>
      <c r="EE52" s="106">
        <f t="shared" ref="EE52" si="1583">SUM(EE53:EE60)</f>
        <v>0</v>
      </c>
      <c r="EF52" s="106">
        <f t="shared" ref="EF52" si="1584">SUM(EF53:EF60)</f>
        <v>0</v>
      </c>
      <c r="EG52" s="106">
        <f t="shared" ref="EG52" si="1585">SUM(EG53:EG60)</f>
        <v>0</v>
      </c>
      <c r="EH52" s="122">
        <f t="shared" si="1271"/>
        <v>0</v>
      </c>
      <c r="EI52" s="122">
        <f t="shared" si="1272"/>
        <v>0</v>
      </c>
      <c r="EJ52" s="106"/>
      <c r="EK52" s="106">
        <v>0</v>
      </c>
      <c r="EL52" s="106">
        <f t="shared" si="361"/>
        <v>0</v>
      </c>
      <c r="EM52" s="106">
        <f t="shared" si="362"/>
        <v>0</v>
      </c>
      <c r="EN52" s="106">
        <f>SUM(EN53:EN60)</f>
        <v>0</v>
      </c>
      <c r="EO52" s="106">
        <f t="shared" ref="EO52" si="1586">SUM(EO53:EO60)</f>
        <v>0</v>
      </c>
      <c r="EP52" s="106">
        <f t="shared" ref="EP52" si="1587">SUM(EP53:EP60)</f>
        <v>0</v>
      </c>
      <c r="EQ52" s="106">
        <f t="shared" ref="EQ52" si="1588">SUM(EQ53:EQ60)</f>
        <v>0</v>
      </c>
      <c r="ER52" s="106">
        <f t="shared" ref="ER52" si="1589">SUM(ER53:ER60)</f>
        <v>0</v>
      </c>
      <c r="ES52" s="106">
        <f t="shared" ref="ES52" si="1590">SUM(ES53:ES60)</f>
        <v>0</v>
      </c>
      <c r="ET52" s="122">
        <f t="shared" si="1274"/>
        <v>0</v>
      </c>
      <c r="EU52" s="122">
        <f t="shared" si="1275"/>
        <v>0</v>
      </c>
      <c r="EV52" s="106"/>
      <c r="EW52" s="106"/>
      <c r="EX52" s="106">
        <f t="shared" si="368"/>
        <v>0</v>
      </c>
      <c r="EY52" s="106">
        <f t="shared" si="369"/>
        <v>0</v>
      </c>
      <c r="EZ52" s="106">
        <f>SUM(EZ53:EZ60)</f>
        <v>0</v>
      </c>
      <c r="FA52" s="106">
        <f t="shared" ref="FA52" si="1591">SUM(FA53:FA60)</f>
        <v>0</v>
      </c>
      <c r="FB52" s="106">
        <f t="shared" ref="FB52" si="1592">SUM(FB53:FB60)</f>
        <v>0</v>
      </c>
      <c r="FC52" s="106">
        <f t="shared" ref="FC52" si="1593">SUM(FC53:FC60)</f>
        <v>0</v>
      </c>
      <c r="FD52" s="106">
        <f t="shared" ref="FD52" si="1594">SUM(FD53:FD60)</f>
        <v>0</v>
      </c>
      <c r="FE52" s="106">
        <f t="shared" ref="FE52" si="1595">SUM(FE53:FE60)</f>
        <v>0</v>
      </c>
      <c r="FF52" s="122">
        <f t="shared" si="1276"/>
        <v>0</v>
      </c>
      <c r="FG52" s="122">
        <f t="shared" si="1277"/>
        <v>0</v>
      </c>
      <c r="FH52" s="106"/>
      <c r="FI52" s="106"/>
      <c r="FJ52" s="106">
        <f t="shared" si="375"/>
        <v>0</v>
      </c>
      <c r="FK52" s="106">
        <f t="shared" si="376"/>
        <v>0</v>
      </c>
      <c r="FL52" s="106">
        <f>SUM(FL53:FL60)</f>
        <v>0</v>
      </c>
      <c r="FM52" s="106">
        <f t="shared" ref="FM52" si="1596">SUM(FM53:FM60)</f>
        <v>0</v>
      </c>
      <c r="FN52" s="106">
        <f t="shared" ref="FN52" si="1597">SUM(FN53:FN60)</f>
        <v>0</v>
      </c>
      <c r="FO52" s="106">
        <f t="shared" ref="FO52" si="1598">SUM(FO53:FO60)</f>
        <v>0</v>
      </c>
      <c r="FP52" s="106">
        <f t="shared" ref="FP52" si="1599">SUM(FP53:FP60)</f>
        <v>0</v>
      </c>
      <c r="FQ52" s="106">
        <f t="shared" ref="FQ52" si="1600">SUM(FQ53:FQ60)</f>
        <v>0</v>
      </c>
      <c r="FR52" s="122">
        <f t="shared" si="1278"/>
        <v>0</v>
      </c>
      <c r="FS52" s="122">
        <f t="shared" si="1279"/>
        <v>0</v>
      </c>
      <c r="FT52" s="106"/>
      <c r="FU52" s="106"/>
      <c r="FV52" s="106">
        <f t="shared" si="382"/>
        <v>0</v>
      </c>
      <c r="FW52" s="106">
        <f t="shared" si="383"/>
        <v>0</v>
      </c>
      <c r="FX52" s="106">
        <f>SUM(FX53:FX60)</f>
        <v>0</v>
      </c>
      <c r="FY52" s="106">
        <f t="shared" ref="FY52" si="1601">SUM(FY53:FY60)</f>
        <v>0</v>
      </c>
      <c r="FZ52" s="106">
        <f t="shared" ref="FZ52" si="1602">SUM(FZ53:FZ60)</f>
        <v>0</v>
      </c>
      <c r="GA52" s="106">
        <f t="shared" ref="GA52" si="1603">SUM(GA53:GA60)</f>
        <v>0</v>
      </c>
      <c r="GB52" s="106">
        <f t="shared" ref="GB52" si="1604">SUM(GB53:GB60)</f>
        <v>0</v>
      </c>
      <c r="GC52" s="106">
        <f t="shared" ref="GC52" si="1605">SUM(GC53:GC60)</f>
        <v>0</v>
      </c>
      <c r="GD52" s="122">
        <f t="shared" si="1280"/>
        <v>0</v>
      </c>
      <c r="GE52" s="122">
        <f t="shared" si="1281"/>
        <v>0</v>
      </c>
      <c r="GF52" s="106">
        <f t="shared" ref="GF52:GG64" si="1606">H52+T52+AF52+AR52+BD52+BP52+CB52+CN52+CZ52+DL52+DX52+EJ52+EV52+FH52+FT52</f>
        <v>102</v>
      </c>
      <c r="GG52" s="106">
        <f t="shared" si="1606"/>
        <v>17268352.874400001</v>
      </c>
      <c r="GH52" s="129">
        <f t="shared" si="1533"/>
        <v>42.5</v>
      </c>
      <c r="GI52" s="172">
        <f t="shared" si="1534"/>
        <v>7195147.0310000004</v>
      </c>
      <c r="GJ52" s="106">
        <f>SUM(GJ53:GJ60)</f>
        <v>44</v>
      </c>
      <c r="GK52" s="106">
        <f t="shared" ref="GK52" si="1607">SUM(GK53:GK60)</f>
        <v>7449093.5199999996</v>
      </c>
      <c r="GL52" s="106">
        <f t="shared" ref="GL52" si="1608">SUM(GL53:GL60)</f>
        <v>6</v>
      </c>
      <c r="GM52" s="106">
        <f t="shared" ref="GM52" si="1609">SUM(GM53:GM60)</f>
        <v>1015785.4799999999</v>
      </c>
      <c r="GN52" s="106">
        <f t="shared" ref="GN52" si="1610">SUM(GN53:GN60)</f>
        <v>50</v>
      </c>
      <c r="GO52" s="106">
        <f t="shared" ref="GO52" si="1611">SUM(GO53:GO60)</f>
        <v>8464878.9999999981</v>
      </c>
      <c r="GP52" s="106">
        <f t="shared" ref="GP52:GP64" si="1612">SUM(GJ52-GH52)</f>
        <v>1.5</v>
      </c>
      <c r="GQ52" s="106">
        <f t="shared" ref="GQ52:GQ64" si="1613">SUM(GK52-GI52)</f>
        <v>253946.48899999913</v>
      </c>
      <c r="GR52" s="139"/>
      <c r="GS52" s="78"/>
      <c r="GT52" s="161">
        <v>169297.5772</v>
      </c>
      <c r="GU52" s="161">
        <f t="shared" si="188"/>
        <v>169297.58</v>
      </c>
      <c r="GV52" s="90">
        <f t="shared" si="189"/>
        <v>-2.7999999874737114E-3</v>
      </c>
    </row>
    <row r="53" spans="1:204" s="84" customFormat="1" ht="29.25" hidden="1" customHeight="1" x14ac:dyDescent="0.2">
      <c r="A53" s="23">
        <v>1</v>
      </c>
      <c r="B53" s="78" t="s">
        <v>147</v>
      </c>
      <c r="C53" s="79" t="s">
        <v>148</v>
      </c>
      <c r="D53" s="109">
        <v>58</v>
      </c>
      <c r="E53" s="86" t="s">
        <v>149</v>
      </c>
      <c r="F53" s="86">
        <v>10</v>
      </c>
      <c r="G53" s="97">
        <v>169297.5772</v>
      </c>
      <c r="H53" s="119"/>
      <c r="I53" s="119"/>
      <c r="J53" s="119"/>
      <c r="K53" s="119"/>
      <c r="L53" s="98">
        <f>VLOOKUP($D53,'факт '!$D$7:$AS$101,3,0)</f>
        <v>0</v>
      </c>
      <c r="M53" s="98">
        <f>VLOOKUP($D53,'факт '!$D$7:$AS$101,4,0)</f>
        <v>0</v>
      </c>
      <c r="N53" s="98"/>
      <c r="O53" s="98"/>
      <c r="P53" s="98">
        <f t="shared" ref="P53:P59" si="1614">SUM(L53+N53)</f>
        <v>0</v>
      </c>
      <c r="Q53" s="98">
        <f t="shared" ref="Q53:Q59" si="1615">SUM(M53+O53)</f>
        <v>0</v>
      </c>
      <c r="R53" s="99">
        <f t="shared" ref="R53:R59" si="1616">SUM(L53-J53)</f>
        <v>0</v>
      </c>
      <c r="S53" s="99">
        <f t="shared" ref="S53:S59" si="1617">SUM(M53-K53)</f>
        <v>0</v>
      </c>
      <c r="T53" s="119"/>
      <c r="U53" s="119"/>
      <c r="V53" s="119"/>
      <c r="W53" s="119"/>
      <c r="X53" s="98">
        <f>VLOOKUP($D53,'факт '!$D$7:$AS$101,7,0)</f>
        <v>8</v>
      </c>
      <c r="Y53" s="98">
        <f>VLOOKUP($D53,'факт '!$D$7:$AS$101,8,0)</f>
        <v>1354380.64</v>
      </c>
      <c r="Z53" s="98">
        <f>VLOOKUP($D53,'факт '!$D$7:$AS$101,9,0)</f>
        <v>2</v>
      </c>
      <c r="AA53" s="98">
        <f>VLOOKUP($D53,'факт '!$D$7:$AS$101,10,0)</f>
        <v>338595.16</v>
      </c>
      <c r="AB53" s="98">
        <f t="shared" ref="AB53:AB59" si="1618">SUM(X53+Z53)</f>
        <v>10</v>
      </c>
      <c r="AC53" s="98">
        <f t="shared" ref="AC53:AC59" si="1619">SUM(Y53+AA53)</f>
        <v>1692975.7999999998</v>
      </c>
      <c r="AD53" s="99">
        <f t="shared" ref="AD53:AD59" si="1620">SUM(X53-V53)</f>
        <v>8</v>
      </c>
      <c r="AE53" s="99">
        <f t="shared" ref="AE53:AE59" si="1621">SUM(Y53-W53)</f>
        <v>1354380.64</v>
      </c>
      <c r="AF53" s="119"/>
      <c r="AG53" s="119"/>
      <c r="AH53" s="119"/>
      <c r="AI53" s="119"/>
      <c r="AJ53" s="98">
        <f>VLOOKUP($D53,'факт '!$D$7:$AS$101,5,0)</f>
        <v>0</v>
      </c>
      <c r="AK53" s="98">
        <f>VLOOKUP($D53,'факт '!$D$7:$AS$101,6,0)</f>
        <v>0</v>
      </c>
      <c r="AL53" s="98"/>
      <c r="AM53" s="98"/>
      <c r="AN53" s="98">
        <f t="shared" ref="AN53:AN59" si="1622">SUM(AJ53+AL53)</f>
        <v>0</v>
      </c>
      <c r="AO53" s="98">
        <f t="shared" ref="AO53:AO59" si="1623">SUM(AK53+AM53)</f>
        <v>0</v>
      </c>
      <c r="AP53" s="99">
        <f t="shared" ref="AP53:AP59" si="1624">SUM(AJ53-AH53)</f>
        <v>0</v>
      </c>
      <c r="AQ53" s="99">
        <f t="shared" ref="AQ53:AQ59" si="1625">SUM(AK53-AI53)</f>
        <v>0</v>
      </c>
      <c r="AR53" s="119"/>
      <c r="AS53" s="119"/>
      <c r="AT53" s="119"/>
      <c r="AU53" s="119"/>
      <c r="AV53" s="98">
        <f>VLOOKUP($D53,'факт '!$D$7:$AS$101,11,0)</f>
        <v>0</v>
      </c>
      <c r="AW53" s="98">
        <f>VLOOKUP($D53,'факт '!$D$7:$AS$101,12,0)</f>
        <v>0</v>
      </c>
      <c r="AX53" s="98"/>
      <c r="AY53" s="98"/>
      <c r="AZ53" s="98">
        <f t="shared" ref="AZ53:AZ59" si="1626">SUM(AV53+AX53)</f>
        <v>0</v>
      </c>
      <c r="BA53" s="98">
        <f t="shared" ref="BA53:BA59" si="1627">SUM(AW53+AY53)</f>
        <v>0</v>
      </c>
      <c r="BB53" s="99">
        <f t="shared" ref="BB53:BB59" si="1628">SUM(AV53-AT53)</f>
        <v>0</v>
      </c>
      <c r="BC53" s="99">
        <f t="shared" ref="BC53:BC59" si="1629">SUM(AW53-AU53)</f>
        <v>0</v>
      </c>
      <c r="BD53" s="119"/>
      <c r="BE53" s="119"/>
      <c r="BF53" s="119"/>
      <c r="BG53" s="119"/>
      <c r="BH53" s="98">
        <f>VLOOKUP($D53,'факт '!$D$7:$AS$101,15,0)</f>
        <v>0</v>
      </c>
      <c r="BI53" s="98">
        <f>VLOOKUP($D53,'факт '!$D$7:$AS$101,16,0)</f>
        <v>0</v>
      </c>
      <c r="BJ53" s="98">
        <f>VLOOKUP($D53,'факт '!$D$7:$AS$101,17,0)</f>
        <v>0</v>
      </c>
      <c r="BK53" s="98">
        <f>VLOOKUP($D53,'факт '!$D$7:$AS$101,18,0)</f>
        <v>0</v>
      </c>
      <c r="BL53" s="98">
        <f t="shared" ref="BL53:BL59" si="1630">SUM(BH53+BJ53)</f>
        <v>0</v>
      </c>
      <c r="BM53" s="98">
        <f t="shared" ref="BM53:BM59" si="1631">SUM(BI53+BK53)</f>
        <v>0</v>
      </c>
      <c r="BN53" s="99">
        <f t="shared" ref="BN53:BN59" si="1632">SUM(BH53-BF53)</f>
        <v>0</v>
      </c>
      <c r="BO53" s="99">
        <f t="shared" ref="BO53:BO59" si="1633">SUM(BI53-BG53)</f>
        <v>0</v>
      </c>
      <c r="BP53" s="119"/>
      <c r="BQ53" s="119"/>
      <c r="BR53" s="119"/>
      <c r="BS53" s="119"/>
      <c r="BT53" s="98">
        <f>VLOOKUP($D53,'факт '!$D$7:$AS$101,19,0)</f>
        <v>0</v>
      </c>
      <c r="BU53" s="98">
        <f>VLOOKUP($D53,'факт '!$D$7:$AS$101,20,0)</f>
        <v>0</v>
      </c>
      <c r="BV53" s="98">
        <f>VLOOKUP($D53,'факт '!$D$7:$AS$101,21,0)</f>
        <v>0</v>
      </c>
      <c r="BW53" s="98">
        <f>VLOOKUP($D53,'факт '!$D$7:$AS$101,22,0)</f>
        <v>0</v>
      </c>
      <c r="BX53" s="98">
        <f t="shared" ref="BX53:BX59" si="1634">SUM(BT53+BV53)</f>
        <v>0</v>
      </c>
      <c r="BY53" s="98">
        <f t="shared" ref="BY53:BY59" si="1635">SUM(BU53+BW53)</f>
        <v>0</v>
      </c>
      <c r="BZ53" s="99">
        <f t="shared" ref="BZ53:BZ59" si="1636">SUM(BT53-BR53)</f>
        <v>0</v>
      </c>
      <c r="CA53" s="99">
        <f t="shared" ref="CA53:CA59" si="1637">SUM(BU53-BS53)</f>
        <v>0</v>
      </c>
      <c r="CB53" s="119"/>
      <c r="CC53" s="119"/>
      <c r="CD53" s="119"/>
      <c r="CE53" s="119"/>
      <c r="CF53" s="98">
        <f>VLOOKUP($D53,'факт '!$D$7:$AS$101,23,0)</f>
        <v>0</v>
      </c>
      <c r="CG53" s="98">
        <f>VLOOKUP($D53,'факт '!$D$7:$AS$101,24,0)</f>
        <v>0</v>
      </c>
      <c r="CH53" s="98">
        <f>VLOOKUP($D53,'факт '!$D$7:$AS$101,25,0)</f>
        <v>0</v>
      </c>
      <c r="CI53" s="98">
        <f>VLOOKUP($D53,'факт '!$D$7:$AS$101,26,0)</f>
        <v>0</v>
      </c>
      <c r="CJ53" s="98">
        <f t="shared" ref="CJ53:CJ59" si="1638">SUM(CF53+CH53)</f>
        <v>0</v>
      </c>
      <c r="CK53" s="98">
        <f t="shared" ref="CK53:CK59" si="1639">SUM(CG53+CI53)</f>
        <v>0</v>
      </c>
      <c r="CL53" s="99">
        <f t="shared" ref="CL53:CL59" si="1640">SUM(CF53-CD53)</f>
        <v>0</v>
      </c>
      <c r="CM53" s="99">
        <f t="shared" ref="CM53:CM59" si="1641">SUM(CG53-CE53)</f>
        <v>0</v>
      </c>
      <c r="CN53" s="119"/>
      <c r="CO53" s="119"/>
      <c r="CP53" s="119"/>
      <c r="CQ53" s="119"/>
      <c r="CR53" s="98">
        <f>VLOOKUP($D53,'факт '!$D$7:$AS$101,27,0)</f>
        <v>0</v>
      </c>
      <c r="CS53" s="98">
        <f>VLOOKUP($D53,'факт '!$D$7:$AS$101,28,0)</f>
        <v>0</v>
      </c>
      <c r="CT53" s="98">
        <f>VLOOKUP($D53,'факт '!$D$7:$AS$101,29,0)</f>
        <v>0</v>
      </c>
      <c r="CU53" s="98">
        <f>VLOOKUP($D53,'факт '!$D$7:$AS$101,30,0)</f>
        <v>0</v>
      </c>
      <c r="CV53" s="98">
        <f t="shared" ref="CV53:CV59" si="1642">SUM(CR53+CT53)</f>
        <v>0</v>
      </c>
      <c r="CW53" s="98">
        <f t="shared" ref="CW53:CW59" si="1643">SUM(CS53+CU53)</f>
        <v>0</v>
      </c>
      <c r="CX53" s="99">
        <f t="shared" ref="CX53:CX59" si="1644">SUM(CR53-CP53)</f>
        <v>0</v>
      </c>
      <c r="CY53" s="99">
        <f t="shared" ref="CY53:CY59" si="1645">SUM(CS53-CQ53)</f>
        <v>0</v>
      </c>
      <c r="CZ53" s="119"/>
      <c r="DA53" s="119"/>
      <c r="DB53" s="119"/>
      <c r="DC53" s="119"/>
      <c r="DD53" s="98">
        <f>VLOOKUP($D53,'факт '!$D$7:$AS$101,31,0)</f>
        <v>0</v>
      </c>
      <c r="DE53" s="98">
        <f>VLOOKUP($D53,'факт '!$D$7:$AS$101,32,0)</f>
        <v>0</v>
      </c>
      <c r="DF53" s="98"/>
      <c r="DG53" s="98"/>
      <c r="DH53" s="98">
        <f t="shared" ref="DH53:DH59" si="1646">SUM(DD53+DF53)</f>
        <v>0</v>
      </c>
      <c r="DI53" s="98">
        <f t="shared" ref="DI53:DI59" si="1647">SUM(DE53+DG53)</f>
        <v>0</v>
      </c>
      <c r="DJ53" s="99">
        <f t="shared" ref="DJ53:DJ59" si="1648">SUM(DD53-DB53)</f>
        <v>0</v>
      </c>
      <c r="DK53" s="99">
        <f t="shared" ref="DK53:DK59" si="1649">SUM(DE53-DC53)</f>
        <v>0</v>
      </c>
      <c r="DL53" s="119"/>
      <c r="DM53" s="119"/>
      <c r="DN53" s="119"/>
      <c r="DO53" s="119"/>
      <c r="DP53" s="98">
        <f>VLOOKUP($D53,'факт '!$D$7:$AS$101,13,0)</f>
        <v>0</v>
      </c>
      <c r="DQ53" s="98">
        <f>VLOOKUP($D53,'факт '!$D$7:$AS$101,14,0)</f>
        <v>0</v>
      </c>
      <c r="DR53" s="98"/>
      <c r="DS53" s="98"/>
      <c r="DT53" s="98">
        <f t="shared" ref="DT53:DT59" si="1650">SUM(DP53+DR53)</f>
        <v>0</v>
      </c>
      <c r="DU53" s="98">
        <f t="shared" ref="DU53:DU59" si="1651">SUM(DQ53+DS53)</f>
        <v>0</v>
      </c>
      <c r="DV53" s="99">
        <f t="shared" ref="DV53:DV59" si="1652">SUM(DP53-DN53)</f>
        <v>0</v>
      </c>
      <c r="DW53" s="99">
        <f t="shared" ref="DW53:DW59" si="1653">SUM(DQ53-DO53)</f>
        <v>0</v>
      </c>
      <c r="DX53" s="119"/>
      <c r="DY53" s="119"/>
      <c r="DZ53" s="119"/>
      <c r="EA53" s="119"/>
      <c r="EB53" s="98">
        <f>VLOOKUP($D53,'факт '!$D$7:$AS$101,33,0)</f>
        <v>0</v>
      </c>
      <c r="EC53" s="98">
        <f>VLOOKUP($D53,'факт '!$D$7:$AS$101,34,0)</f>
        <v>0</v>
      </c>
      <c r="ED53" s="98">
        <f>VLOOKUP($D53,'факт '!$D$7:$AS$101,35,0)</f>
        <v>0</v>
      </c>
      <c r="EE53" s="98">
        <f>VLOOKUP($D53,'факт '!$D$7:$AS$101,36,0)</f>
        <v>0</v>
      </c>
      <c r="EF53" s="98">
        <f t="shared" ref="EF53:EF59" si="1654">SUM(EB53+ED53)</f>
        <v>0</v>
      </c>
      <c r="EG53" s="98">
        <f t="shared" ref="EG53:EG59" si="1655">SUM(EC53+EE53)</f>
        <v>0</v>
      </c>
      <c r="EH53" s="99">
        <f t="shared" ref="EH53:EH59" si="1656">SUM(EB53-DZ53)</f>
        <v>0</v>
      </c>
      <c r="EI53" s="99">
        <f t="shared" ref="EI53:EI59" si="1657">SUM(EC53-EA53)</f>
        <v>0</v>
      </c>
      <c r="EJ53" s="119"/>
      <c r="EK53" s="119"/>
      <c r="EL53" s="119"/>
      <c r="EM53" s="119"/>
      <c r="EN53" s="98">
        <f>VLOOKUP($D53,'факт '!$D$7:$AS$101,39,0)</f>
        <v>0</v>
      </c>
      <c r="EO53" s="98">
        <f>VLOOKUP($D53,'факт '!$D$7:$AS$101,40,0)</f>
        <v>0</v>
      </c>
      <c r="EP53" s="98">
        <f>VLOOKUP($D53,'факт '!$D$7:$AS$101,41,0)</f>
        <v>0</v>
      </c>
      <c r="EQ53" s="98">
        <f>VLOOKUP($D53,'факт '!$D$7:$AS$101,42,0)</f>
        <v>0</v>
      </c>
      <c r="ER53" s="98">
        <f t="shared" ref="ER53:ER59" si="1658">SUM(EN53+EP53)</f>
        <v>0</v>
      </c>
      <c r="ES53" s="98">
        <f t="shared" ref="ES53:ES59" si="1659">SUM(EO53+EQ53)</f>
        <v>0</v>
      </c>
      <c r="ET53" s="99">
        <f t="shared" ref="ET53:ET59" si="1660">SUM(EN53-EL53)</f>
        <v>0</v>
      </c>
      <c r="EU53" s="99">
        <f t="shared" ref="EU53:EU59" si="1661">SUM(EO53-EM53)</f>
        <v>0</v>
      </c>
      <c r="EV53" s="119"/>
      <c r="EW53" s="119"/>
      <c r="EX53" s="119"/>
      <c r="EY53" s="119"/>
      <c r="EZ53" s="98"/>
      <c r="FA53" s="98"/>
      <c r="FB53" s="98"/>
      <c r="FC53" s="98"/>
      <c r="FD53" s="98">
        <f t="shared" ref="FD53:FD60" si="1662">SUM(EZ53+FB53)</f>
        <v>0</v>
      </c>
      <c r="FE53" s="98">
        <f t="shared" ref="FE53:FE60" si="1663">SUM(FA53+FC53)</f>
        <v>0</v>
      </c>
      <c r="FF53" s="99">
        <f t="shared" si="1276"/>
        <v>0</v>
      </c>
      <c r="FG53" s="99">
        <f t="shared" si="1277"/>
        <v>0</v>
      </c>
      <c r="FH53" s="119"/>
      <c r="FI53" s="119"/>
      <c r="FJ53" s="119"/>
      <c r="FK53" s="119"/>
      <c r="FL53" s="98">
        <f>VLOOKUP($D53,'факт '!$D$7:$AS$101,37,0)</f>
        <v>0</v>
      </c>
      <c r="FM53" s="98">
        <f>VLOOKUP($D53,'факт '!$D$7:$AS$101,38,0)</f>
        <v>0</v>
      </c>
      <c r="FN53" s="98"/>
      <c r="FO53" s="98"/>
      <c r="FP53" s="98">
        <f t="shared" ref="FP53:FP59" si="1664">SUM(FL53+FN53)</f>
        <v>0</v>
      </c>
      <c r="FQ53" s="98">
        <f t="shared" ref="FQ53:FQ59" si="1665">SUM(FM53+FO53)</f>
        <v>0</v>
      </c>
      <c r="FR53" s="99">
        <f t="shared" ref="FR53:FR59" si="1666">SUM(FL53-FJ53)</f>
        <v>0</v>
      </c>
      <c r="FS53" s="99">
        <f t="shared" ref="FS53:FS59" si="1667">SUM(FM53-FK53)</f>
        <v>0</v>
      </c>
      <c r="FT53" s="119"/>
      <c r="FU53" s="119"/>
      <c r="FV53" s="119"/>
      <c r="FW53" s="119"/>
      <c r="FX53" s="98"/>
      <c r="FY53" s="98"/>
      <c r="FZ53" s="98"/>
      <c r="GA53" s="98"/>
      <c r="GB53" s="98">
        <f t="shared" ref="GB53:GB60" si="1668">SUM(FX53+FZ53)</f>
        <v>0</v>
      </c>
      <c r="GC53" s="98">
        <f t="shared" ref="GC53:GC60" si="1669">SUM(FY53+GA53)</f>
        <v>0</v>
      </c>
      <c r="GD53" s="99">
        <f t="shared" si="1280"/>
        <v>0</v>
      </c>
      <c r="GE53" s="99">
        <f t="shared" si="1281"/>
        <v>0</v>
      </c>
      <c r="GF53" s="98">
        <f t="shared" ref="GF53:GF60" si="1670">SUM(H53,T53,AF53,AR53,BD53,BP53,CB53,CN53,CZ53,DL53,DX53,EJ53,EV53)</f>
        <v>0</v>
      </c>
      <c r="GG53" s="98">
        <f t="shared" ref="GG53:GG60" si="1671">SUM(I53,U53,AG53,AS53,BE53,BQ53,CC53,CO53,DA53,DM53,DY53,EK53,EW53)</f>
        <v>0</v>
      </c>
      <c r="GH53" s="98">
        <f t="shared" ref="GH53:GH60" si="1672">SUM(J53,V53,AH53,AT53,BF53,BR53,CD53,CP53,DB53,DN53,DZ53,EL53,EX53)</f>
        <v>0</v>
      </c>
      <c r="GI53" s="98">
        <f t="shared" ref="GI53:GI60" si="1673">SUM(K53,W53,AI53,AU53,BG53,BS53,CE53,CQ53,DC53,DO53,EA53,EM53,EY53)</f>
        <v>0</v>
      </c>
      <c r="GJ53" s="98">
        <f t="shared" ref="GJ53:GJ59" si="1674">SUM(L53,X53,AJ53,AV53,BH53,BT53,CF53,CR53,DD53,DP53,EB53,EN53,EZ53,FL53)</f>
        <v>8</v>
      </c>
      <c r="GK53" s="98">
        <f t="shared" ref="GK53:GK59" si="1675">SUM(M53,Y53,AK53,AW53,BI53,BU53,CG53,CS53,DE53,DQ53,EC53,EO53,FA53,FM53)</f>
        <v>1354380.64</v>
      </c>
      <c r="GL53" s="98">
        <f t="shared" ref="GL53:GL59" si="1676">SUM(N53,Z53,AL53,AX53,BJ53,BV53,CH53,CT53,DF53,DR53,ED53,EP53,FB53,FN53)</f>
        <v>2</v>
      </c>
      <c r="GM53" s="98">
        <f t="shared" ref="GM53:GM59" si="1677">SUM(O53,AA53,AM53,AY53,BK53,BW53,CI53,CU53,DG53,DS53,EE53,EQ53,FC53,FO53)</f>
        <v>338595.16</v>
      </c>
      <c r="GN53" s="98">
        <f t="shared" ref="GN53:GN59" si="1678">SUM(P53,AB53,AN53,AZ53,BL53,BX53,CJ53,CV53,DH53,DT53,EF53,ER53,FD53,FP53)</f>
        <v>10</v>
      </c>
      <c r="GO53" s="98">
        <f t="shared" ref="GO53:GO59" si="1679">SUM(Q53,AC53,AO53,BA53,BM53,BY53,CK53,CW53,DI53,DU53,EG53,ES53,FE53,FQ53)</f>
        <v>1692975.7999999998</v>
      </c>
      <c r="GP53" s="119"/>
      <c r="GQ53" s="119"/>
      <c r="GR53" s="140"/>
      <c r="GS53" s="141"/>
      <c r="GT53" s="162">
        <v>169297.5772</v>
      </c>
      <c r="GU53" s="161">
        <f t="shared" si="188"/>
        <v>169297.58</v>
      </c>
      <c r="GV53" s="90">
        <f t="shared" si="189"/>
        <v>-2.7999999874737114E-3</v>
      </c>
    </row>
    <row r="54" spans="1:204" s="84" customFormat="1" ht="29.25" hidden="1" customHeight="1" x14ac:dyDescent="0.2">
      <c r="A54" s="23">
        <v>1</v>
      </c>
      <c r="B54" s="190" t="s">
        <v>147</v>
      </c>
      <c r="C54" s="191" t="s">
        <v>148</v>
      </c>
      <c r="D54" s="199">
        <v>67</v>
      </c>
      <c r="E54" s="189" t="s">
        <v>339</v>
      </c>
      <c r="F54" s="86">
        <v>10</v>
      </c>
      <c r="G54" s="97">
        <v>169297.5772</v>
      </c>
      <c r="H54" s="119"/>
      <c r="I54" s="119"/>
      <c r="J54" s="119"/>
      <c r="K54" s="119"/>
      <c r="L54" s="98">
        <f>VLOOKUP($D54,'факт '!$D$7:$AS$101,3,0)</f>
        <v>0</v>
      </c>
      <c r="M54" s="98">
        <f>VLOOKUP($D54,'факт '!$D$7:$AS$101,4,0)</f>
        <v>0</v>
      </c>
      <c r="N54" s="98"/>
      <c r="O54" s="98"/>
      <c r="P54" s="98">
        <f t="shared" ref="P54" si="1680">SUM(L54+N54)</f>
        <v>0</v>
      </c>
      <c r="Q54" s="98">
        <f t="shared" ref="Q54" si="1681">SUM(M54+O54)</f>
        <v>0</v>
      </c>
      <c r="R54" s="99">
        <f t="shared" ref="R54" si="1682">SUM(L54-J54)</f>
        <v>0</v>
      </c>
      <c r="S54" s="99">
        <f t="shared" ref="S54" si="1683">SUM(M54-K54)</f>
        <v>0</v>
      </c>
      <c r="T54" s="119"/>
      <c r="U54" s="119"/>
      <c r="V54" s="119"/>
      <c r="W54" s="119"/>
      <c r="X54" s="98">
        <f>VLOOKUP($D54,'факт '!$D$7:$AS$101,7,0)</f>
        <v>2</v>
      </c>
      <c r="Y54" s="98">
        <f>VLOOKUP($D54,'факт '!$D$7:$AS$101,8,0)</f>
        <v>338595.16</v>
      </c>
      <c r="Z54" s="98">
        <f>VLOOKUP($D54,'факт '!$D$7:$AS$101,9,0)</f>
        <v>0</v>
      </c>
      <c r="AA54" s="98">
        <f>VLOOKUP($D54,'факт '!$D$7:$AS$101,10,0)</f>
        <v>0</v>
      </c>
      <c r="AB54" s="98">
        <f t="shared" ref="AB54" si="1684">SUM(X54+Z54)</f>
        <v>2</v>
      </c>
      <c r="AC54" s="98">
        <f t="shared" ref="AC54" si="1685">SUM(Y54+AA54)</f>
        <v>338595.16</v>
      </c>
      <c r="AD54" s="99">
        <f t="shared" ref="AD54" si="1686">SUM(X54-V54)</f>
        <v>2</v>
      </c>
      <c r="AE54" s="99">
        <f t="shared" ref="AE54" si="1687">SUM(Y54-W54)</f>
        <v>338595.16</v>
      </c>
      <c r="AF54" s="119"/>
      <c r="AG54" s="119"/>
      <c r="AH54" s="119"/>
      <c r="AI54" s="119"/>
      <c r="AJ54" s="98"/>
      <c r="AK54" s="98"/>
      <c r="AL54" s="98"/>
      <c r="AM54" s="98"/>
      <c r="AN54" s="98"/>
      <c r="AO54" s="98"/>
      <c r="AP54" s="99"/>
      <c r="AQ54" s="99"/>
      <c r="AR54" s="119"/>
      <c r="AS54" s="119"/>
      <c r="AT54" s="119"/>
      <c r="AU54" s="119"/>
      <c r="AV54" s="98">
        <f>VLOOKUP($D54,'факт '!$D$7:$AS$101,11,0)</f>
        <v>0</v>
      </c>
      <c r="AW54" s="98">
        <f>VLOOKUP($D54,'факт '!$D$7:$AS$101,12,0)</f>
        <v>0</v>
      </c>
      <c r="AX54" s="98"/>
      <c r="AY54" s="98"/>
      <c r="AZ54" s="98">
        <f t="shared" ref="AZ54" si="1688">SUM(AV54+AX54)</f>
        <v>0</v>
      </c>
      <c r="BA54" s="98">
        <f t="shared" ref="BA54" si="1689">SUM(AW54+AY54)</f>
        <v>0</v>
      </c>
      <c r="BB54" s="99">
        <f t="shared" ref="BB54" si="1690">SUM(AV54-AT54)</f>
        <v>0</v>
      </c>
      <c r="BC54" s="99">
        <f t="shared" ref="BC54" si="1691">SUM(AW54-AU54)</f>
        <v>0</v>
      </c>
      <c r="BD54" s="119"/>
      <c r="BE54" s="119"/>
      <c r="BF54" s="119"/>
      <c r="BG54" s="119"/>
      <c r="BH54" s="98">
        <f>VLOOKUP($D54,'факт '!$D$7:$AS$101,15,0)</f>
        <v>0</v>
      </c>
      <c r="BI54" s="98">
        <f>VLOOKUP($D54,'факт '!$D$7:$AS$101,16,0)</f>
        <v>0</v>
      </c>
      <c r="BJ54" s="98">
        <f>VLOOKUP($D54,'факт '!$D$7:$AS$101,17,0)</f>
        <v>0</v>
      </c>
      <c r="BK54" s="98">
        <f>VLOOKUP($D54,'факт '!$D$7:$AS$101,18,0)</f>
        <v>0</v>
      </c>
      <c r="BL54" s="98">
        <f t="shared" ref="BL54" si="1692">SUM(BH54+BJ54)</f>
        <v>0</v>
      </c>
      <c r="BM54" s="98">
        <f t="shared" ref="BM54" si="1693">SUM(BI54+BK54)</f>
        <v>0</v>
      </c>
      <c r="BN54" s="99">
        <f t="shared" ref="BN54" si="1694">SUM(BH54-BF54)</f>
        <v>0</v>
      </c>
      <c r="BO54" s="99">
        <f t="shared" ref="BO54" si="1695">SUM(BI54-BG54)</f>
        <v>0</v>
      </c>
      <c r="BP54" s="119"/>
      <c r="BQ54" s="119"/>
      <c r="BR54" s="119"/>
      <c r="BS54" s="119"/>
      <c r="BT54" s="98">
        <f>VLOOKUP($D54,'факт '!$D$7:$AS$101,19,0)</f>
        <v>0</v>
      </c>
      <c r="BU54" s="98">
        <f>VLOOKUP($D54,'факт '!$D$7:$AS$101,20,0)</f>
        <v>0</v>
      </c>
      <c r="BV54" s="98">
        <f>VLOOKUP($D54,'факт '!$D$7:$AS$101,21,0)</f>
        <v>0</v>
      </c>
      <c r="BW54" s="98">
        <f>VLOOKUP($D54,'факт '!$D$7:$AS$101,22,0)</f>
        <v>0</v>
      </c>
      <c r="BX54" s="98">
        <f t="shared" ref="BX54" si="1696">SUM(BT54+BV54)</f>
        <v>0</v>
      </c>
      <c r="BY54" s="98">
        <f t="shared" ref="BY54" si="1697">SUM(BU54+BW54)</f>
        <v>0</v>
      </c>
      <c r="BZ54" s="99">
        <f t="shared" ref="BZ54" si="1698">SUM(BT54-BR54)</f>
        <v>0</v>
      </c>
      <c r="CA54" s="99">
        <f t="shared" ref="CA54" si="1699">SUM(BU54-BS54)</f>
        <v>0</v>
      </c>
      <c r="CB54" s="119"/>
      <c r="CC54" s="119"/>
      <c r="CD54" s="119"/>
      <c r="CE54" s="119"/>
      <c r="CF54" s="98">
        <f>VLOOKUP($D54,'факт '!$D$7:$AS$101,23,0)</f>
        <v>0</v>
      </c>
      <c r="CG54" s="98">
        <f>VLOOKUP($D54,'факт '!$D$7:$AS$101,24,0)</f>
        <v>0</v>
      </c>
      <c r="CH54" s="98">
        <f>VLOOKUP($D54,'факт '!$D$7:$AS$101,25,0)</f>
        <v>0</v>
      </c>
      <c r="CI54" s="98">
        <f>VLOOKUP($D54,'факт '!$D$7:$AS$101,26,0)</f>
        <v>0</v>
      </c>
      <c r="CJ54" s="98">
        <f t="shared" ref="CJ54" si="1700">SUM(CF54+CH54)</f>
        <v>0</v>
      </c>
      <c r="CK54" s="98">
        <f t="shared" ref="CK54" si="1701">SUM(CG54+CI54)</f>
        <v>0</v>
      </c>
      <c r="CL54" s="99">
        <f t="shared" ref="CL54" si="1702">SUM(CF54-CD54)</f>
        <v>0</v>
      </c>
      <c r="CM54" s="99">
        <f t="shared" ref="CM54" si="1703">SUM(CG54-CE54)</f>
        <v>0</v>
      </c>
      <c r="CN54" s="119"/>
      <c r="CO54" s="119"/>
      <c r="CP54" s="119"/>
      <c r="CQ54" s="119"/>
      <c r="CR54" s="98">
        <f>VLOOKUP($D54,'факт '!$D$7:$AS$101,27,0)</f>
        <v>0</v>
      </c>
      <c r="CS54" s="98">
        <f>VLOOKUP($D54,'факт '!$D$7:$AS$101,28,0)</f>
        <v>0</v>
      </c>
      <c r="CT54" s="98">
        <f>VLOOKUP($D54,'факт '!$D$7:$AS$101,29,0)</f>
        <v>0</v>
      </c>
      <c r="CU54" s="98">
        <f>VLOOKUP($D54,'факт '!$D$7:$AS$101,30,0)</f>
        <v>0</v>
      </c>
      <c r="CV54" s="98">
        <f t="shared" ref="CV54" si="1704">SUM(CR54+CT54)</f>
        <v>0</v>
      </c>
      <c r="CW54" s="98">
        <f t="shared" ref="CW54" si="1705">SUM(CS54+CU54)</f>
        <v>0</v>
      </c>
      <c r="CX54" s="99">
        <f t="shared" ref="CX54" si="1706">SUM(CR54-CP54)</f>
        <v>0</v>
      </c>
      <c r="CY54" s="99">
        <f t="shared" ref="CY54" si="1707">SUM(CS54-CQ54)</f>
        <v>0</v>
      </c>
      <c r="CZ54" s="119"/>
      <c r="DA54" s="119"/>
      <c r="DB54" s="119"/>
      <c r="DC54" s="119"/>
      <c r="DD54" s="98">
        <f>VLOOKUP($D54,'факт '!$D$7:$AS$101,31,0)</f>
        <v>0</v>
      </c>
      <c r="DE54" s="98">
        <f>VLOOKUP($D54,'факт '!$D$7:$AS$101,32,0)</f>
        <v>0</v>
      </c>
      <c r="DF54" s="98"/>
      <c r="DG54" s="98"/>
      <c r="DH54" s="98">
        <f t="shared" ref="DH54" si="1708">SUM(DD54+DF54)</f>
        <v>0</v>
      </c>
      <c r="DI54" s="98">
        <f t="shared" ref="DI54" si="1709">SUM(DE54+DG54)</f>
        <v>0</v>
      </c>
      <c r="DJ54" s="99">
        <f t="shared" ref="DJ54" si="1710">SUM(DD54-DB54)</f>
        <v>0</v>
      </c>
      <c r="DK54" s="99">
        <f t="shared" ref="DK54" si="1711">SUM(DE54-DC54)</f>
        <v>0</v>
      </c>
      <c r="DL54" s="119"/>
      <c r="DM54" s="119"/>
      <c r="DN54" s="119"/>
      <c r="DO54" s="119"/>
      <c r="DP54" s="98">
        <f>VLOOKUP($D54,'факт '!$D$7:$AS$101,13,0)</f>
        <v>0</v>
      </c>
      <c r="DQ54" s="98">
        <f>VLOOKUP($D54,'факт '!$D$7:$AS$101,14,0)</f>
        <v>0</v>
      </c>
      <c r="DR54" s="98"/>
      <c r="DS54" s="98"/>
      <c r="DT54" s="98">
        <f t="shared" ref="DT54" si="1712">SUM(DP54+DR54)</f>
        <v>0</v>
      </c>
      <c r="DU54" s="98">
        <f t="shared" ref="DU54" si="1713">SUM(DQ54+DS54)</f>
        <v>0</v>
      </c>
      <c r="DV54" s="99">
        <f t="shared" ref="DV54" si="1714">SUM(DP54-DN54)</f>
        <v>0</v>
      </c>
      <c r="DW54" s="99">
        <f t="shared" ref="DW54" si="1715">SUM(DQ54-DO54)</f>
        <v>0</v>
      </c>
      <c r="DX54" s="119"/>
      <c r="DY54" s="119"/>
      <c r="DZ54" s="119"/>
      <c r="EA54" s="119"/>
      <c r="EB54" s="98">
        <f>VLOOKUP($D54,'факт '!$D$7:$AS$101,33,0)</f>
        <v>0</v>
      </c>
      <c r="EC54" s="98">
        <f>VLOOKUP($D54,'факт '!$D$7:$AS$101,34,0)</f>
        <v>0</v>
      </c>
      <c r="ED54" s="98">
        <f>VLOOKUP($D54,'факт '!$D$7:$AS$101,35,0)</f>
        <v>0</v>
      </c>
      <c r="EE54" s="98">
        <f>VLOOKUP($D54,'факт '!$D$7:$AS$101,36,0)</f>
        <v>0</v>
      </c>
      <c r="EF54" s="98">
        <f t="shared" ref="EF54" si="1716">SUM(EB54+ED54)</f>
        <v>0</v>
      </c>
      <c r="EG54" s="98">
        <f t="shared" ref="EG54" si="1717">SUM(EC54+EE54)</f>
        <v>0</v>
      </c>
      <c r="EH54" s="99">
        <f t="shared" ref="EH54" si="1718">SUM(EB54-DZ54)</f>
        <v>0</v>
      </c>
      <c r="EI54" s="99">
        <f t="shared" ref="EI54" si="1719">SUM(EC54-EA54)</f>
        <v>0</v>
      </c>
      <c r="EJ54" s="119"/>
      <c r="EK54" s="119"/>
      <c r="EL54" s="119"/>
      <c r="EM54" s="119"/>
      <c r="EN54" s="98">
        <f>VLOOKUP($D54,'факт '!$D$7:$AS$101,39,0)</f>
        <v>0</v>
      </c>
      <c r="EO54" s="98">
        <f>VLOOKUP($D54,'факт '!$D$7:$AS$101,40,0)</f>
        <v>0</v>
      </c>
      <c r="EP54" s="98">
        <f>VLOOKUP($D54,'факт '!$D$7:$AS$101,41,0)</f>
        <v>0</v>
      </c>
      <c r="EQ54" s="98">
        <f>VLOOKUP($D54,'факт '!$D$7:$AS$101,42,0)</f>
        <v>0</v>
      </c>
      <c r="ER54" s="98">
        <f t="shared" ref="ER54" si="1720">SUM(EN54+EP54)</f>
        <v>0</v>
      </c>
      <c r="ES54" s="98">
        <f t="shared" ref="ES54" si="1721">SUM(EO54+EQ54)</f>
        <v>0</v>
      </c>
      <c r="ET54" s="99">
        <f t="shared" ref="ET54" si="1722">SUM(EN54-EL54)</f>
        <v>0</v>
      </c>
      <c r="EU54" s="99">
        <f t="shared" ref="EU54" si="1723">SUM(EO54-EM54)</f>
        <v>0</v>
      </c>
      <c r="EV54" s="119"/>
      <c r="EW54" s="119"/>
      <c r="EX54" s="119"/>
      <c r="EY54" s="119"/>
      <c r="EZ54" s="98"/>
      <c r="FA54" s="98"/>
      <c r="FB54" s="98"/>
      <c r="FC54" s="98"/>
      <c r="FD54" s="98">
        <f t="shared" ref="FD54" si="1724">SUM(EZ54+FB54)</f>
        <v>0</v>
      </c>
      <c r="FE54" s="98">
        <f t="shared" ref="FE54" si="1725">SUM(FA54+FC54)</f>
        <v>0</v>
      </c>
      <c r="FF54" s="99">
        <f t="shared" ref="FF54" si="1726">SUM(EZ54-EX54)</f>
        <v>0</v>
      </c>
      <c r="FG54" s="99">
        <f t="shared" ref="FG54" si="1727">SUM(FA54-EY54)</f>
        <v>0</v>
      </c>
      <c r="FH54" s="119"/>
      <c r="FI54" s="119"/>
      <c r="FJ54" s="119"/>
      <c r="FK54" s="119"/>
      <c r="FL54" s="98">
        <f>VLOOKUP($D54,'факт '!$D$7:$AS$101,37,0)</f>
        <v>0</v>
      </c>
      <c r="FM54" s="98">
        <f>VLOOKUP($D54,'факт '!$D$7:$AS$101,38,0)</f>
        <v>0</v>
      </c>
      <c r="FN54" s="98"/>
      <c r="FO54" s="98"/>
      <c r="FP54" s="98">
        <f t="shared" si="1664"/>
        <v>0</v>
      </c>
      <c r="FQ54" s="98">
        <f t="shared" si="1665"/>
        <v>0</v>
      </c>
      <c r="FR54" s="99">
        <f t="shared" si="1666"/>
        <v>0</v>
      </c>
      <c r="FS54" s="99">
        <f t="shared" si="1667"/>
        <v>0</v>
      </c>
      <c r="FT54" s="119"/>
      <c r="FU54" s="119"/>
      <c r="FV54" s="119"/>
      <c r="FW54" s="119"/>
      <c r="FX54" s="98"/>
      <c r="FY54" s="98"/>
      <c r="FZ54" s="98"/>
      <c r="GA54" s="98"/>
      <c r="GB54" s="98"/>
      <c r="GC54" s="98"/>
      <c r="GD54" s="99"/>
      <c r="GE54" s="99"/>
      <c r="GF54" s="98"/>
      <c r="GG54" s="98"/>
      <c r="GH54" s="98"/>
      <c r="GI54" s="98"/>
      <c r="GJ54" s="98">
        <f t="shared" si="1674"/>
        <v>2</v>
      </c>
      <c r="GK54" s="98">
        <f t="shared" si="1675"/>
        <v>338595.16</v>
      </c>
      <c r="GL54" s="98">
        <f t="shared" si="1676"/>
        <v>0</v>
      </c>
      <c r="GM54" s="98">
        <f t="shared" si="1677"/>
        <v>0</v>
      </c>
      <c r="GN54" s="98">
        <f t="shared" si="1678"/>
        <v>2</v>
      </c>
      <c r="GO54" s="98">
        <f t="shared" si="1679"/>
        <v>338595.16</v>
      </c>
      <c r="GP54" s="119"/>
      <c r="GQ54" s="119"/>
      <c r="GR54" s="140"/>
      <c r="GS54" s="141"/>
      <c r="GT54" s="162">
        <v>169297.5772</v>
      </c>
      <c r="GU54" s="161">
        <f t="shared" si="188"/>
        <v>169297.58</v>
      </c>
      <c r="GV54" s="90">
        <f t="shared" si="189"/>
        <v>-2.7999999874737114E-3</v>
      </c>
    </row>
    <row r="55" spans="1:204" s="84" customFormat="1" ht="29.25" hidden="1" customHeight="1" x14ac:dyDescent="0.2">
      <c r="A55" s="23">
        <v>1</v>
      </c>
      <c r="B55" s="78" t="s">
        <v>150</v>
      </c>
      <c r="C55" s="79" t="s">
        <v>151</v>
      </c>
      <c r="D55" s="109">
        <v>71</v>
      </c>
      <c r="E55" s="86" t="s">
        <v>149</v>
      </c>
      <c r="F55" s="86">
        <v>10</v>
      </c>
      <c r="G55" s="97">
        <v>169297.5772</v>
      </c>
      <c r="H55" s="119"/>
      <c r="I55" s="119"/>
      <c r="J55" s="119"/>
      <c r="K55" s="119"/>
      <c r="L55" s="98">
        <f>VLOOKUP($D55,'факт '!$D$7:$AS$101,3,0)</f>
        <v>0</v>
      </c>
      <c r="M55" s="98">
        <f>VLOOKUP($D55,'факт '!$D$7:$AS$101,4,0)</f>
        <v>0</v>
      </c>
      <c r="N55" s="98"/>
      <c r="O55" s="98"/>
      <c r="P55" s="98">
        <f t="shared" si="1614"/>
        <v>0</v>
      </c>
      <c r="Q55" s="98">
        <f t="shared" si="1615"/>
        <v>0</v>
      </c>
      <c r="R55" s="99">
        <f t="shared" si="1616"/>
        <v>0</v>
      </c>
      <c r="S55" s="99">
        <f t="shared" si="1617"/>
        <v>0</v>
      </c>
      <c r="T55" s="119"/>
      <c r="U55" s="119"/>
      <c r="V55" s="119"/>
      <c r="W55" s="119"/>
      <c r="X55" s="98">
        <f>VLOOKUP($D55,'факт '!$D$7:$AS$101,7,0)</f>
        <v>4</v>
      </c>
      <c r="Y55" s="98">
        <f>VLOOKUP($D55,'факт '!$D$7:$AS$101,8,0)</f>
        <v>677190.32</v>
      </c>
      <c r="Z55" s="98">
        <f>VLOOKUP($D55,'факт '!$D$7:$AS$101,9,0)</f>
        <v>2</v>
      </c>
      <c r="AA55" s="98">
        <f>VLOOKUP($D55,'факт '!$D$7:$AS$101,10,0)</f>
        <v>338595.16</v>
      </c>
      <c r="AB55" s="98">
        <f t="shared" si="1618"/>
        <v>6</v>
      </c>
      <c r="AC55" s="98">
        <f t="shared" si="1619"/>
        <v>1015785.48</v>
      </c>
      <c r="AD55" s="99">
        <f t="shared" si="1620"/>
        <v>4</v>
      </c>
      <c r="AE55" s="99">
        <f t="shared" si="1621"/>
        <v>677190.32</v>
      </c>
      <c r="AF55" s="119"/>
      <c r="AG55" s="119"/>
      <c r="AH55" s="119"/>
      <c r="AI55" s="119"/>
      <c r="AJ55" s="98">
        <f>VLOOKUP($D55,'факт '!$D$7:$AS$101,5,0)</f>
        <v>0</v>
      </c>
      <c r="AK55" s="98">
        <f>VLOOKUP($D55,'факт '!$D$7:$AS$101,6,0)</f>
        <v>0</v>
      </c>
      <c r="AL55" s="98"/>
      <c r="AM55" s="98"/>
      <c r="AN55" s="98">
        <f t="shared" si="1622"/>
        <v>0</v>
      </c>
      <c r="AO55" s="98">
        <f t="shared" si="1623"/>
        <v>0</v>
      </c>
      <c r="AP55" s="99">
        <f t="shared" si="1624"/>
        <v>0</v>
      </c>
      <c r="AQ55" s="99">
        <f t="shared" si="1625"/>
        <v>0</v>
      </c>
      <c r="AR55" s="119"/>
      <c r="AS55" s="119"/>
      <c r="AT55" s="119"/>
      <c r="AU55" s="119"/>
      <c r="AV55" s="98">
        <f>VLOOKUP($D55,'факт '!$D$7:$AS$101,11,0)</f>
        <v>0</v>
      </c>
      <c r="AW55" s="98">
        <f>VLOOKUP($D55,'факт '!$D$7:$AS$101,12,0)</f>
        <v>0</v>
      </c>
      <c r="AX55" s="98"/>
      <c r="AY55" s="98"/>
      <c r="AZ55" s="98">
        <f t="shared" si="1626"/>
        <v>0</v>
      </c>
      <c r="BA55" s="98">
        <f t="shared" si="1627"/>
        <v>0</v>
      </c>
      <c r="BB55" s="99">
        <f t="shared" si="1628"/>
        <v>0</v>
      </c>
      <c r="BC55" s="99">
        <f t="shared" si="1629"/>
        <v>0</v>
      </c>
      <c r="BD55" s="119"/>
      <c r="BE55" s="119"/>
      <c r="BF55" s="119"/>
      <c r="BG55" s="119"/>
      <c r="BH55" s="98">
        <f>VLOOKUP($D55,'факт '!$D$7:$AS$101,15,0)</f>
        <v>0</v>
      </c>
      <c r="BI55" s="98">
        <f>VLOOKUP($D55,'факт '!$D$7:$AS$101,16,0)</f>
        <v>0</v>
      </c>
      <c r="BJ55" s="98">
        <f>VLOOKUP($D55,'факт '!$D$7:$AS$101,17,0)</f>
        <v>0</v>
      </c>
      <c r="BK55" s="98">
        <f>VLOOKUP($D55,'факт '!$D$7:$AS$101,18,0)</f>
        <v>0</v>
      </c>
      <c r="BL55" s="98">
        <f t="shared" si="1630"/>
        <v>0</v>
      </c>
      <c r="BM55" s="98">
        <f t="shared" si="1631"/>
        <v>0</v>
      </c>
      <c r="BN55" s="99">
        <f t="shared" si="1632"/>
        <v>0</v>
      </c>
      <c r="BO55" s="99">
        <f t="shared" si="1633"/>
        <v>0</v>
      </c>
      <c r="BP55" s="119"/>
      <c r="BQ55" s="119"/>
      <c r="BR55" s="119"/>
      <c r="BS55" s="119"/>
      <c r="BT55" s="98">
        <f>VLOOKUP($D55,'факт '!$D$7:$AS$101,19,0)</f>
        <v>0</v>
      </c>
      <c r="BU55" s="98">
        <f>VLOOKUP($D55,'факт '!$D$7:$AS$101,20,0)</f>
        <v>0</v>
      </c>
      <c r="BV55" s="98">
        <f>VLOOKUP($D55,'факт '!$D$7:$AS$101,21,0)</f>
        <v>0</v>
      </c>
      <c r="BW55" s="98">
        <f>VLOOKUP($D55,'факт '!$D$7:$AS$101,22,0)</f>
        <v>0</v>
      </c>
      <c r="BX55" s="98">
        <f t="shared" si="1634"/>
        <v>0</v>
      </c>
      <c r="BY55" s="98">
        <f t="shared" si="1635"/>
        <v>0</v>
      </c>
      <c r="BZ55" s="99">
        <f t="shared" si="1636"/>
        <v>0</v>
      </c>
      <c r="CA55" s="99">
        <f t="shared" si="1637"/>
        <v>0</v>
      </c>
      <c r="CB55" s="119"/>
      <c r="CC55" s="119"/>
      <c r="CD55" s="119"/>
      <c r="CE55" s="119"/>
      <c r="CF55" s="98">
        <f>VLOOKUP($D55,'факт '!$D$7:$AS$101,23,0)</f>
        <v>0</v>
      </c>
      <c r="CG55" s="98">
        <f>VLOOKUP($D55,'факт '!$D$7:$AS$101,24,0)</f>
        <v>0</v>
      </c>
      <c r="CH55" s="98">
        <f>VLOOKUP($D55,'факт '!$D$7:$AS$101,25,0)</f>
        <v>0</v>
      </c>
      <c r="CI55" s="98">
        <f>VLOOKUP($D55,'факт '!$D$7:$AS$101,26,0)</f>
        <v>0</v>
      </c>
      <c r="CJ55" s="98">
        <f t="shared" si="1638"/>
        <v>0</v>
      </c>
      <c r="CK55" s="98">
        <f t="shared" si="1639"/>
        <v>0</v>
      </c>
      <c r="CL55" s="99">
        <f t="shared" si="1640"/>
        <v>0</v>
      </c>
      <c r="CM55" s="99">
        <f t="shared" si="1641"/>
        <v>0</v>
      </c>
      <c r="CN55" s="119"/>
      <c r="CO55" s="119"/>
      <c r="CP55" s="119"/>
      <c r="CQ55" s="119"/>
      <c r="CR55" s="98">
        <f>VLOOKUP($D55,'факт '!$D$7:$AS$101,27,0)</f>
        <v>0</v>
      </c>
      <c r="CS55" s="98">
        <f>VLOOKUP($D55,'факт '!$D$7:$AS$101,28,0)</f>
        <v>0</v>
      </c>
      <c r="CT55" s="98">
        <f>VLOOKUP($D55,'факт '!$D$7:$AS$101,29,0)</f>
        <v>0</v>
      </c>
      <c r="CU55" s="98">
        <f>VLOOKUP($D55,'факт '!$D$7:$AS$101,30,0)</f>
        <v>0</v>
      </c>
      <c r="CV55" s="98">
        <f t="shared" si="1642"/>
        <v>0</v>
      </c>
      <c r="CW55" s="98">
        <f t="shared" si="1643"/>
        <v>0</v>
      </c>
      <c r="CX55" s="99">
        <f t="shared" si="1644"/>
        <v>0</v>
      </c>
      <c r="CY55" s="99">
        <f t="shared" si="1645"/>
        <v>0</v>
      </c>
      <c r="CZ55" s="119"/>
      <c r="DA55" s="119"/>
      <c r="DB55" s="119"/>
      <c r="DC55" s="119"/>
      <c r="DD55" s="98">
        <f>VLOOKUP($D55,'факт '!$D$7:$AS$101,31,0)</f>
        <v>0</v>
      </c>
      <c r="DE55" s="98">
        <f>VLOOKUP($D55,'факт '!$D$7:$AS$101,32,0)</f>
        <v>0</v>
      </c>
      <c r="DF55" s="98"/>
      <c r="DG55" s="98"/>
      <c r="DH55" s="98">
        <f t="shared" si="1646"/>
        <v>0</v>
      </c>
      <c r="DI55" s="98">
        <f t="shared" si="1647"/>
        <v>0</v>
      </c>
      <c r="DJ55" s="99">
        <f t="shared" si="1648"/>
        <v>0</v>
      </c>
      <c r="DK55" s="99">
        <f t="shared" si="1649"/>
        <v>0</v>
      </c>
      <c r="DL55" s="119"/>
      <c r="DM55" s="119"/>
      <c r="DN55" s="119"/>
      <c r="DO55" s="119"/>
      <c r="DP55" s="98">
        <f>VLOOKUP($D55,'факт '!$D$7:$AS$101,13,0)</f>
        <v>0</v>
      </c>
      <c r="DQ55" s="98">
        <f>VLOOKUP($D55,'факт '!$D$7:$AS$101,14,0)</f>
        <v>0</v>
      </c>
      <c r="DR55" s="98"/>
      <c r="DS55" s="98"/>
      <c r="DT55" s="98">
        <f t="shared" si="1650"/>
        <v>0</v>
      </c>
      <c r="DU55" s="98">
        <f t="shared" si="1651"/>
        <v>0</v>
      </c>
      <c r="DV55" s="99">
        <f t="shared" si="1652"/>
        <v>0</v>
      </c>
      <c r="DW55" s="99">
        <f t="shared" si="1653"/>
        <v>0</v>
      </c>
      <c r="DX55" s="119"/>
      <c r="DY55" s="119"/>
      <c r="DZ55" s="119"/>
      <c r="EA55" s="119"/>
      <c r="EB55" s="98">
        <f>VLOOKUP($D55,'факт '!$D$7:$AS$101,33,0)</f>
        <v>0</v>
      </c>
      <c r="EC55" s="98">
        <f>VLOOKUP($D55,'факт '!$D$7:$AS$101,34,0)</f>
        <v>0</v>
      </c>
      <c r="ED55" s="98">
        <f>VLOOKUP($D55,'факт '!$D$7:$AS$101,35,0)</f>
        <v>0</v>
      </c>
      <c r="EE55" s="98">
        <f>VLOOKUP($D55,'факт '!$D$7:$AS$101,36,0)</f>
        <v>0</v>
      </c>
      <c r="EF55" s="98">
        <f t="shared" si="1654"/>
        <v>0</v>
      </c>
      <c r="EG55" s="98">
        <f t="shared" si="1655"/>
        <v>0</v>
      </c>
      <c r="EH55" s="99">
        <f t="shared" si="1656"/>
        <v>0</v>
      </c>
      <c r="EI55" s="99">
        <f t="shared" si="1657"/>
        <v>0</v>
      </c>
      <c r="EJ55" s="119"/>
      <c r="EK55" s="119"/>
      <c r="EL55" s="119"/>
      <c r="EM55" s="119"/>
      <c r="EN55" s="98">
        <f>VLOOKUP($D55,'факт '!$D$7:$AS$101,39,0)</f>
        <v>0</v>
      </c>
      <c r="EO55" s="98">
        <f>VLOOKUP($D55,'факт '!$D$7:$AS$101,40,0)</f>
        <v>0</v>
      </c>
      <c r="EP55" s="98">
        <f>VLOOKUP($D55,'факт '!$D$7:$AS$101,41,0)</f>
        <v>0</v>
      </c>
      <c r="EQ55" s="98">
        <f>VLOOKUP($D55,'факт '!$D$7:$AS$101,42,0)</f>
        <v>0</v>
      </c>
      <c r="ER55" s="98">
        <f t="shared" si="1658"/>
        <v>0</v>
      </c>
      <c r="ES55" s="98">
        <f t="shared" si="1659"/>
        <v>0</v>
      </c>
      <c r="ET55" s="99">
        <f t="shared" si="1660"/>
        <v>0</v>
      </c>
      <c r="EU55" s="99">
        <f t="shared" si="1661"/>
        <v>0</v>
      </c>
      <c r="EV55" s="119"/>
      <c r="EW55" s="119"/>
      <c r="EX55" s="119"/>
      <c r="EY55" s="119"/>
      <c r="EZ55" s="98"/>
      <c r="FA55" s="98"/>
      <c r="FB55" s="98"/>
      <c r="FC55" s="98"/>
      <c r="FD55" s="98">
        <f t="shared" si="1662"/>
        <v>0</v>
      </c>
      <c r="FE55" s="98">
        <f t="shared" si="1663"/>
        <v>0</v>
      </c>
      <c r="FF55" s="99">
        <f t="shared" si="1276"/>
        <v>0</v>
      </c>
      <c r="FG55" s="99">
        <f t="shared" si="1277"/>
        <v>0</v>
      </c>
      <c r="FH55" s="119"/>
      <c r="FI55" s="119"/>
      <c r="FJ55" s="119"/>
      <c r="FK55" s="119"/>
      <c r="FL55" s="98">
        <f>VLOOKUP($D55,'факт '!$D$7:$AS$101,37,0)</f>
        <v>0</v>
      </c>
      <c r="FM55" s="98">
        <f>VLOOKUP($D55,'факт '!$D$7:$AS$101,38,0)</f>
        <v>0</v>
      </c>
      <c r="FN55" s="98"/>
      <c r="FO55" s="98"/>
      <c r="FP55" s="98">
        <f t="shared" si="1664"/>
        <v>0</v>
      </c>
      <c r="FQ55" s="98">
        <f t="shared" si="1665"/>
        <v>0</v>
      </c>
      <c r="FR55" s="99">
        <f t="shared" si="1666"/>
        <v>0</v>
      </c>
      <c r="FS55" s="99">
        <f t="shared" si="1667"/>
        <v>0</v>
      </c>
      <c r="FT55" s="119"/>
      <c r="FU55" s="119"/>
      <c r="FV55" s="119"/>
      <c r="FW55" s="119"/>
      <c r="FX55" s="98"/>
      <c r="FY55" s="98"/>
      <c r="FZ55" s="98"/>
      <c r="GA55" s="98"/>
      <c r="GB55" s="98">
        <f t="shared" si="1668"/>
        <v>0</v>
      </c>
      <c r="GC55" s="98">
        <f t="shared" si="1669"/>
        <v>0</v>
      </c>
      <c r="GD55" s="99">
        <f t="shared" si="1280"/>
        <v>0</v>
      </c>
      <c r="GE55" s="99">
        <f t="shared" si="1281"/>
        <v>0</v>
      </c>
      <c r="GF55" s="98">
        <f t="shared" si="1670"/>
        <v>0</v>
      </c>
      <c r="GG55" s="98">
        <f t="shared" si="1671"/>
        <v>0</v>
      </c>
      <c r="GH55" s="98">
        <f t="shared" si="1672"/>
        <v>0</v>
      </c>
      <c r="GI55" s="98">
        <f t="shared" si="1673"/>
        <v>0</v>
      </c>
      <c r="GJ55" s="98">
        <f t="shared" si="1674"/>
        <v>4</v>
      </c>
      <c r="GK55" s="98">
        <f t="shared" si="1675"/>
        <v>677190.32</v>
      </c>
      <c r="GL55" s="98">
        <f t="shared" si="1676"/>
        <v>2</v>
      </c>
      <c r="GM55" s="98">
        <f t="shared" si="1677"/>
        <v>338595.16</v>
      </c>
      <c r="GN55" s="98">
        <f t="shared" si="1678"/>
        <v>6</v>
      </c>
      <c r="GO55" s="98">
        <f t="shared" si="1679"/>
        <v>1015785.48</v>
      </c>
      <c r="GP55" s="119"/>
      <c r="GQ55" s="119"/>
      <c r="GR55" s="140"/>
      <c r="GS55" s="141"/>
      <c r="GT55" s="162">
        <v>169297.5772</v>
      </c>
      <c r="GU55" s="161">
        <f t="shared" si="188"/>
        <v>169297.58</v>
      </c>
      <c r="GV55" s="90">
        <f t="shared" si="189"/>
        <v>-2.7999999874737114E-3</v>
      </c>
    </row>
    <row r="56" spans="1:204" s="84" customFormat="1" ht="29.25" hidden="1" customHeight="1" x14ac:dyDescent="0.2">
      <c r="A56" s="23">
        <v>1</v>
      </c>
      <c r="B56" s="76" t="s">
        <v>293</v>
      </c>
      <c r="C56" s="74" t="s">
        <v>294</v>
      </c>
      <c r="D56" s="75">
        <v>73</v>
      </c>
      <c r="E56" s="74" t="s">
        <v>149</v>
      </c>
      <c r="F56" s="86">
        <v>10</v>
      </c>
      <c r="G56" s="97">
        <v>169297.5772</v>
      </c>
      <c r="H56" s="119"/>
      <c r="I56" s="119"/>
      <c r="J56" s="119"/>
      <c r="K56" s="119"/>
      <c r="L56" s="98">
        <f>VLOOKUP($D56,'факт '!$D$7:$AS$101,3,0)</f>
        <v>0</v>
      </c>
      <c r="M56" s="98">
        <f>VLOOKUP($D56,'факт '!$D$7:$AS$101,4,0)</f>
        <v>0</v>
      </c>
      <c r="N56" s="98"/>
      <c r="O56" s="98"/>
      <c r="P56" s="98">
        <f t="shared" si="1614"/>
        <v>0</v>
      </c>
      <c r="Q56" s="98">
        <f t="shared" si="1615"/>
        <v>0</v>
      </c>
      <c r="R56" s="99">
        <f t="shared" si="1616"/>
        <v>0</v>
      </c>
      <c r="S56" s="99">
        <f t="shared" si="1617"/>
        <v>0</v>
      </c>
      <c r="T56" s="119"/>
      <c r="U56" s="119"/>
      <c r="V56" s="119"/>
      <c r="W56" s="119"/>
      <c r="X56" s="98">
        <f>VLOOKUP($D56,'факт '!$D$7:$AS$101,7,0)</f>
        <v>1</v>
      </c>
      <c r="Y56" s="98">
        <f>VLOOKUP($D56,'факт '!$D$7:$AS$101,8,0)</f>
        <v>169297.58</v>
      </c>
      <c r="Z56" s="98">
        <f>VLOOKUP($D56,'факт '!$D$7:$AS$101,9,0)</f>
        <v>1</v>
      </c>
      <c r="AA56" s="98">
        <f>VLOOKUP($D56,'факт '!$D$7:$AS$101,10,0)</f>
        <v>169297.58</v>
      </c>
      <c r="AB56" s="98">
        <f t="shared" si="1618"/>
        <v>2</v>
      </c>
      <c r="AC56" s="98">
        <f t="shared" si="1619"/>
        <v>338595.16</v>
      </c>
      <c r="AD56" s="99">
        <f t="shared" si="1620"/>
        <v>1</v>
      </c>
      <c r="AE56" s="99">
        <f t="shared" si="1621"/>
        <v>169297.58</v>
      </c>
      <c r="AF56" s="119"/>
      <c r="AG56" s="119"/>
      <c r="AH56" s="119"/>
      <c r="AI56" s="119"/>
      <c r="AJ56" s="98">
        <f>VLOOKUP($D56,'факт '!$D$7:$AS$101,5,0)</f>
        <v>0</v>
      </c>
      <c r="AK56" s="98">
        <f>VLOOKUP($D56,'факт '!$D$7:$AS$101,6,0)</f>
        <v>0</v>
      </c>
      <c r="AL56" s="98"/>
      <c r="AM56" s="98"/>
      <c r="AN56" s="98">
        <f t="shared" si="1622"/>
        <v>0</v>
      </c>
      <c r="AO56" s="98">
        <f t="shared" si="1623"/>
        <v>0</v>
      </c>
      <c r="AP56" s="99">
        <f t="shared" si="1624"/>
        <v>0</v>
      </c>
      <c r="AQ56" s="99">
        <f t="shared" si="1625"/>
        <v>0</v>
      </c>
      <c r="AR56" s="119"/>
      <c r="AS56" s="119"/>
      <c r="AT56" s="119"/>
      <c r="AU56" s="119"/>
      <c r="AV56" s="98">
        <f>VLOOKUP($D56,'факт '!$D$7:$AS$101,11,0)</f>
        <v>0</v>
      </c>
      <c r="AW56" s="98">
        <f>VLOOKUP($D56,'факт '!$D$7:$AS$101,12,0)</f>
        <v>0</v>
      </c>
      <c r="AX56" s="98"/>
      <c r="AY56" s="98"/>
      <c r="AZ56" s="98">
        <f t="shared" si="1626"/>
        <v>0</v>
      </c>
      <c r="BA56" s="98">
        <f t="shared" si="1627"/>
        <v>0</v>
      </c>
      <c r="BB56" s="99">
        <f t="shared" si="1628"/>
        <v>0</v>
      </c>
      <c r="BC56" s="99">
        <f t="shared" si="1629"/>
        <v>0</v>
      </c>
      <c r="BD56" s="119"/>
      <c r="BE56" s="119"/>
      <c r="BF56" s="119"/>
      <c r="BG56" s="119"/>
      <c r="BH56" s="98">
        <f>VLOOKUP($D56,'факт '!$D$7:$AS$101,15,0)</f>
        <v>0</v>
      </c>
      <c r="BI56" s="98">
        <f>VLOOKUP($D56,'факт '!$D$7:$AS$101,16,0)</f>
        <v>0</v>
      </c>
      <c r="BJ56" s="98">
        <f>VLOOKUP($D56,'факт '!$D$7:$AS$101,17,0)</f>
        <v>0</v>
      </c>
      <c r="BK56" s="98">
        <f>VLOOKUP($D56,'факт '!$D$7:$AS$101,18,0)</f>
        <v>0</v>
      </c>
      <c r="BL56" s="98">
        <f t="shared" si="1630"/>
        <v>0</v>
      </c>
      <c r="BM56" s="98">
        <f t="shared" si="1631"/>
        <v>0</v>
      </c>
      <c r="BN56" s="99">
        <f t="shared" si="1632"/>
        <v>0</v>
      </c>
      <c r="BO56" s="99">
        <f t="shared" si="1633"/>
        <v>0</v>
      </c>
      <c r="BP56" s="119"/>
      <c r="BQ56" s="119"/>
      <c r="BR56" s="119"/>
      <c r="BS56" s="119"/>
      <c r="BT56" s="98">
        <f>VLOOKUP($D56,'факт '!$D$7:$AS$101,19,0)</f>
        <v>0</v>
      </c>
      <c r="BU56" s="98">
        <f>VLOOKUP($D56,'факт '!$D$7:$AS$101,20,0)</f>
        <v>0</v>
      </c>
      <c r="BV56" s="98">
        <f>VLOOKUP($D56,'факт '!$D$7:$AS$101,21,0)</f>
        <v>0</v>
      </c>
      <c r="BW56" s="98">
        <f>VLOOKUP($D56,'факт '!$D$7:$AS$101,22,0)</f>
        <v>0</v>
      </c>
      <c r="BX56" s="98">
        <f t="shared" si="1634"/>
        <v>0</v>
      </c>
      <c r="BY56" s="98">
        <f t="shared" si="1635"/>
        <v>0</v>
      </c>
      <c r="BZ56" s="99">
        <f t="shared" si="1636"/>
        <v>0</v>
      </c>
      <c r="CA56" s="99">
        <f t="shared" si="1637"/>
        <v>0</v>
      </c>
      <c r="CB56" s="119"/>
      <c r="CC56" s="119"/>
      <c r="CD56" s="119"/>
      <c r="CE56" s="119"/>
      <c r="CF56" s="98">
        <f>VLOOKUP($D56,'факт '!$D$7:$AS$101,23,0)</f>
        <v>0</v>
      </c>
      <c r="CG56" s="98">
        <f>VLOOKUP($D56,'факт '!$D$7:$AS$101,24,0)</f>
        <v>0</v>
      </c>
      <c r="CH56" s="98">
        <f>VLOOKUP($D56,'факт '!$D$7:$AS$101,25,0)</f>
        <v>0</v>
      </c>
      <c r="CI56" s="98">
        <f>VLOOKUP($D56,'факт '!$D$7:$AS$101,26,0)</f>
        <v>0</v>
      </c>
      <c r="CJ56" s="98">
        <f t="shared" si="1638"/>
        <v>0</v>
      </c>
      <c r="CK56" s="98">
        <f t="shared" si="1639"/>
        <v>0</v>
      </c>
      <c r="CL56" s="99">
        <f t="shared" si="1640"/>
        <v>0</v>
      </c>
      <c r="CM56" s="99">
        <f t="shared" si="1641"/>
        <v>0</v>
      </c>
      <c r="CN56" s="119"/>
      <c r="CO56" s="119"/>
      <c r="CP56" s="119"/>
      <c r="CQ56" s="119"/>
      <c r="CR56" s="98">
        <f>VLOOKUP($D56,'факт '!$D$7:$AS$101,27,0)</f>
        <v>0</v>
      </c>
      <c r="CS56" s="98">
        <f>VLOOKUP($D56,'факт '!$D$7:$AS$101,28,0)</f>
        <v>0</v>
      </c>
      <c r="CT56" s="98">
        <f>VLOOKUP($D56,'факт '!$D$7:$AS$101,29,0)</f>
        <v>0</v>
      </c>
      <c r="CU56" s="98">
        <f>VLOOKUP($D56,'факт '!$D$7:$AS$101,30,0)</f>
        <v>0</v>
      </c>
      <c r="CV56" s="98">
        <f t="shared" si="1642"/>
        <v>0</v>
      </c>
      <c r="CW56" s="98">
        <f t="shared" si="1643"/>
        <v>0</v>
      </c>
      <c r="CX56" s="99">
        <f t="shared" si="1644"/>
        <v>0</v>
      </c>
      <c r="CY56" s="99">
        <f t="shared" si="1645"/>
        <v>0</v>
      </c>
      <c r="CZ56" s="119"/>
      <c r="DA56" s="119"/>
      <c r="DB56" s="119"/>
      <c r="DC56" s="119"/>
      <c r="DD56" s="98">
        <f>VLOOKUP($D56,'факт '!$D$7:$AS$101,31,0)</f>
        <v>0</v>
      </c>
      <c r="DE56" s="98">
        <f>VLOOKUP($D56,'факт '!$D$7:$AS$101,32,0)</f>
        <v>0</v>
      </c>
      <c r="DF56" s="98"/>
      <c r="DG56" s="98"/>
      <c r="DH56" s="98">
        <f t="shared" si="1646"/>
        <v>0</v>
      </c>
      <c r="DI56" s="98">
        <f t="shared" si="1647"/>
        <v>0</v>
      </c>
      <c r="DJ56" s="99">
        <f t="shared" si="1648"/>
        <v>0</v>
      </c>
      <c r="DK56" s="99">
        <f t="shared" si="1649"/>
        <v>0</v>
      </c>
      <c r="DL56" s="119"/>
      <c r="DM56" s="119"/>
      <c r="DN56" s="119"/>
      <c r="DO56" s="119"/>
      <c r="DP56" s="98">
        <f>VLOOKUP($D56,'факт '!$D$7:$AS$101,13,0)</f>
        <v>0</v>
      </c>
      <c r="DQ56" s="98">
        <f>VLOOKUP($D56,'факт '!$D$7:$AS$101,14,0)</f>
        <v>0</v>
      </c>
      <c r="DR56" s="98"/>
      <c r="DS56" s="98"/>
      <c r="DT56" s="98">
        <f t="shared" si="1650"/>
        <v>0</v>
      </c>
      <c r="DU56" s="98">
        <f t="shared" si="1651"/>
        <v>0</v>
      </c>
      <c r="DV56" s="99">
        <f t="shared" si="1652"/>
        <v>0</v>
      </c>
      <c r="DW56" s="99">
        <f t="shared" si="1653"/>
        <v>0</v>
      </c>
      <c r="DX56" s="119"/>
      <c r="DY56" s="119"/>
      <c r="DZ56" s="119"/>
      <c r="EA56" s="119"/>
      <c r="EB56" s="98">
        <f>VLOOKUP($D56,'факт '!$D$7:$AS$101,33,0)</f>
        <v>0</v>
      </c>
      <c r="EC56" s="98">
        <f>VLOOKUP($D56,'факт '!$D$7:$AS$101,34,0)</f>
        <v>0</v>
      </c>
      <c r="ED56" s="98">
        <f>VLOOKUP($D56,'факт '!$D$7:$AS$101,35,0)</f>
        <v>0</v>
      </c>
      <c r="EE56" s="98">
        <f>VLOOKUP($D56,'факт '!$D$7:$AS$101,36,0)</f>
        <v>0</v>
      </c>
      <c r="EF56" s="98">
        <f t="shared" si="1654"/>
        <v>0</v>
      </c>
      <c r="EG56" s="98">
        <f t="shared" si="1655"/>
        <v>0</v>
      </c>
      <c r="EH56" s="99">
        <f t="shared" si="1656"/>
        <v>0</v>
      </c>
      <c r="EI56" s="99">
        <f t="shared" si="1657"/>
        <v>0</v>
      </c>
      <c r="EJ56" s="119"/>
      <c r="EK56" s="119"/>
      <c r="EL56" s="119"/>
      <c r="EM56" s="119"/>
      <c r="EN56" s="98">
        <f>VLOOKUP($D56,'факт '!$D$7:$AS$101,39,0)</f>
        <v>0</v>
      </c>
      <c r="EO56" s="98">
        <f>VLOOKUP($D56,'факт '!$D$7:$AS$101,40,0)</f>
        <v>0</v>
      </c>
      <c r="EP56" s="98">
        <f>VLOOKUP($D56,'факт '!$D$7:$AS$101,41,0)</f>
        <v>0</v>
      </c>
      <c r="EQ56" s="98">
        <f>VLOOKUP($D56,'факт '!$D$7:$AS$101,42,0)</f>
        <v>0</v>
      </c>
      <c r="ER56" s="98">
        <f t="shared" si="1658"/>
        <v>0</v>
      </c>
      <c r="ES56" s="98">
        <f t="shared" si="1659"/>
        <v>0</v>
      </c>
      <c r="ET56" s="99">
        <f t="shared" si="1660"/>
        <v>0</v>
      </c>
      <c r="EU56" s="99">
        <f t="shared" si="1661"/>
        <v>0</v>
      </c>
      <c r="EV56" s="119"/>
      <c r="EW56" s="119"/>
      <c r="EX56" s="119"/>
      <c r="EY56" s="119"/>
      <c r="EZ56" s="98"/>
      <c r="FA56" s="98"/>
      <c r="FB56" s="98"/>
      <c r="FC56" s="98"/>
      <c r="FD56" s="98"/>
      <c r="FE56" s="98"/>
      <c r="FF56" s="99"/>
      <c r="FG56" s="99"/>
      <c r="FH56" s="119"/>
      <c r="FI56" s="119"/>
      <c r="FJ56" s="119"/>
      <c r="FK56" s="119"/>
      <c r="FL56" s="98">
        <f>VLOOKUP($D56,'факт '!$D$7:$AS$101,37,0)</f>
        <v>0</v>
      </c>
      <c r="FM56" s="98">
        <f>VLOOKUP($D56,'факт '!$D$7:$AS$101,38,0)</f>
        <v>0</v>
      </c>
      <c r="FN56" s="98"/>
      <c r="FO56" s="98"/>
      <c r="FP56" s="98">
        <f t="shared" si="1664"/>
        <v>0</v>
      </c>
      <c r="FQ56" s="98">
        <f t="shared" si="1665"/>
        <v>0</v>
      </c>
      <c r="FR56" s="99">
        <f t="shared" si="1666"/>
        <v>0</v>
      </c>
      <c r="FS56" s="99">
        <f t="shared" si="1667"/>
        <v>0</v>
      </c>
      <c r="FT56" s="119"/>
      <c r="FU56" s="119"/>
      <c r="FV56" s="119"/>
      <c r="FW56" s="119"/>
      <c r="FX56" s="98"/>
      <c r="FY56" s="98"/>
      <c r="FZ56" s="98"/>
      <c r="GA56" s="98"/>
      <c r="GB56" s="98"/>
      <c r="GC56" s="98"/>
      <c r="GD56" s="99"/>
      <c r="GE56" s="99"/>
      <c r="GF56" s="98"/>
      <c r="GG56" s="98"/>
      <c r="GH56" s="98"/>
      <c r="GI56" s="98"/>
      <c r="GJ56" s="98">
        <f t="shared" si="1674"/>
        <v>1</v>
      </c>
      <c r="GK56" s="98">
        <f t="shared" si="1675"/>
        <v>169297.58</v>
      </c>
      <c r="GL56" s="98">
        <f t="shared" si="1676"/>
        <v>1</v>
      </c>
      <c r="GM56" s="98">
        <f t="shared" si="1677"/>
        <v>169297.58</v>
      </c>
      <c r="GN56" s="98">
        <f t="shared" si="1678"/>
        <v>2</v>
      </c>
      <c r="GO56" s="98">
        <f t="shared" si="1679"/>
        <v>338595.16</v>
      </c>
      <c r="GP56" s="119"/>
      <c r="GQ56" s="119"/>
      <c r="GR56" s="140"/>
      <c r="GS56" s="141"/>
      <c r="GT56" s="162">
        <v>169297.5772</v>
      </c>
      <c r="GU56" s="161">
        <f t="shared" si="188"/>
        <v>169297.58</v>
      </c>
      <c r="GV56" s="90">
        <f t="shared" si="189"/>
        <v>-2.7999999874737114E-3</v>
      </c>
    </row>
    <row r="57" spans="1:204" s="84" customFormat="1" ht="29.25" hidden="1" customHeight="1" x14ac:dyDescent="0.2">
      <c r="A57" s="23">
        <v>1</v>
      </c>
      <c r="B57" s="78" t="s">
        <v>152</v>
      </c>
      <c r="C57" s="79" t="s">
        <v>153</v>
      </c>
      <c r="D57" s="109">
        <v>85</v>
      </c>
      <c r="E57" s="86" t="s">
        <v>154</v>
      </c>
      <c r="F57" s="86">
        <v>10</v>
      </c>
      <c r="G57" s="97">
        <v>169297.5772</v>
      </c>
      <c r="H57" s="119"/>
      <c r="I57" s="119"/>
      <c r="J57" s="119"/>
      <c r="K57" s="119"/>
      <c r="L57" s="98">
        <f>VLOOKUP($D57,'факт '!$D$7:$AS$101,3,0)</f>
        <v>0</v>
      </c>
      <c r="M57" s="98">
        <f>VLOOKUP($D57,'факт '!$D$7:$AS$101,4,0)</f>
        <v>0</v>
      </c>
      <c r="N57" s="98"/>
      <c r="O57" s="98"/>
      <c r="P57" s="98">
        <f t="shared" si="1614"/>
        <v>0</v>
      </c>
      <c r="Q57" s="98">
        <f t="shared" si="1615"/>
        <v>0</v>
      </c>
      <c r="R57" s="99">
        <f t="shared" si="1616"/>
        <v>0</v>
      </c>
      <c r="S57" s="99">
        <f t="shared" si="1617"/>
        <v>0</v>
      </c>
      <c r="T57" s="119"/>
      <c r="U57" s="119"/>
      <c r="V57" s="119"/>
      <c r="W57" s="119"/>
      <c r="X57" s="98">
        <f>VLOOKUP($D57,'факт '!$D$7:$AS$101,7,0)</f>
        <v>9</v>
      </c>
      <c r="Y57" s="98">
        <f>VLOOKUP($D57,'факт '!$D$7:$AS$101,8,0)</f>
        <v>1523678.2199999997</v>
      </c>
      <c r="Z57" s="98">
        <f>VLOOKUP($D57,'факт '!$D$7:$AS$101,9,0)</f>
        <v>0</v>
      </c>
      <c r="AA57" s="98">
        <f>VLOOKUP($D57,'факт '!$D$7:$AS$101,10,0)</f>
        <v>0</v>
      </c>
      <c r="AB57" s="98">
        <f t="shared" si="1618"/>
        <v>9</v>
      </c>
      <c r="AC57" s="98">
        <f t="shared" si="1619"/>
        <v>1523678.2199999997</v>
      </c>
      <c r="AD57" s="99">
        <f t="shared" si="1620"/>
        <v>9</v>
      </c>
      <c r="AE57" s="99">
        <f t="shared" si="1621"/>
        <v>1523678.2199999997</v>
      </c>
      <c r="AF57" s="119"/>
      <c r="AG57" s="119"/>
      <c r="AH57" s="119"/>
      <c r="AI57" s="119"/>
      <c r="AJ57" s="98">
        <f>VLOOKUP($D57,'факт '!$D$7:$AS$101,5,0)</f>
        <v>0</v>
      </c>
      <c r="AK57" s="98">
        <f>VLOOKUP($D57,'факт '!$D$7:$AS$101,6,0)</f>
        <v>0</v>
      </c>
      <c r="AL57" s="98"/>
      <c r="AM57" s="98"/>
      <c r="AN57" s="98">
        <f t="shared" si="1622"/>
        <v>0</v>
      </c>
      <c r="AO57" s="98">
        <f t="shared" si="1623"/>
        <v>0</v>
      </c>
      <c r="AP57" s="99">
        <f t="shared" si="1624"/>
        <v>0</v>
      </c>
      <c r="AQ57" s="99">
        <f t="shared" si="1625"/>
        <v>0</v>
      </c>
      <c r="AR57" s="119"/>
      <c r="AS57" s="119"/>
      <c r="AT57" s="119"/>
      <c r="AU57" s="119"/>
      <c r="AV57" s="98">
        <f>VLOOKUP($D57,'факт '!$D$7:$AS$101,11,0)</f>
        <v>0</v>
      </c>
      <c r="AW57" s="98">
        <f>VLOOKUP($D57,'факт '!$D$7:$AS$101,12,0)</f>
        <v>0</v>
      </c>
      <c r="AX57" s="98"/>
      <c r="AY57" s="98"/>
      <c r="AZ57" s="98">
        <f t="shared" si="1626"/>
        <v>0</v>
      </c>
      <c r="BA57" s="98">
        <f t="shared" si="1627"/>
        <v>0</v>
      </c>
      <c r="BB57" s="99">
        <f t="shared" si="1628"/>
        <v>0</v>
      </c>
      <c r="BC57" s="99">
        <f t="shared" si="1629"/>
        <v>0</v>
      </c>
      <c r="BD57" s="119"/>
      <c r="BE57" s="119"/>
      <c r="BF57" s="119"/>
      <c r="BG57" s="119"/>
      <c r="BH57" s="98">
        <f>VLOOKUP($D57,'факт '!$D$7:$AS$101,15,0)</f>
        <v>0</v>
      </c>
      <c r="BI57" s="98">
        <f>VLOOKUP($D57,'факт '!$D$7:$AS$101,16,0)</f>
        <v>0</v>
      </c>
      <c r="BJ57" s="98">
        <f>VLOOKUP($D57,'факт '!$D$7:$AS$101,17,0)</f>
        <v>0</v>
      </c>
      <c r="BK57" s="98">
        <f>VLOOKUP($D57,'факт '!$D$7:$AS$101,18,0)</f>
        <v>0</v>
      </c>
      <c r="BL57" s="98">
        <f t="shared" si="1630"/>
        <v>0</v>
      </c>
      <c r="BM57" s="98">
        <f t="shared" si="1631"/>
        <v>0</v>
      </c>
      <c r="BN57" s="99">
        <f t="shared" si="1632"/>
        <v>0</v>
      </c>
      <c r="BO57" s="99">
        <f t="shared" si="1633"/>
        <v>0</v>
      </c>
      <c r="BP57" s="119"/>
      <c r="BQ57" s="119"/>
      <c r="BR57" s="119"/>
      <c r="BS57" s="119"/>
      <c r="BT57" s="98">
        <f>VLOOKUP($D57,'факт '!$D$7:$AS$101,19,0)</f>
        <v>0</v>
      </c>
      <c r="BU57" s="98">
        <f>VLOOKUP($D57,'факт '!$D$7:$AS$101,20,0)</f>
        <v>0</v>
      </c>
      <c r="BV57" s="98">
        <f>VLOOKUP($D57,'факт '!$D$7:$AS$101,21,0)</f>
        <v>0</v>
      </c>
      <c r="BW57" s="98">
        <f>VLOOKUP($D57,'факт '!$D$7:$AS$101,22,0)</f>
        <v>0</v>
      </c>
      <c r="BX57" s="98">
        <f t="shared" si="1634"/>
        <v>0</v>
      </c>
      <c r="BY57" s="98">
        <f t="shared" si="1635"/>
        <v>0</v>
      </c>
      <c r="BZ57" s="99">
        <f t="shared" si="1636"/>
        <v>0</v>
      </c>
      <c r="CA57" s="99">
        <f t="shared" si="1637"/>
        <v>0</v>
      </c>
      <c r="CB57" s="119"/>
      <c r="CC57" s="119"/>
      <c r="CD57" s="119"/>
      <c r="CE57" s="119"/>
      <c r="CF57" s="98">
        <f>VLOOKUP($D57,'факт '!$D$7:$AS$101,23,0)</f>
        <v>0</v>
      </c>
      <c r="CG57" s="98">
        <f>VLOOKUP($D57,'факт '!$D$7:$AS$101,24,0)</f>
        <v>0</v>
      </c>
      <c r="CH57" s="98">
        <f>VLOOKUP($D57,'факт '!$D$7:$AS$101,25,0)</f>
        <v>0</v>
      </c>
      <c r="CI57" s="98">
        <f>VLOOKUP($D57,'факт '!$D$7:$AS$101,26,0)</f>
        <v>0</v>
      </c>
      <c r="CJ57" s="98">
        <f t="shared" si="1638"/>
        <v>0</v>
      </c>
      <c r="CK57" s="98">
        <f t="shared" si="1639"/>
        <v>0</v>
      </c>
      <c r="CL57" s="99">
        <f t="shared" si="1640"/>
        <v>0</v>
      </c>
      <c r="CM57" s="99">
        <f t="shared" si="1641"/>
        <v>0</v>
      </c>
      <c r="CN57" s="119"/>
      <c r="CO57" s="119"/>
      <c r="CP57" s="119"/>
      <c r="CQ57" s="119"/>
      <c r="CR57" s="98">
        <f>VLOOKUP($D57,'факт '!$D$7:$AS$101,27,0)</f>
        <v>0</v>
      </c>
      <c r="CS57" s="98">
        <f>VLOOKUP($D57,'факт '!$D$7:$AS$101,28,0)</f>
        <v>0</v>
      </c>
      <c r="CT57" s="98">
        <f>VLOOKUP($D57,'факт '!$D$7:$AS$101,29,0)</f>
        <v>0</v>
      </c>
      <c r="CU57" s="98">
        <f>VLOOKUP($D57,'факт '!$D$7:$AS$101,30,0)</f>
        <v>0</v>
      </c>
      <c r="CV57" s="98">
        <f t="shared" si="1642"/>
        <v>0</v>
      </c>
      <c r="CW57" s="98">
        <f t="shared" si="1643"/>
        <v>0</v>
      </c>
      <c r="CX57" s="99">
        <f t="shared" si="1644"/>
        <v>0</v>
      </c>
      <c r="CY57" s="99">
        <f t="shared" si="1645"/>
        <v>0</v>
      </c>
      <c r="CZ57" s="119"/>
      <c r="DA57" s="119"/>
      <c r="DB57" s="119"/>
      <c r="DC57" s="119"/>
      <c r="DD57" s="98">
        <f>VLOOKUP($D57,'факт '!$D$7:$AS$101,31,0)</f>
        <v>0</v>
      </c>
      <c r="DE57" s="98">
        <f>VLOOKUP($D57,'факт '!$D$7:$AS$101,32,0)</f>
        <v>0</v>
      </c>
      <c r="DF57" s="98"/>
      <c r="DG57" s="98"/>
      <c r="DH57" s="98">
        <f t="shared" si="1646"/>
        <v>0</v>
      </c>
      <c r="DI57" s="98">
        <f t="shared" si="1647"/>
        <v>0</v>
      </c>
      <c r="DJ57" s="99">
        <f t="shared" si="1648"/>
        <v>0</v>
      </c>
      <c r="DK57" s="99">
        <f t="shared" si="1649"/>
        <v>0</v>
      </c>
      <c r="DL57" s="119"/>
      <c r="DM57" s="119"/>
      <c r="DN57" s="119"/>
      <c r="DO57" s="119"/>
      <c r="DP57" s="98">
        <f>VLOOKUP($D57,'факт '!$D$7:$AS$101,13,0)</f>
        <v>0</v>
      </c>
      <c r="DQ57" s="98">
        <f>VLOOKUP($D57,'факт '!$D$7:$AS$101,14,0)</f>
        <v>0</v>
      </c>
      <c r="DR57" s="98"/>
      <c r="DS57" s="98"/>
      <c r="DT57" s="98">
        <f t="shared" si="1650"/>
        <v>0</v>
      </c>
      <c r="DU57" s="98">
        <f t="shared" si="1651"/>
        <v>0</v>
      </c>
      <c r="DV57" s="99">
        <f t="shared" si="1652"/>
        <v>0</v>
      </c>
      <c r="DW57" s="99">
        <f t="shared" si="1653"/>
        <v>0</v>
      </c>
      <c r="DX57" s="119"/>
      <c r="DY57" s="119"/>
      <c r="DZ57" s="119"/>
      <c r="EA57" s="119"/>
      <c r="EB57" s="98">
        <f>VLOOKUP($D57,'факт '!$D$7:$AS$101,33,0)</f>
        <v>0</v>
      </c>
      <c r="EC57" s="98">
        <f>VLOOKUP($D57,'факт '!$D$7:$AS$101,34,0)</f>
        <v>0</v>
      </c>
      <c r="ED57" s="98">
        <f>VLOOKUP($D57,'факт '!$D$7:$AS$101,35,0)</f>
        <v>0</v>
      </c>
      <c r="EE57" s="98">
        <f>VLOOKUP($D57,'факт '!$D$7:$AS$101,36,0)</f>
        <v>0</v>
      </c>
      <c r="EF57" s="98">
        <f t="shared" si="1654"/>
        <v>0</v>
      </c>
      <c r="EG57" s="98">
        <f t="shared" si="1655"/>
        <v>0</v>
      </c>
      <c r="EH57" s="99">
        <f t="shared" si="1656"/>
        <v>0</v>
      </c>
      <c r="EI57" s="99">
        <f t="shared" si="1657"/>
        <v>0</v>
      </c>
      <c r="EJ57" s="119"/>
      <c r="EK57" s="119"/>
      <c r="EL57" s="119"/>
      <c r="EM57" s="119"/>
      <c r="EN57" s="98">
        <f>VLOOKUP($D57,'факт '!$D$7:$AS$101,39,0)</f>
        <v>0</v>
      </c>
      <c r="EO57" s="98">
        <f>VLOOKUP($D57,'факт '!$D$7:$AS$101,40,0)</f>
        <v>0</v>
      </c>
      <c r="EP57" s="98">
        <f>VLOOKUP($D57,'факт '!$D$7:$AS$101,41,0)</f>
        <v>0</v>
      </c>
      <c r="EQ57" s="98">
        <f>VLOOKUP($D57,'факт '!$D$7:$AS$101,42,0)</f>
        <v>0</v>
      </c>
      <c r="ER57" s="98">
        <f t="shared" si="1658"/>
        <v>0</v>
      </c>
      <c r="ES57" s="98">
        <f t="shared" si="1659"/>
        <v>0</v>
      </c>
      <c r="ET57" s="99">
        <f t="shared" si="1660"/>
        <v>0</v>
      </c>
      <c r="EU57" s="99">
        <f t="shared" si="1661"/>
        <v>0</v>
      </c>
      <c r="EV57" s="119"/>
      <c r="EW57" s="119"/>
      <c r="EX57" s="119"/>
      <c r="EY57" s="119"/>
      <c r="EZ57" s="98"/>
      <c r="FA57" s="98"/>
      <c r="FB57" s="98"/>
      <c r="FC57" s="98"/>
      <c r="FD57" s="98">
        <f t="shared" si="1662"/>
        <v>0</v>
      </c>
      <c r="FE57" s="98">
        <f t="shared" si="1663"/>
        <v>0</v>
      </c>
      <c r="FF57" s="99">
        <f t="shared" si="1276"/>
        <v>0</v>
      </c>
      <c r="FG57" s="99">
        <f t="shared" si="1277"/>
        <v>0</v>
      </c>
      <c r="FH57" s="119"/>
      <c r="FI57" s="119"/>
      <c r="FJ57" s="119"/>
      <c r="FK57" s="119"/>
      <c r="FL57" s="98">
        <f>VLOOKUP($D57,'факт '!$D$7:$AS$101,37,0)</f>
        <v>0</v>
      </c>
      <c r="FM57" s="98">
        <f>VLOOKUP($D57,'факт '!$D$7:$AS$101,38,0)</f>
        <v>0</v>
      </c>
      <c r="FN57" s="98"/>
      <c r="FO57" s="98"/>
      <c r="FP57" s="98">
        <f t="shared" si="1664"/>
        <v>0</v>
      </c>
      <c r="FQ57" s="98">
        <f t="shared" si="1665"/>
        <v>0</v>
      </c>
      <c r="FR57" s="99">
        <f t="shared" si="1666"/>
        <v>0</v>
      </c>
      <c r="FS57" s="99">
        <f t="shared" si="1667"/>
        <v>0</v>
      </c>
      <c r="FT57" s="119"/>
      <c r="FU57" s="119"/>
      <c r="FV57" s="119"/>
      <c r="FW57" s="119"/>
      <c r="FX57" s="98"/>
      <c r="FY57" s="98"/>
      <c r="FZ57" s="98"/>
      <c r="GA57" s="98"/>
      <c r="GB57" s="98">
        <f t="shared" si="1668"/>
        <v>0</v>
      </c>
      <c r="GC57" s="98">
        <f t="shared" si="1669"/>
        <v>0</v>
      </c>
      <c r="GD57" s="99">
        <f t="shared" si="1280"/>
        <v>0</v>
      </c>
      <c r="GE57" s="99">
        <f t="shared" si="1281"/>
        <v>0</v>
      </c>
      <c r="GF57" s="98">
        <f t="shared" si="1670"/>
        <v>0</v>
      </c>
      <c r="GG57" s="98">
        <f t="shared" si="1671"/>
        <v>0</v>
      </c>
      <c r="GH57" s="98">
        <f t="shared" si="1672"/>
        <v>0</v>
      </c>
      <c r="GI57" s="98">
        <f t="shared" si="1673"/>
        <v>0</v>
      </c>
      <c r="GJ57" s="98">
        <f t="shared" si="1674"/>
        <v>9</v>
      </c>
      <c r="GK57" s="98">
        <f t="shared" si="1675"/>
        <v>1523678.2199999997</v>
      </c>
      <c r="GL57" s="98">
        <f t="shared" si="1676"/>
        <v>0</v>
      </c>
      <c r="GM57" s="98">
        <f t="shared" si="1677"/>
        <v>0</v>
      </c>
      <c r="GN57" s="98">
        <f t="shared" si="1678"/>
        <v>9</v>
      </c>
      <c r="GO57" s="98">
        <f t="shared" si="1679"/>
        <v>1523678.2199999997</v>
      </c>
      <c r="GP57" s="119"/>
      <c r="GQ57" s="119"/>
      <c r="GR57" s="140"/>
      <c r="GS57" s="141"/>
      <c r="GT57" s="162">
        <v>169297.5772</v>
      </c>
      <c r="GU57" s="161">
        <f t="shared" si="188"/>
        <v>169297.57999999996</v>
      </c>
      <c r="GV57" s="90">
        <f t="shared" si="189"/>
        <v>-2.7999999583698809E-3</v>
      </c>
    </row>
    <row r="58" spans="1:204" s="84" customFormat="1" ht="29.25" hidden="1" customHeight="1" x14ac:dyDescent="0.2">
      <c r="A58" s="23">
        <v>1</v>
      </c>
      <c r="B58" s="78" t="s">
        <v>155</v>
      </c>
      <c r="C58" s="79" t="s">
        <v>156</v>
      </c>
      <c r="D58" s="109">
        <v>88</v>
      </c>
      <c r="E58" s="86" t="s">
        <v>157</v>
      </c>
      <c r="F58" s="86">
        <v>10</v>
      </c>
      <c r="G58" s="97">
        <v>169297.5772</v>
      </c>
      <c r="H58" s="119"/>
      <c r="I58" s="119"/>
      <c r="J58" s="119"/>
      <c r="K58" s="119"/>
      <c r="L58" s="98">
        <f>VLOOKUP($D58,'факт '!$D$7:$AS$101,3,0)</f>
        <v>0</v>
      </c>
      <c r="M58" s="98">
        <f>VLOOKUP($D58,'факт '!$D$7:$AS$101,4,0)</f>
        <v>0</v>
      </c>
      <c r="N58" s="98"/>
      <c r="O58" s="98"/>
      <c r="P58" s="98">
        <f t="shared" si="1614"/>
        <v>0</v>
      </c>
      <c r="Q58" s="98">
        <f t="shared" si="1615"/>
        <v>0</v>
      </c>
      <c r="R58" s="99">
        <f t="shared" si="1616"/>
        <v>0</v>
      </c>
      <c r="S58" s="99">
        <f t="shared" si="1617"/>
        <v>0</v>
      </c>
      <c r="T58" s="119"/>
      <c r="U58" s="119"/>
      <c r="V58" s="119"/>
      <c r="W58" s="119"/>
      <c r="X58" s="98">
        <f>VLOOKUP($D58,'факт '!$D$7:$AS$101,7,0)</f>
        <v>5</v>
      </c>
      <c r="Y58" s="98">
        <f>VLOOKUP($D58,'факт '!$D$7:$AS$101,8,0)</f>
        <v>846487.89999999991</v>
      </c>
      <c r="Z58" s="98">
        <f>VLOOKUP($D58,'факт '!$D$7:$AS$101,9,0)</f>
        <v>0</v>
      </c>
      <c r="AA58" s="98">
        <f>VLOOKUP($D58,'факт '!$D$7:$AS$101,10,0)</f>
        <v>0</v>
      </c>
      <c r="AB58" s="98">
        <f t="shared" si="1618"/>
        <v>5</v>
      </c>
      <c r="AC58" s="98">
        <f t="shared" si="1619"/>
        <v>846487.89999999991</v>
      </c>
      <c r="AD58" s="99">
        <f t="shared" si="1620"/>
        <v>5</v>
      </c>
      <c r="AE58" s="99">
        <f t="shared" si="1621"/>
        <v>846487.89999999991</v>
      </c>
      <c r="AF58" s="119"/>
      <c r="AG58" s="119"/>
      <c r="AH58" s="119"/>
      <c r="AI58" s="119"/>
      <c r="AJ58" s="98">
        <f>VLOOKUP($D58,'факт '!$D$7:$AS$101,5,0)</f>
        <v>0</v>
      </c>
      <c r="AK58" s="98">
        <f>VLOOKUP($D58,'факт '!$D$7:$AS$101,6,0)</f>
        <v>0</v>
      </c>
      <c r="AL58" s="98"/>
      <c r="AM58" s="98"/>
      <c r="AN58" s="98">
        <f t="shared" si="1622"/>
        <v>0</v>
      </c>
      <c r="AO58" s="98">
        <f t="shared" si="1623"/>
        <v>0</v>
      </c>
      <c r="AP58" s="99">
        <f t="shared" si="1624"/>
        <v>0</v>
      </c>
      <c r="AQ58" s="99">
        <f t="shared" si="1625"/>
        <v>0</v>
      </c>
      <c r="AR58" s="119"/>
      <c r="AS58" s="119"/>
      <c r="AT58" s="119"/>
      <c r="AU58" s="119"/>
      <c r="AV58" s="98">
        <f>VLOOKUP($D58,'факт '!$D$7:$AS$101,11,0)</f>
        <v>0</v>
      </c>
      <c r="AW58" s="98">
        <f>VLOOKUP($D58,'факт '!$D$7:$AS$101,12,0)</f>
        <v>0</v>
      </c>
      <c r="AX58" s="98"/>
      <c r="AY58" s="98"/>
      <c r="AZ58" s="98">
        <f t="shared" si="1626"/>
        <v>0</v>
      </c>
      <c r="BA58" s="98">
        <f t="shared" si="1627"/>
        <v>0</v>
      </c>
      <c r="BB58" s="99">
        <f t="shared" si="1628"/>
        <v>0</v>
      </c>
      <c r="BC58" s="99">
        <f t="shared" si="1629"/>
        <v>0</v>
      </c>
      <c r="BD58" s="119"/>
      <c r="BE58" s="119"/>
      <c r="BF58" s="119"/>
      <c r="BG58" s="119"/>
      <c r="BH58" s="98">
        <f>VLOOKUP($D58,'факт '!$D$7:$AS$101,15,0)</f>
        <v>0</v>
      </c>
      <c r="BI58" s="98">
        <f>VLOOKUP($D58,'факт '!$D$7:$AS$101,16,0)</f>
        <v>0</v>
      </c>
      <c r="BJ58" s="98">
        <f>VLOOKUP($D58,'факт '!$D$7:$AS$101,17,0)</f>
        <v>0</v>
      </c>
      <c r="BK58" s="98">
        <f>VLOOKUP($D58,'факт '!$D$7:$AS$101,18,0)</f>
        <v>0</v>
      </c>
      <c r="BL58" s="98">
        <f t="shared" si="1630"/>
        <v>0</v>
      </c>
      <c r="BM58" s="98">
        <f t="shared" si="1631"/>
        <v>0</v>
      </c>
      <c r="BN58" s="99">
        <f t="shared" si="1632"/>
        <v>0</v>
      </c>
      <c r="BO58" s="99">
        <f t="shared" si="1633"/>
        <v>0</v>
      </c>
      <c r="BP58" s="119"/>
      <c r="BQ58" s="119"/>
      <c r="BR58" s="119"/>
      <c r="BS58" s="119"/>
      <c r="BT58" s="98">
        <f>VLOOKUP($D58,'факт '!$D$7:$AS$101,19,0)</f>
        <v>0</v>
      </c>
      <c r="BU58" s="98">
        <f>VLOOKUP($D58,'факт '!$D$7:$AS$101,20,0)</f>
        <v>0</v>
      </c>
      <c r="BV58" s="98">
        <f>VLOOKUP($D58,'факт '!$D$7:$AS$101,21,0)</f>
        <v>0</v>
      </c>
      <c r="BW58" s="98">
        <f>VLOOKUP($D58,'факт '!$D$7:$AS$101,22,0)</f>
        <v>0</v>
      </c>
      <c r="BX58" s="98">
        <f t="shared" si="1634"/>
        <v>0</v>
      </c>
      <c r="BY58" s="98">
        <f t="shared" si="1635"/>
        <v>0</v>
      </c>
      <c r="BZ58" s="99">
        <f t="shared" si="1636"/>
        <v>0</v>
      </c>
      <c r="CA58" s="99">
        <f t="shared" si="1637"/>
        <v>0</v>
      </c>
      <c r="CB58" s="119"/>
      <c r="CC58" s="119"/>
      <c r="CD58" s="119"/>
      <c r="CE58" s="119"/>
      <c r="CF58" s="98">
        <f>VLOOKUP($D58,'факт '!$D$7:$AS$101,23,0)</f>
        <v>0</v>
      </c>
      <c r="CG58" s="98">
        <f>VLOOKUP($D58,'факт '!$D$7:$AS$101,24,0)</f>
        <v>0</v>
      </c>
      <c r="CH58" s="98">
        <f>VLOOKUP($D58,'факт '!$D$7:$AS$101,25,0)</f>
        <v>0</v>
      </c>
      <c r="CI58" s="98">
        <f>VLOOKUP($D58,'факт '!$D$7:$AS$101,26,0)</f>
        <v>0</v>
      </c>
      <c r="CJ58" s="98">
        <f t="shared" si="1638"/>
        <v>0</v>
      </c>
      <c r="CK58" s="98">
        <f t="shared" si="1639"/>
        <v>0</v>
      </c>
      <c r="CL58" s="99">
        <f t="shared" si="1640"/>
        <v>0</v>
      </c>
      <c r="CM58" s="99">
        <f t="shared" si="1641"/>
        <v>0</v>
      </c>
      <c r="CN58" s="119"/>
      <c r="CO58" s="119"/>
      <c r="CP58" s="119"/>
      <c r="CQ58" s="119"/>
      <c r="CR58" s="98">
        <f>VLOOKUP($D58,'факт '!$D$7:$AS$101,27,0)</f>
        <v>0</v>
      </c>
      <c r="CS58" s="98">
        <f>VLOOKUP($D58,'факт '!$D$7:$AS$101,28,0)</f>
        <v>0</v>
      </c>
      <c r="CT58" s="98">
        <f>VLOOKUP($D58,'факт '!$D$7:$AS$101,29,0)</f>
        <v>0</v>
      </c>
      <c r="CU58" s="98">
        <f>VLOOKUP($D58,'факт '!$D$7:$AS$101,30,0)</f>
        <v>0</v>
      </c>
      <c r="CV58" s="98">
        <f t="shared" si="1642"/>
        <v>0</v>
      </c>
      <c r="CW58" s="98">
        <f t="shared" si="1643"/>
        <v>0</v>
      </c>
      <c r="CX58" s="99">
        <f t="shared" si="1644"/>
        <v>0</v>
      </c>
      <c r="CY58" s="99">
        <f t="shared" si="1645"/>
        <v>0</v>
      </c>
      <c r="CZ58" s="119"/>
      <c r="DA58" s="119"/>
      <c r="DB58" s="119"/>
      <c r="DC58" s="119"/>
      <c r="DD58" s="98">
        <f>VLOOKUP($D58,'факт '!$D$7:$AS$101,31,0)</f>
        <v>0</v>
      </c>
      <c r="DE58" s="98">
        <f>VLOOKUP($D58,'факт '!$D$7:$AS$101,32,0)</f>
        <v>0</v>
      </c>
      <c r="DF58" s="98"/>
      <c r="DG58" s="98"/>
      <c r="DH58" s="98">
        <f t="shared" si="1646"/>
        <v>0</v>
      </c>
      <c r="DI58" s="98">
        <f t="shared" si="1647"/>
        <v>0</v>
      </c>
      <c r="DJ58" s="99">
        <f t="shared" si="1648"/>
        <v>0</v>
      </c>
      <c r="DK58" s="99">
        <f t="shared" si="1649"/>
        <v>0</v>
      </c>
      <c r="DL58" s="119"/>
      <c r="DM58" s="119"/>
      <c r="DN58" s="119"/>
      <c r="DO58" s="119"/>
      <c r="DP58" s="98">
        <f>VLOOKUP($D58,'факт '!$D$7:$AS$101,13,0)</f>
        <v>0</v>
      </c>
      <c r="DQ58" s="98">
        <f>VLOOKUP($D58,'факт '!$D$7:$AS$101,14,0)</f>
        <v>0</v>
      </c>
      <c r="DR58" s="98"/>
      <c r="DS58" s="98"/>
      <c r="DT58" s="98">
        <f t="shared" si="1650"/>
        <v>0</v>
      </c>
      <c r="DU58" s="98">
        <f t="shared" si="1651"/>
        <v>0</v>
      </c>
      <c r="DV58" s="99">
        <f t="shared" si="1652"/>
        <v>0</v>
      </c>
      <c r="DW58" s="99">
        <f t="shared" si="1653"/>
        <v>0</v>
      </c>
      <c r="DX58" s="119"/>
      <c r="DY58" s="119"/>
      <c r="DZ58" s="119"/>
      <c r="EA58" s="119"/>
      <c r="EB58" s="98">
        <f>VLOOKUP($D58,'факт '!$D$7:$AS$101,33,0)</f>
        <v>0</v>
      </c>
      <c r="EC58" s="98">
        <f>VLOOKUP($D58,'факт '!$D$7:$AS$101,34,0)</f>
        <v>0</v>
      </c>
      <c r="ED58" s="98">
        <f>VLOOKUP($D58,'факт '!$D$7:$AS$101,35,0)</f>
        <v>0</v>
      </c>
      <c r="EE58" s="98">
        <f>VLOOKUP($D58,'факт '!$D$7:$AS$101,36,0)</f>
        <v>0</v>
      </c>
      <c r="EF58" s="98">
        <f t="shared" si="1654"/>
        <v>0</v>
      </c>
      <c r="EG58" s="98">
        <f t="shared" si="1655"/>
        <v>0</v>
      </c>
      <c r="EH58" s="99">
        <f t="shared" si="1656"/>
        <v>0</v>
      </c>
      <c r="EI58" s="99">
        <f t="shared" si="1657"/>
        <v>0</v>
      </c>
      <c r="EJ58" s="119"/>
      <c r="EK58" s="119"/>
      <c r="EL58" s="119"/>
      <c r="EM58" s="119"/>
      <c r="EN58" s="98">
        <f>VLOOKUP($D58,'факт '!$D$7:$AS$101,39,0)</f>
        <v>0</v>
      </c>
      <c r="EO58" s="98">
        <f>VLOOKUP($D58,'факт '!$D$7:$AS$101,40,0)</f>
        <v>0</v>
      </c>
      <c r="EP58" s="98">
        <f>VLOOKUP($D58,'факт '!$D$7:$AS$101,41,0)</f>
        <v>0</v>
      </c>
      <c r="EQ58" s="98">
        <f>VLOOKUP($D58,'факт '!$D$7:$AS$101,42,0)</f>
        <v>0</v>
      </c>
      <c r="ER58" s="98">
        <f t="shared" si="1658"/>
        <v>0</v>
      </c>
      <c r="ES58" s="98">
        <f t="shared" si="1659"/>
        <v>0</v>
      </c>
      <c r="ET58" s="99">
        <f t="shared" si="1660"/>
        <v>0</v>
      </c>
      <c r="EU58" s="99">
        <f t="shared" si="1661"/>
        <v>0</v>
      </c>
      <c r="EV58" s="119"/>
      <c r="EW58" s="119"/>
      <c r="EX58" s="119"/>
      <c r="EY58" s="119"/>
      <c r="EZ58" s="98"/>
      <c r="FA58" s="98"/>
      <c r="FB58" s="98"/>
      <c r="FC58" s="98"/>
      <c r="FD58" s="98">
        <f t="shared" si="1662"/>
        <v>0</v>
      </c>
      <c r="FE58" s="98">
        <f t="shared" si="1663"/>
        <v>0</v>
      </c>
      <c r="FF58" s="99">
        <f t="shared" si="1276"/>
        <v>0</v>
      </c>
      <c r="FG58" s="99">
        <f t="shared" si="1277"/>
        <v>0</v>
      </c>
      <c r="FH58" s="119"/>
      <c r="FI58" s="119"/>
      <c r="FJ58" s="119"/>
      <c r="FK58" s="119"/>
      <c r="FL58" s="98">
        <f>VLOOKUP($D58,'факт '!$D$7:$AS$101,37,0)</f>
        <v>0</v>
      </c>
      <c r="FM58" s="98">
        <f>VLOOKUP($D58,'факт '!$D$7:$AS$101,38,0)</f>
        <v>0</v>
      </c>
      <c r="FN58" s="98"/>
      <c r="FO58" s="98"/>
      <c r="FP58" s="98">
        <f t="shared" si="1664"/>
        <v>0</v>
      </c>
      <c r="FQ58" s="98">
        <f t="shared" si="1665"/>
        <v>0</v>
      </c>
      <c r="FR58" s="99">
        <f t="shared" si="1666"/>
        <v>0</v>
      </c>
      <c r="FS58" s="99">
        <f t="shared" si="1667"/>
        <v>0</v>
      </c>
      <c r="FT58" s="119"/>
      <c r="FU58" s="119"/>
      <c r="FV58" s="119"/>
      <c r="FW58" s="119"/>
      <c r="FX58" s="98"/>
      <c r="FY58" s="98"/>
      <c r="FZ58" s="98"/>
      <c r="GA58" s="98"/>
      <c r="GB58" s="98">
        <f t="shared" si="1668"/>
        <v>0</v>
      </c>
      <c r="GC58" s="98">
        <f t="shared" si="1669"/>
        <v>0</v>
      </c>
      <c r="GD58" s="99">
        <f t="shared" si="1280"/>
        <v>0</v>
      </c>
      <c r="GE58" s="99">
        <f t="shared" si="1281"/>
        <v>0</v>
      </c>
      <c r="GF58" s="98">
        <f t="shared" si="1670"/>
        <v>0</v>
      </c>
      <c r="GG58" s="98">
        <f t="shared" si="1671"/>
        <v>0</v>
      </c>
      <c r="GH58" s="98">
        <f t="shared" si="1672"/>
        <v>0</v>
      </c>
      <c r="GI58" s="98">
        <f t="shared" si="1673"/>
        <v>0</v>
      </c>
      <c r="GJ58" s="98">
        <f t="shared" si="1674"/>
        <v>5</v>
      </c>
      <c r="GK58" s="98">
        <f t="shared" si="1675"/>
        <v>846487.89999999991</v>
      </c>
      <c r="GL58" s="98">
        <f t="shared" si="1676"/>
        <v>0</v>
      </c>
      <c r="GM58" s="98">
        <f t="shared" si="1677"/>
        <v>0</v>
      </c>
      <c r="GN58" s="98">
        <f t="shared" si="1678"/>
        <v>5</v>
      </c>
      <c r="GO58" s="98">
        <f t="shared" si="1679"/>
        <v>846487.89999999991</v>
      </c>
      <c r="GP58" s="119"/>
      <c r="GQ58" s="119"/>
      <c r="GR58" s="140"/>
      <c r="GS58" s="141"/>
      <c r="GT58" s="162">
        <v>169297.5772</v>
      </c>
      <c r="GU58" s="161">
        <f t="shared" si="188"/>
        <v>169297.58</v>
      </c>
      <c r="GV58" s="90">
        <f t="shared" si="189"/>
        <v>-2.7999999874737114E-3</v>
      </c>
    </row>
    <row r="59" spans="1:204" s="84" customFormat="1" ht="29.25" hidden="1" customHeight="1" x14ac:dyDescent="0.2">
      <c r="A59" s="23">
        <v>1</v>
      </c>
      <c r="B59" s="78" t="s">
        <v>158</v>
      </c>
      <c r="C59" s="79" t="s">
        <v>159</v>
      </c>
      <c r="D59" s="109">
        <v>89</v>
      </c>
      <c r="E59" s="86" t="s">
        <v>160</v>
      </c>
      <c r="F59" s="86">
        <v>10</v>
      </c>
      <c r="G59" s="97">
        <v>169297.5772</v>
      </c>
      <c r="H59" s="119"/>
      <c r="I59" s="119"/>
      <c r="J59" s="119"/>
      <c r="K59" s="119"/>
      <c r="L59" s="98">
        <f>VLOOKUP($D59,'факт '!$D$7:$AS$101,3,0)</f>
        <v>0</v>
      </c>
      <c r="M59" s="98">
        <f>VLOOKUP($D59,'факт '!$D$7:$AS$101,4,0)</f>
        <v>0</v>
      </c>
      <c r="N59" s="98"/>
      <c r="O59" s="98"/>
      <c r="P59" s="98">
        <f t="shared" si="1614"/>
        <v>0</v>
      </c>
      <c r="Q59" s="98">
        <f t="shared" si="1615"/>
        <v>0</v>
      </c>
      <c r="R59" s="99">
        <f t="shared" si="1616"/>
        <v>0</v>
      </c>
      <c r="S59" s="99">
        <f t="shared" si="1617"/>
        <v>0</v>
      </c>
      <c r="T59" s="119"/>
      <c r="U59" s="119"/>
      <c r="V59" s="119"/>
      <c r="W59" s="119"/>
      <c r="X59" s="98">
        <f>VLOOKUP($D59,'факт '!$D$7:$AS$101,7,0)</f>
        <v>15</v>
      </c>
      <c r="Y59" s="98">
        <f>VLOOKUP($D59,'факт '!$D$7:$AS$101,8,0)</f>
        <v>2539463.6999999997</v>
      </c>
      <c r="Z59" s="98">
        <f>VLOOKUP($D59,'факт '!$D$7:$AS$101,9,0)</f>
        <v>1</v>
      </c>
      <c r="AA59" s="98">
        <f>VLOOKUP($D59,'факт '!$D$7:$AS$101,10,0)</f>
        <v>169297.58</v>
      </c>
      <c r="AB59" s="98">
        <f t="shared" si="1618"/>
        <v>16</v>
      </c>
      <c r="AC59" s="98">
        <f t="shared" si="1619"/>
        <v>2708761.28</v>
      </c>
      <c r="AD59" s="99">
        <f t="shared" si="1620"/>
        <v>15</v>
      </c>
      <c r="AE59" s="99">
        <f t="shared" si="1621"/>
        <v>2539463.6999999997</v>
      </c>
      <c r="AF59" s="119"/>
      <c r="AG59" s="119"/>
      <c r="AH59" s="119"/>
      <c r="AI59" s="119"/>
      <c r="AJ59" s="98">
        <f>VLOOKUP($D59,'факт '!$D$7:$AS$101,5,0)</f>
        <v>0</v>
      </c>
      <c r="AK59" s="98">
        <f>VLOOKUP($D59,'факт '!$D$7:$AS$101,6,0)</f>
        <v>0</v>
      </c>
      <c r="AL59" s="98"/>
      <c r="AM59" s="98"/>
      <c r="AN59" s="98">
        <f t="shared" si="1622"/>
        <v>0</v>
      </c>
      <c r="AO59" s="98">
        <f t="shared" si="1623"/>
        <v>0</v>
      </c>
      <c r="AP59" s="99">
        <f t="shared" si="1624"/>
        <v>0</v>
      </c>
      <c r="AQ59" s="99">
        <f t="shared" si="1625"/>
        <v>0</v>
      </c>
      <c r="AR59" s="119"/>
      <c r="AS59" s="119"/>
      <c r="AT59" s="119"/>
      <c r="AU59" s="119"/>
      <c r="AV59" s="98">
        <f>VLOOKUP($D59,'факт '!$D$7:$AS$101,11,0)</f>
        <v>0</v>
      </c>
      <c r="AW59" s="98">
        <f>VLOOKUP($D59,'факт '!$D$7:$AS$101,12,0)</f>
        <v>0</v>
      </c>
      <c r="AX59" s="98"/>
      <c r="AY59" s="98"/>
      <c r="AZ59" s="98">
        <f t="shared" si="1626"/>
        <v>0</v>
      </c>
      <c r="BA59" s="98">
        <f t="shared" si="1627"/>
        <v>0</v>
      </c>
      <c r="BB59" s="99">
        <f t="shared" si="1628"/>
        <v>0</v>
      </c>
      <c r="BC59" s="99">
        <f t="shared" si="1629"/>
        <v>0</v>
      </c>
      <c r="BD59" s="119"/>
      <c r="BE59" s="119"/>
      <c r="BF59" s="119"/>
      <c r="BG59" s="119"/>
      <c r="BH59" s="98">
        <f>VLOOKUP($D59,'факт '!$D$7:$AS$101,15,0)</f>
        <v>0</v>
      </c>
      <c r="BI59" s="98">
        <f>VLOOKUP($D59,'факт '!$D$7:$AS$101,16,0)</f>
        <v>0</v>
      </c>
      <c r="BJ59" s="98">
        <f>VLOOKUP($D59,'факт '!$D$7:$AS$101,17,0)</f>
        <v>0</v>
      </c>
      <c r="BK59" s="98">
        <f>VLOOKUP($D59,'факт '!$D$7:$AS$101,18,0)</f>
        <v>0</v>
      </c>
      <c r="BL59" s="98">
        <f t="shared" si="1630"/>
        <v>0</v>
      </c>
      <c r="BM59" s="98">
        <f t="shared" si="1631"/>
        <v>0</v>
      </c>
      <c r="BN59" s="99">
        <f t="shared" si="1632"/>
        <v>0</v>
      </c>
      <c r="BO59" s="99">
        <f t="shared" si="1633"/>
        <v>0</v>
      </c>
      <c r="BP59" s="119"/>
      <c r="BQ59" s="119"/>
      <c r="BR59" s="119"/>
      <c r="BS59" s="119"/>
      <c r="BT59" s="98">
        <f>VLOOKUP($D59,'факт '!$D$7:$AS$101,19,0)</f>
        <v>0</v>
      </c>
      <c r="BU59" s="98">
        <f>VLOOKUP($D59,'факт '!$D$7:$AS$101,20,0)</f>
        <v>0</v>
      </c>
      <c r="BV59" s="98">
        <f>VLOOKUP($D59,'факт '!$D$7:$AS$101,21,0)</f>
        <v>0</v>
      </c>
      <c r="BW59" s="98">
        <f>VLOOKUP($D59,'факт '!$D$7:$AS$101,22,0)</f>
        <v>0</v>
      </c>
      <c r="BX59" s="98">
        <f t="shared" si="1634"/>
        <v>0</v>
      </c>
      <c r="BY59" s="98">
        <f t="shared" si="1635"/>
        <v>0</v>
      </c>
      <c r="BZ59" s="99">
        <f t="shared" si="1636"/>
        <v>0</v>
      </c>
      <c r="CA59" s="99">
        <f t="shared" si="1637"/>
        <v>0</v>
      </c>
      <c r="CB59" s="119"/>
      <c r="CC59" s="119"/>
      <c r="CD59" s="119"/>
      <c r="CE59" s="119"/>
      <c r="CF59" s="98">
        <f>VLOOKUP($D59,'факт '!$D$7:$AS$101,23,0)</f>
        <v>0</v>
      </c>
      <c r="CG59" s="98">
        <f>VLOOKUP($D59,'факт '!$D$7:$AS$101,24,0)</f>
        <v>0</v>
      </c>
      <c r="CH59" s="98">
        <f>VLOOKUP($D59,'факт '!$D$7:$AS$101,25,0)</f>
        <v>0</v>
      </c>
      <c r="CI59" s="98">
        <f>VLOOKUP($D59,'факт '!$D$7:$AS$101,26,0)</f>
        <v>0</v>
      </c>
      <c r="CJ59" s="98">
        <f t="shared" si="1638"/>
        <v>0</v>
      </c>
      <c r="CK59" s="98">
        <f t="shared" si="1639"/>
        <v>0</v>
      </c>
      <c r="CL59" s="99">
        <f t="shared" si="1640"/>
        <v>0</v>
      </c>
      <c r="CM59" s="99">
        <f t="shared" si="1641"/>
        <v>0</v>
      </c>
      <c r="CN59" s="119"/>
      <c r="CO59" s="119"/>
      <c r="CP59" s="119"/>
      <c r="CQ59" s="119"/>
      <c r="CR59" s="98">
        <f>VLOOKUP($D59,'факт '!$D$7:$AS$101,27,0)</f>
        <v>0</v>
      </c>
      <c r="CS59" s="98">
        <f>VLOOKUP($D59,'факт '!$D$7:$AS$101,28,0)</f>
        <v>0</v>
      </c>
      <c r="CT59" s="98">
        <f>VLOOKUP($D59,'факт '!$D$7:$AS$101,29,0)</f>
        <v>0</v>
      </c>
      <c r="CU59" s="98">
        <f>VLOOKUP($D59,'факт '!$D$7:$AS$101,30,0)</f>
        <v>0</v>
      </c>
      <c r="CV59" s="98">
        <f t="shared" si="1642"/>
        <v>0</v>
      </c>
      <c r="CW59" s="98">
        <f t="shared" si="1643"/>
        <v>0</v>
      </c>
      <c r="CX59" s="99">
        <f t="shared" si="1644"/>
        <v>0</v>
      </c>
      <c r="CY59" s="99">
        <f t="shared" si="1645"/>
        <v>0</v>
      </c>
      <c r="CZ59" s="119"/>
      <c r="DA59" s="119"/>
      <c r="DB59" s="119"/>
      <c r="DC59" s="119"/>
      <c r="DD59" s="98">
        <f>VLOOKUP($D59,'факт '!$D$7:$AS$101,31,0)</f>
        <v>0</v>
      </c>
      <c r="DE59" s="98">
        <f>VLOOKUP($D59,'факт '!$D$7:$AS$101,32,0)</f>
        <v>0</v>
      </c>
      <c r="DF59" s="98"/>
      <c r="DG59" s="98"/>
      <c r="DH59" s="98">
        <f t="shared" si="1646"/>
        <v>0</v>
      </c>
      <c r="DI59" s="98">
        <f t="shared" si="1647"/>
        <v>0</v>
      </c>
      <c r="DJ59" s="99">
        <f t="shared" si="1648"/>
        <v>0</v>
      </c>
      <c r="DK59" s="99">
        <f t="shared" si="1649"/>
        <v>0</v>
      </c>
      <c r="DL59" s="119"/>
      <c r="DM59" s="119"/>
      <c r="DN59" s="119"/>
      <c r="DO59" s="119"/>
      <c r="DP59" s="98">
        <f>VLOOKUP($D59,'факт '!$D$7:$AS$101,13,0)</f>
        <v>0</v>
      </c>
      <c r="DQ59" s="98">
        <f>VLOOKUP($D59,'факт '!$D$7:$AS$101,14,0)</f>
        <v>0</v>
      </c>
      <c r="DR59" s="98"/>
      <c r="DS59" s="98"/>
      <c r="DT59" s="98">
        <f t="shared" si="1650"/>
        <v>0</v>
      </c>
      <c r="DU59" s="98">
        <f t="shared" si="1651"/>
        <v>0</v>
      </c>
      <c r="DV59" s="99">
        <f t="shared" si="1652"/>
        <v>0</v>
      </c>
      <c r="DW59" s="99">
        <f t="shared" si="1653"/>
        <v>0</v>
      </c>
      <c r="DX59" s="119"/>
      <c r="DY59" s="119"/>
      <c r="DZ59" s="119"/>
      <c r="EA59" s="119"/>
      <c r="EB59" s="98">
        <f>VLOOKUP($D59,'факт '!$D$7:$AS$101,33,0)</f>
        <v>0</v>
      </c>
      <c r="EC59" s="98">
        <f>VLOOKUP($D59,'факт '!$D$7:$AS$101,34,0)</f>
        <v>0</v>
      </c>
      <c r="ED59" s="98">
        <f>VLOOKUP($D59,'факт '!$D$7:$AS$101,35,0)</f>
        <v>0</v>
      </c>
      <c r="EE59" s="98">
        <f>VLOOKUP($D59,'факт '!$D$7:$AS$101,36,0)</f>
        <v>0</v>
      </c>
      <c r="EF59" s="98">
        <f t="shared" si="1654"/>
        <v>0</v>
      </c>
      <c r="EG59" s="98">
        <f t="shared" si="1655"/>
        <v>0</v>
      </c>
      <c r="EH59" s="99">
        <f t="shared" si="1656"/>
        <v>0</v>
      </c>
      <c r="EI59" s="99">
        <f t="shared" si="1657"/>
        <v>0</v>
      </c>
      <c r="EJ59" s="119"/>
      <c r="EK59" s="119"/>
      <c r="EL59" s="119"/>
      <c r="EM59" s="119"/>
      <c r="EN59" s="98">
        <f>VLOOKUP($D59,'факт '!$D$7:$AS$101,39,0)</f>
        <v>0</v>
      </c>
      <c r="EO59" s="98">
        <f>VLOOKUP($D59,'факт '!$D$7:$AS$101,40,0)</f>
        <v>0</v>
      </c>
      <c r="EP59" s="98">
        <f>VLOOKUP($D59,'факт '!$D$7:$AS$101,41,0)</f>
        <v>0</v>
      </c>
      <c r="EQ59" s="98">
        <f>VLOOKUP($D59,'факт '!$D$7:$AS$101,42,0)</f>
        <v>0</v>
      </c>
      <c r="ER59" s="98">
        <f t="shared" si="1658"/>
        <v>0</v>
      </c>
      <c r="ES59" s="98">
        <f t="shared" si="1659"/>
        <v>0</v>
      </c>
      <c r="ET59" s="99">
        <f t="shared" si="1660"/>
        <v>0</v>
      </c>
      <c r="EU59" s="99">
        <f t="shared" si="1661"/>
        <v>0</v>
      </c>
      <c r="EV59" s="119"/>
      <c r="EW59" s="119"/>
      <c r="EX59" s="119"/>
      <c r="EY59" s="119"/>
      <c r="EZ59" s="98"/>
      <c r="FA59" s="98"/>
      <c r="FB59" s="98"/>
      <c r="FC59" s="98"/>
      <c r="FD59" s="98">
        <f t="shared" si="1662"/>
        <v>0</v>
      </c>
      <c r="FE59" s="98">
        <f t="shared" si="1663"/>
        <v>0</v>
      </c>
      <c r="FF59" s="99">
        <f t="shared" si="1276"/>
        <v>0</v>
      </c>
      <c r="FG59" s="99">
        <f t="shared" si="1277"/>
        <v>0</v>
      </c>
      <c r="FH59" s="119"/>
      <c r="FI59" s="119"/>
      <c r="FJ59" s="119"/>
      <c r="FK59" s="119"/>
      <c r="FL59" s="98">
        <f>VLOOKUP($D59,'факт '!$D$7:$AS$101,37,0)</f>
        <v>0</v>
      </c>
      <c r="FM59" s="98">
        <f>VLOOKUP($D59,'факт '!$D$7:$AS$101,38,0)</f>
        <v>0</v>
      </c>
      <c r="FN59" s="98"/>
      <c r="FO59" s="98"/>
      <c r="FP59" s="98">
        <f t="shared" si="1664"/>
        <v>0</v>
      </c>
      <c r="FQ59" s="98">
        <f t="shared" si="1665"/>
        <v>0</v>
      </c>
      <c r="FR59" s="99">
        <f t="shared" si="1666"/>
        <v>0</v>
      </c>
      <c r="FS59" s="99">
        <f t="shared" si="1667"/>
        <v>0</v>
      </c>
      <c r="FT59" s="119"/>
      <c r="FU59" s="119"/>
      <c r="FV59" s="119"/>
      <c r="FW59" s="119"/>
      <c r="FX59" s="98"/>
      <c r="FY59" s="98"/>
      <c r="FZ59" s="98"/>
      <c r="GA59" s="98"/>
      <c r="GB59" s="98">
        <f t="shared" si="1668"/>
        <v>0</v>
      </c>
      <c r="GC59" s="98">
        <f t="shared" si="1669"/>
        <v>0</v>
      </c>
      <c r="GD59" s="99">
        <f t="shared" si="1280"/>
        <v>0</v>
      </c>
      <c r="GE59" s="99">
        <f t="shared" si="1281"/>
        <v>0</v>
      </c>
      <c r="GF59" s="98">
        <f t="shared" si="1670"/>
        <v>0</v>
      </c>
      <c r="GG59" s="98">
        <f t="shared" si="1671"/>
        <v>0</v>
      </c>
      <c r="GH59" s="98">
        <f t="shared" si="1672"/>
        <v>0</v>
      </c>
      <c r="GI59" s="98">
        <f t="shared" si="1673"/>
        <v>0</v>
      </c>
      <c r="GJ59" s="98">
        <f t="shared" si="1674"/>
        <v>15</v>
      </c>
      <c r="GK59" s="98">
        <f t="shared" si="1675"/>
        <v>2539463.6999999997</v>
      </c>
      <c r="GL59" s="98">
        <f t="shared" si="1676"/>
        <v>1</v>
      </c>
      <c r="GM59" s="98">
        <f t="shared" si="1677"/>
        <v>169297.58</v>
      </c>
      <c r="GN59" s="98">
        <f t="shared" si="1678"/>
        <v>16</v>
      </c>
      <c r="GO59" s="98">
        <f t="shared" si="1679"/>
        <v>2708761.28</v>
      </c>
      <c r="GP59" s="119"/>
      <c r="GQ59" s="119"/>
      <c r="GR59" s="140"/>
      <c r="GS59" s="141"/>
      <c r="GT59" s="162">
        <v>169297.5772</v>
      </c>
      <c r="GU59" s="161">
        <f t="shared" si="188"/>
        <v>169297.58</v>
      </c>
      <c r="GV59" s="90">
        <f t="shared" si="189"/>
        <v>-2.7999999874737114E-3</v>
      </c>
    </row>
    <row r="60" spans="1:204" s="84" customFormat="1" hidden="1" x14ac:dyDescent="0.2">
      <c r="A60" s="23">
        <v>1</v>
      </c>
      <c r="B60" s="78"/>
      <c r="C60" s="79"/>
      <c r="D60" s="109"/>
      <c r="E60" s="86"/>
      <c r="F60" s="117"/>
      <c r="G60" s="118"/>
      <c r="H60" s="119"/>
      <c r="I60" s="119"/>
      <c r="J60" s="119"/>
      <c r="K60" s="119"/>
      <c r="L60" s="98"/>
      <c r="M60" s="98"/>
      <c r="N60" s="119"/>
      <c r="O60" s="119"/>
      <c r="P60" s="98">
        <f t="shared" ref="P60:P63" si="1728">SUM(L60+N60)</f>
        <v>0</v>
      </c>
      <c r="Q60" s="98">
        <f t="shared" ref="Q60:Q63" si="1729">SUM(M60+O60)</f>
        <v>0</v>
      </c>
      <c r="R60" s="99">
        <f t="shared" si="180"/>
        <v>0</v>
      </c>
      <c r="S60" s="99">
        <f t="shared" si="181"/>
        <v>0</v>
      </c>
      <c r="T60" s="119"/>
      <c r="U60" s="119"/>
      <c r="V60" s="119"/>
      <c r="W60" s="119"/>
      <c r="X60" s="98"/>
      <c r="Y60" s="98"/>
      <c r="Z60" s="98"/>
      <c r="AA60" s="98"/>
      <c r="AB60" s="98">
        <f t="shared" ref="AB60" si="1730">SUM(X60+Z60)</f>
        <v>0</v>
      </c>
      <c r="AC60" s="98">
        <f t="shared" ref="AC60" si="1731">SUM(Y60+AA60)</f>
        <v>0</v>
      </c>
      <c r="AD60" s="99">
        <f t="shared" si="1250"/>
        <v>0</v>
      </c>
      <c r="AE60" s="99">
        <f t="shared" si="1251"/>
        <v>0</v>
      </c>
      <c r="AF60" s="119"/>
      <c r="AG60" s="119"/>
      <c r="AH60" s="119"/>
      <c r="AI60" s="119"/>
      <c r="AJ60" s="98"/>
      <c r="AK60" s="98"/>
      <c r="AL60" s="98"/>
      <c r="AM60" s="98"/>
      <c r="AN60" s="98">
        <f t="shared" ref="AN60" si="1732">SUM(AJ60+AL60)</f>
        <v>0</v>
      </c>
      <c r="AO60" s="98">
        <f t="shared" ref="AO60" si="1733">SUM(AK60+AM60)</f>
        <v>0</v>
      </c>
      <c r="AP60" s="99">
        <f t="shared" si="1252"/>
        <v>0</v>
      </c>
      <c r="AQ60" s="99">
        <f t="shared" si="1253"/>
        <v>0</v>
      </c>
      <c r="AR60" s="119"/>
      <c r="AS60" s="119"/>
      <c r="AT60" s="119"/>
      <c r="AU60" s="119"/>
      <c r="AV60" s="98"/>
      <c r="AW60" s="98"/>
      <c r="AX60" s="98"/>
      <c r="AY60" s="98"/>
      <c r="AZ60" s="98">
        <f t="shared" ref="AZ60" si="1734">SUM(AV60+AX60)</f>
        <v>0</v>
      </c>
      <c r="BA60" s="98">
        <f t="shared" ref="BA60" si="1735">SUM(AW60+AY60)</f>
        <v>0</v>
      </c>
      <c r="BB60" s="99">
        <f t="shared" si="1254"/>
        <v>0</v>
      </c>
      <c r="BC60" s="99">
        <f t="shared" si="1255"/>
        <v>0</v>
      </c>
      <c r="BD60" s="119"/>
      <c r="BE60" s="119"/>
      <c r="BF60" s="119"/>
      <c r="BG60" s="119"/>
      <c r="BH60" s="98"/>
      <c r="BI60" s="98"/>
      <c r="BJ60" s="98"/>
      <c r="BK60" s="98"/>
      <c r="BL60" s="98">
        <f t="shared" ref="BL60" si="1736">SUM(BH60+BJ60)</f>
        <v>0</v>
      </c>
      <c r="BM60" s="98">
        <f t="shared" ref="BM60" si="1737">SUM(BI60+BK60)</f>
        <v>0</v>
      </c>
      <c r="BN60" s="99">
        <f t="shared" si="1256"/>
        <v>0</v>
      </c>
      <c r="BO60" s="99">
        <f t="shared" si="1257"/>
        <v>0</v>
      </c>
      <c r="BP60" s="119"/>
      <c r="BQ60" s="119"/>
      <c r="BR60" s="119"/>
      <c r="BS60" s="119"/>
      <c r="BT60" s="98"/>
      <c r="BU60" s="98"/>
      <c r="BV60" s="98"/>
      <c r="BW60" s="98"/>
      <c r="BX60" s="98">
        <f t="shared" ref="BX60" si="1738">SUM(BT60+BV60)</f>
        <v>0</v>
      </c>
      <c r="BY60" s="98">
        <f t="shared" ref="BY60" si="1739">SUM(BU60+BW60)</f>
        <v>0</v>
      </c>
      <c r="BZ60" s="99">
        <f t="shared" si="1259"/>
        <v>0</v>
      </c>
      <c r="CA60" s="99">
        <f t="shared" si="1260"/>
        <v>0</v>
      </c>
      <c r="CB60" s="119"/>
      <c r="CC60" s="119"/>
      <c r="CD60" s="119"/>
      <c r="CE60" s="119"/>
      <c r="CF60" s="98"/>
      <c r="CG60" s="98"/>
      <c r="CH60" s="98"/>
      <c r="CI60" s="98"/>
      <c r="CJ60" s="98">
        <f t="shared" ref="CJ60" si="1740">SUM(CF60+CH60)</f>
        <v>0</v>
      </c>
      <c r="CK60" s="98">
        <f t="shared" ref="CK60" si="1741">SUM(CG60+CI60)</f>
        <v>0</v>
      </c>
      <c r="CL60" s="99">
        <f t="shared" si="1262"/>
        <v>0</v>
      </c>
      <c r="CM60" s="99">
        <f t="shared" si="1263"/>
        <v>0</v>
      </c>
      <c r="CN60" s="119"/>
      <c r="CO60" s="119"/>
      <c r="CP60" s="119"/>
      <c r="CQ60" s="119"/>
      <c r="CR60" s="98"/>
      <c r="CS60" s="98"/>
      <c r="CT60" s="98"/>
      <c r="CU60" s="98"/>
      <c r="CV60" s="98">
        <f t="shared" ref="CV60" si="1742">SUM(CR60+CT60)</f>
        <v>0</v>
      </c>
      <c r="CW60" s="98">
        <f t="shared" ref="CW60" si="1743">SUM(CS60+CU60)</f>
        <v>0</v>
      </c>
      <c r="CX60" s="99">
        <f t="shared" si="1264"/>
        <v>0</v>
      </c>
      <c r="CY60" s="99">
        <f t="shared" si="1265"/>
        <v>0</v>
      </c>
      <c r="CZ60" s="119"/>
      <c r="DA60" s="119"/>
      <c r="DB60" s="119"/>
      <c r="DC60" s="119"/>
      <c r="DD60" s="98"/>
      <c r="DE60" s="98"/>
      <c r="DF60" s="98"/>
      <c r="DG60" s="98"/>
      <c r="DH60" s="98">
        <f t="shared" ref="DH60" si="1744">SUM(DD60+DF60)</f>
        <v>0</v>
      </c>
      <c r="DI60" s="98">
        <f t="shared" ref="DI60" si="1745">SUM(DE60+DG60)</f>
        <v>0</v>
      </c>
      <c r="DJ60" s="99">
        <f t="shared" si="1266"/>
        <v>0</v>
      </c>
      <c r="DK60" s="99">
        <f t="shared" si="1267"/>
        <v>0</v>
      </c>
      <c r="DL60" s="119"/>
      <c r="DM60" s="119"/>
      <c r="DN60" s="119"/>
      <c r="DO60" s="119"/>
      <c r="DP60" s="98"/>
      <c r="DQ60" s="98"/>
      <c r="DR60" s="98"/>
      <c r="DS60" s="98"/>
      <c r="DT60" s="98">
        <f t="shared" ref="DT60" si="1746">SUM(DP60+DR60)</f>
        <v>0</v>
      </c>
      <c r="DU60" s="98">
        <f t="shared" ref="DU60" si="1747">SUM(DQ60+DS60)</f>
        <v>0</v>
      </c>
      <c r="DV60" s="99">
        <f t="shared" si="1268"/>
        <v>0</v>
      </c>
      <c r="DW60" s="99">
        <f t="shared" si="1269"/>
        <v>0</v>
      </c>
      <c r="DX60" s="119"/>
      <c r="DY60" s="119"/>
      <c r="DZ60" s="119"/>
      <c r="EA60" s="119"/>
      <c r="EB60" s="98"/>
      <c r="EC60" s="98"/>
      <c r="ED60" s="98"/>
      <c r="EE60" s="98"/>
      <c r="EF60" s="98">
        <f t="shared" ref="EF60" si="1748">SUM(EB60+ED60)</f>
        <v>0</v>
      </c>
      <c r="EG60" s="98">
        <f t="shared" ref="EG60" si="1749">SUM(EC60+EE60)</f>
        <v>0</v>
      </c>
      <c r="EH60" s="99">
        <f t="shared" si="1271"/>
        <v>0</v>
      </c>
      <c r="EI60" s="99">
        <f t="shared" si="1272"/>
        <v>0</v>
      </c>
      <c r="EJ60" s="119"/>
      <c r="EK60" s="119"/>
      <c r="EL60" s="119"/>
      <c r="EM60" s="119"/>
      <c r="EN60" s="98"/>
      <c r="EO60" s="98"/>
      <c r="EP60" s="98"/>
      <c r="EQ60" s="98"/>
      <c r="ER60" s="98">
        <f t="shared" ref="ER60" si="1750">SUM(EN60+EP60)</f>
        <v>0</v>
      </c>
      <c r="ES60" s="98">
        <f t="shared" ref="ES60" si="1751">SUM(EO60+EQ60)</f>
        <v>0</v>
      </c>
      <c r="ET60" s="99">
        <f t="shared" si="1274"/>
        <v>0</v>
      </c>
      <c r="EU60" s="99">
        <f t="shared" si="1275"/>
        <v>0</v>
      </c>
      <c r="EV60" s="119"/>
      <c r="EW60" s="119"/>
      <c r="EX60" s="119"/>
      <c r="EY60" s="119"/>
      <c r="EZ60" s="98"/>
      <c r="FA60" s="98"/>
      <c r="FB60" s="98"/>
      <c r="FC60" s="98"/>
      <c r="FD60" s="98">
        <f t="shared" si="1662"/>
        <v>0</v>
      </c>
      <c r="FE60" s="98">
        <f t="shared" si="1663"/>
        <v>0</v>
      </c>
      <c r="FF60" s="99">
        <f t="shared" si="1276"/>
        <v>0</v>
      </c>
      <c r="FG60" s="99">
        <f t="shared" si="1277"/>
        <v>0</v>
      </c>
      <c r="FH60" s="119"/>
      <c r="FI60" s="119"/>
      <c r="FJ60" s="119"/>
      <c r="FK60" s="119"/>
      <c r="FL60" s="98"/>
      <c r="FM60" s="98"/>
      <c r="FN60" s="98"/>
      <c r="FO60" s="98"/>
      <c r="FP60" s="98">
        <f t="shared" ref="FP60" si="1752">SUM(FL60+FN60)</f>
        <v>0</v>
      </c>
      <c r="FQ60" s="98">
        <f t="shared" ref="FQ60" si="1753">SUM(FM60+FO60)</f>
        <v>0</v>
      </c>
      <c r="FR60" s="99">
        <f t="shared" si="1278"/>
        <v>0</v>
      </c>
      <c r="FS60" s="99">
        <f t="shared" si="1279"/>
        <v>0</v>
      </c>
      <c r="FT60" s="119"/>
      <c r="FU60" s="119"/>
      <c r="FV60" s="119"/>
      <c r="FW60" s="119"/>
      <c r="FX60" s="98"/>
      <c r="FY60" s="98"/>
      <c r="FZ60" s="98"/>
      <c r="GA60" s="98"/>
      <c r="GB60" s="98">
        <f t="shared" si="1668"/>
        <v>0</v>
      </c>
      <c r="GC60" s="98">
        <f t="shared" si="1669"/>
        <v>0</v>
      </c>
      <c r="GD60" s="99">
        <f t="shared" si="1280"/>
        <v>0</v>
      </c>
      <c r="GE60" s="99">
        <f t="shared" si="1281"/>
        <v>0</v>
      </c>
      <c r="GF60" s="98">
        <f t="shared" si="1670"/>
        <v>0</v>
      </c>
      <c r="GG60" s="98">
        <f t="shared" si="1671"/>
        <v>0</v>
      </c>
      <c r="GH60" s="98">
        <f t="shared" si="1672"/>
        <v>0</v>
      </c>
      <c r="GI60" s="98">
        <f t="shared" si="1673"/>
        <v>0</v>
      </c>
      <c r="GJ60" s="98">
        <f t="shared" ref="GJ60" si="1754">SUM(L60,X60,AJ60,AV60,BH60,BT60,CF60,CR60,DD60,DP60,EB60,EN60,EZ60)</f>
        <v>0</v>
      </c>
      <c r="GK60" s="98">
        <f t="shared" ref="GK60" si="1755">SUM(M60,Y60,AK60,AW60,BI60,BU60,CG60,CS60,DE60,DQ60,EC60,EO60,FA60)</f>
        <v>0</v>
      </c>
      <c r="GL60" s="98">
        <f t="shared" ref="GL60" si="1756">SUM(N60,Z60,AL60,AX60,BJ60,BV60,CH60,CT60,DF60,DR60,ED60,EP60,FB60)</f>
        <v>0</v>
      </c>
      <c r="GM60" s="98">
        <f t="shared" ref="GM60" si="1757">SUM(O60,AA60,AM60,AY60,BK60,BW60,CI60,CU60,DG60,DS60,EE60,EQ60,FC60)</f>
        <v>0</v>
      </c>
      <c r="GN60" s="98">
        <f t="shared" ref="GN60" si="1758">SUM(P60,AB60,AN60,AZ60,BL60,BX60,CJ60,CV60,DH60,DT60,EF60,ER60,FD60)</f>
        <v>0</v>
      </c>
      <c r="GO60" s="98">
        <f t="shared" ref="GO60" si="1759">SUM(Q60,AC60,AO60,BA60,BM60,BY60,CK60,CW60,DI60,DU60,EG60,ES60,FE60)</f>
        <v>0</v>
      </c>
      <c r="GP60" s="119"/>
      <c r="GQ60" s="119"/>
      <c r="GR60" s="140"/>
      <c r="GS60" s="141"/>
      <c r="GT60" s="162"/>
      <c r="GU60" s="161"/>
      <c r="GV60" s="90">
        <f t="shared" si="189"/>
        <v>0</v>
      </c>
    </row>
    <row r="61" spans="1:204" ht="20.25" hidden="1" customHeight="1" x14ac:dyDescent="0.2">
      <c r="A61" s="23">
        <v>1</v>
      </c>
      <c r="B61" s="101"/>
      <c r="C61" s="102"/>
      <c r="D61" s="103"/>
      <c r="E61" s="123" t="s">
        <v>36</v>
      </c>
      <c r="F61" s="125">
        <v>12</v>
      </c>
      <c r="G61" s="126">
        <v>154803.0736</v>
      </c>
      <c r="H61" s="106">
        <f>VLOOKUP($E61,'ВМП план'!$B$8:$AN$43,8,0)</f>
        <v>0</v>
      </c>
      <c r="I61" s="106">
        <f>VLOOKUP($E61,'ВМП план'!$B$8:$AN$43,9,0)</f>
        <v>0</v>
      </c>
      <c r="J61" s="106">
        <f t="shared" si="288"/>
        <v>0</v>
      </c>
      <c r="K61" s="106">
        <f t="shared" si="289"/>
        <v>0</v>
      </c>
      <c r="L61" s="106">
        <f>SUM(L62:L63)</f>
        <v>0</v>
      </c>
      <c r="M61" s="106">
        <f t="shared" ref="M61:Q61" si="1760">SUM(M62:M63)</f>
        <v>0</v>
      </c>
      <c r="N61" s="106">
        <f t="shared" si="1760"/>
        <v>0</v>
      </c>
      <c r="O61" s="106">
        <f t="shared" si="1760"/>
        <v>0</v>
      </c>
      <c r="P61" s="106">
        <f t="shared" si="1760"/>
        <v>0</v>
      </c>
      <c r="Q61" s="106">
        <f t="shared" si="1760"/>
        <v>0</v>
      </c>
      <c r="R61" s="122">
        <f t="shared" si="180"/>
        <v>0</v>
      </c>
      <c r="S61" s="122">
        <f t="shared" si="181"/>
        <v>0</v>
      </c>
      <c r="T61" s="106">
        <f>VLOOKUP($E61,'ВМП план'!$B$8:$AN$43,10,0)</f>
        <v>13</v>
      </c>
      <c r="U61" s="106">
        <f>VLOOKUP($E61,'ВМП план'!$B$8:$AN$43,11,0)</f>
        <v>2012439.9568</v>
      </c>
      <c r="V61" s="106">
        <f t="shared" si="291"/>
        <v>5.4166666666666661</v>
      </c>
      <c r="W61" s="106">
        <f t="shared" si="292"/>
        <v>838516.6486666667</v>
      </c>
      <c r="X61" s="106">
        <f>SUM(X62:X63)</f>
        <v>7</v>
      </c>
      <c r="Y61" s="106">
        <f t="shared" ref="Y61" si="1761">SUM(Y62:Y63)</f>
        <v>1083621.4900000002</v>
      </c>
      <c r="Z61" s="106">
        <f t="shared" ref="Z61" si="1762">SUM(Z62:Z63)</f>
        <v>0</v>
      </c>
      <c r="AA61" s="106">
        <f t="shared" ref="AA61" si="1763">SUM(AA62:AA63)</f>
        <v>0</v>
      </c>
      <c r="AB61" s="106">
        <f t="shared" ref="AB61" si="1764">SUM(AB62:AB63)</f>
        <v>7</v>
      </c>
      <c r="AC61" s="106">
        <f t="shared" ref="AC61" si="1765">SUM(AC62:AC63)</f>
        <v>1083621.4900000002</v>
      </c>
      <c r="AD61" s="122">
        <f t="shared" si="1250"/>
        <v>1.5833333333333339</v>
      </c>
      <c r="AE61" s="122">
        <f t="shared" si="1251"/>
        <v>245104.84133333352</v>
      </c>
      <c r="AF61" s="106">
        <f>VLOOKUP($E61,'ВМП план'!$B$8:$AL$43,12,0)</f>
        <v>0</v>
      </c>
      <c r="AG61" s="106">
        <f>VLOOKUP($E61,'ВМП план'!$B$8:$AL$43,13,0)</f>
        <v>0</v>
      </c>
      <c r="AH61" s="106">
        <f t="shared" si="298"/>
        <v>0</v>
      </c>
      <c r="AI61" s="106">
        <f t="shared" si="299"/>
        <v>0</v>
      </c>
      <c r="AJ61" s="106">
        <f>SUM(AJ62:AJ63)</f>
        <v>0</v>
      </c>
      <c r="AK61" s="106">
        <f t="shared" ref="AK61" si="1766">SUM(AK62:AK63)</f>
        <v>0</v>
      </c>
      <c r="AL61" s="106">
        <f t="shared" ref="AL61" si="1767">SUM(AL62:AL63)</f>
        <v>0</v>
      </c>
      <c r="AM61" s="106">
        <f t="shared" ref="AM61" si="1768">SUM(AM62:AM63)</f>
        <v>0</v>
      </c>
      <c r="AN61" s="106">
        <f t="shared" ref="AN61" si="1769">SUM(AN62:AN63)</f>
        <v>0</v>
      </c>
      <c r="AO61" s="106">
        <f t="shared" ref="AO61" si="1770">SUM(AO62:AO63)</f>
        <v>0</v>
      </c>
      <c r="AP61" s="122">
        <f t="shared" si="1252"/>
        <v>0</v>
      </c>
      <c r="AQ61" s="122">
        <f t="shared" si="1253"/>
        <v>0</v>
      </c>
      <c r="AR61" s="106"/>
      <c r="AS61" s="106"/>
      <c r="AT61" s="106">
        <f t="shared" si="305"/>
        <v>0</v>
      </c>
      <c r="AU61" s="106">
        <f t="shared" si="306"/>
        <v>0</v>
      </c>
      <c r="AV61" s="106">
        <f>SUM(AV62:AV63)</f>
        <v>0</v>
      </c>
      <c r="AW61" s="106">
        <f t="shared" ref="AW61" si="1771">SUM(AW62:AW63)</f>
        <v>0</v>
      </c>
      <c r="AX61" s="106">
        <f t="shared" ref="AX61" si="1772">SUM(AX62:AX63)</f>
        <v>0</v>
      </c>
      <c r="AY61" s="106">
        <f t="shared" ref="AY61" si="1773">SUM(AY62:AY63)</f>
        <v>0</v>
      </c>
      <c r="AZ61" s="106">
        <f t="shared" ref="AZ61" si="1774">SUM(AZ62:AZ63)</f>
        <v>0</v>
      </c>
      <c r="BA61" s="106">
        <f t="shared" ref="BA61" si="1775">SUM(BA62:BA63)</f>
        <v>0</v>
      </c>
      <c r="BB61" s="122">
        <f t="shared" si="1254"/>
        <v>0</v>
      </c>
      <c r="BC61" s="122">
        <f t="shared" si="1255"/>
        <v>0</v>
      </c>
      <c r="BD61" s="106"/>
      <c r="BE61" s="106">
        <v>0</v>
      </c>
      <c r="BF61" s="106">
        <f t="shared" si="312"/>
        <v>0</v>
      </c>
      <c r="BG61" s="106">
        <f t="shared" si="313"/>
        <v>0</v>
      </c>
      <c r="BH61" s="106">
        <f>SUM(BH62:BH63)</f>
        <v>0</v>
      </c>
      <c r="BI61" s="106">
        <f t="shared" ref="BI61" si="1776">SUM(BI62:BI63)</f>
        <v>0</v>
      </c>
      <c r="BJ61" s="106">
        <f t="shared" ref="BJ61" si="1777">SUM(BJ62:BJ63)</f>
        <v>0</v>
      </c>
      <c r="BK61" s="106">
        <f t="shared" ref="BK61" si="1778">SUM(BK62:BK63)</f>
        <v>0</v>
      </c>
      <c r="BL61" s="106">
        <f t="shared" ref="BL61" si="1779">SUM(BL62:BL63)</f>
        <v>0</v>
      </c>
      <c r="BM61" s="106">
        <f t="shared" ref="BM61" si="1780">SUM(BM62:BM63)</f>
        <v>0</v>
      </c>
      <c r="BN61" s="122">
        <f t="shared" si="1256"/>
        <v>0</v>
      </c>
      <c r="BO61" s="122">
        <f t="shared" si="1257"/>
        <v>0</v>
      </c>
      <c r="BP61" s="106"/>
      <c r="BQ61" s="106"/>
      <c r="BR61" s="106">
        <f t="shared" si="319"/>
        <v>0</v>
      </c>
      <c r="BS61" s="106">
        <f t="shared" si="320"/>
        <v>0</v>
      </c>
      <c r="BT61" s="106">
        <f>SUM(BT62:BT63)</f>
        <v>0</v>
      </c>
      <c r="BU61" s="106">
        <f t="shared" ref="BU61" si="1781">SUM(BU62:BU63)</f>
        <v>0</v>
      </c>
      <c r="BV61" s="106">
        <f t="shared" ref="BV61" si="1782">SUM(BV62:BV63)</f>
        <v>0</v>
      </c>
      <c r="BW61" s="106">
        <f t="shared" ref="BW61" si="1783">SUM(BW62:BW63)</f>
        <v>0</v>
      </c>
      <c r="BX61" s="106">
        <f t="shared" ref="BX61" si="1784">SUM(BX62:BX63)</f>
        <v>0</v>
      </c>
      <c r="BY61" s="106">
        <f t="shared" ref="BY61" si="1785">SUM(BY62:BY63)</f>
        <v>0</v>
      </c>
      <c r="BZ61" s="122">
        <f t="shared" si="1259"/>
        <v>0</v>
      </c>
      <c r="CA61" s="122">
        <f t="shared" si="1260"/>
        <v>0</v>
      </c>
      <c r="CB61" s="106"/>
      <c r="CC61" s="106"/>
      <c r="CD61" s="106">
        <f t="shared" si="326"/>
        <v>0</v>
      </c>
      <c r="CE61" s="106">
        <f t="shared" si="327"/>
        <v>0</v>
      </c>
      <c r="CF61" s="106">
        <f>SUM(CF62:CF63)</f>
        <v>0</v>
      </c>
      <c r="CG61" s="106">
        <f t="shared" ref="CG61" si="1786">SUM(CG62:CG63)</f>
        <v>0</v>
      </c>
      <c r="CH61" s="106">
        <f t="shared" ref="CH61" si="1787">SUM(CH62:CH63)</f>
        <v>0</v>
      </c>
      <c r="CI61" s="106">
        <f t="shared" ref="CI61" si="1788">SUM(CI62:CI63)</f>
        <v>0</v>
      </c>
      <c r="CJ61" s="106">
        <f t="shared" ref="CJ61" si="1789">SUM(CJ62:CJ63)</f>
        <v>0</v>
      </c>
      <c r="CK61" s="106">
        <f t="shared" ref="CK61" si="1790">SUM(CK62:CK63)</f>
        <v>0</v>
      </c>
      <c r="CL61" s="122">
        <f t="shared" si="1262"/>
        <v>0</v>
      </c>
      <c r="CM61" s="122">
        <f t="shared" si="1263"/>
        <v>0</v>
      </c>
      <c r="CN61" s="106"/>
      <c r="CO61" s="106"/>
      <c r="CP61" s="106">
        <f t="shared" si="333"/>
        <v>0</v>
      </c>
      <c r="CQ61" s="106">
        <f t="shared" si="334"/>
        <v>0</v>
      </c>
      <c r="CR61" s="106">
        <f>SUM(CR62:CR63)</f>
        <v>0</v>
      </c>
      <c r="CS61" s="106">
        <f t="shared" ref="CS61" si="1791">SUM(CS62:CS63)</f>
        <v>0</v>
      </c>
      <c r="CT61" s="106">
        <f t="shared" ref="CT61" si="1792">SUM(CT62:CT63)</f>
        <v>0</v>
      </c>
      <c r="CU61" s="106">
        <f t="shared" ref="CU61" si="1793">SUM(CU62:CU63)</f>
        <v>0</v>
      </c>
      <c r="CV61" s="106">
        <f t="shared" ref="CV61" si="1794">SUM(CV62:CV63)</f>
        <v>0</v>
      </c>
      <c r="CW61" s="106">
        <f t="shared" ref="CW61" si="1795">SUM(CW62:CW63)</f>
        <v>0</v>
      </c>
      <c r="CX61" s="122">
        <f t="shared" si="1264"/>
        <v>0</v>
      </c>
      <c r="CY61" s="122">
        <f t="shared" si="1265"/>
        <v>0</v>
      </c>
      <c r="CZ61" s="106"/>
      <c r="DA61" s="106"/>
      <c r="DB61" s="106">
        <f t="shared" si="340"/>
        <v>0</v>
      </c>
      <c r="DC61" s="106">
        <f t="shared" si="341"/>
        <v>0</v>
      </c>
      <c r="DD61" s="106">
        <f>SUM(DD62:DD63)</f>
        <v>0</v>
      </c>
      <c r="DE61" s="106">
        <f t="shared" ref="DE61" si="1796">SUM(DE62:DE63)</f>
        <v>0</v>
      </c>
      <c r="DF61" s="106">
        <f t="shared" ref="DF61" si="1797">SUM(DF62:DF63)</f>
        <v>0</v>
      </c>
      <c r="DG61" s="106">
        <f t="shared" ref="DG61" si="1798">SUM(DG62:DG63)</f>
        <v>0</v>
      </c>
      <c r="DH61" s="106">
        <f t="shared" ref="DH61" si="1799">SUM(DH62:DH63)</f>
        <v>0</v>
      </c>
      <c r="DI61" s="106">
        <f t="shared" ref="DI61" si="1800">SUM(DI62:DI63)</f>
        <v>0</v>
      </c>
      <c r="DJ61" s="122">
        <f t="shared" si="1266"/>
        <v>0</v>
      </c>
      <c r="DK61" s="122">
        <f t="shared" si="1267"/>
        <v>0</v>
      </c>
      <c r="DL61" s="106"/>
      <c r="DM61" s="106"/>
      <c r="DN61" s="106">
        <f t="shared" si="347"/>
        <v>0</v>
      </c>
      <c r="DO61" s="106">
        <f t="shared" si="348"/>
        <v>0</v>
      </c>
      <c r="DP61" s="106">
        <f>SUM(DP62:DP63)</f>
        <v>0</v>
      </c>
      <c r="DQ61" s="106">
        <f t="shared" ref="DQ61" si="1801">SUM(DQ62:DQ63)</f>
        <v>0</v>
      </c>
      <c r="DR61" s="106">
        <f t="shared" ref="DR61" si="1802">SUM(DR62:DR63)</f>
        <v>0</v>
      </c>
      <c r="DS61" s="106">
        <f t="shared" ref="DS61" si="1803">SUM(DS62:DS63)</f>
        <v>0</v>
      </c>
      <c r="DT61" s="106">
        <f t="shared" ref="DT61" si="1804">SUM(DT62:DT63)</f>
        <v>0</v>
      </c>
      <c r="DU61" s="106">
        <f t="shared" ref="DU61" si="1805">SUM(DU62:DU63)</f>
        <v>0</v>
      </c>
      <c r="DV61" s="122">
        <f t="shared" si="1268"/>
        <v>0</v>
      </c>
      <c r="DW61" s="122">
        <f t="shared" si="1269"/>
        <v>0</v>
      </c>
      <c r="DX61" s="106"/>
      <c r="DY61" s="106">
        <v>0</v>
      </c>
      <c r="DZ61" s="106">
        <f t="shared" si="354"/>
        <v>0</v>
      </c>
      <c r="EA61" s="106">
        <f t="shared" si="355"/>
        <v>0</v>
      </c>
      <c r="EB61" s="106">
        <f>SUM(EB62:EB63)</f>
        <v>0</v>
      </c>
      <c r="EC61" s="106">
        <f t="shared" ref="EC61" si="1806">SUM(EC62:EC63)</f>
        <v>0</v>
      </c>
      <c r="ED61" s="106">
        <f t="shared" ref="ED61" si="1807">SUM(ED62:ED63)</f>
        <v>0</v>
      </c>
      <c r="EE61" s="106">
        <f t="shared" ref="EE61" si="1808">SUM(EE62:EE63)</f>
        <v>0</v>
      </c>
      <c r="EF61" s="106">
        <f t="shared" ref="EF61" si="1809">SUM(EF62:EF63)</f>
        <v>0</v>
      </c>
      <c r="EG61" s="106">
        <f t="shared" ref="EG61" si="1810">SUM(EG62:EG63)</f>
        <v>0</v>
      </c>
      <c r="EH61" s="122">
        <f t="shared" si="1271"/>
        <v>0</v>
      </c>
      <c r="EI61" s="122">
        <f t="shared" si="1272"/>
        <v>0</v>
      </c>
      <c r="EJ61" s="106"/>
      <c r="EK61" s="106">
        <v>0</v>
      </c>
      <c r="EL61" s="106">
        <f t="shared" si="361"/>
        <v>0</v>
      </c>
      <c r="EM61" s="106">
        <f t="shared" si="362"/>
        <v>0</v>
      </c>
      <c r="EN61" s="106">
        <f>SUM(EN62:EN63)</f>
        <v>0</v>
      </c>
      <c r="EO61" s="106">
        <f t="shared" ref="EO61" si="1811">SUM(EO62:EO63)</f>
        <v>0</v>
      </c>
      <c r="EP61" s="106">
        <f t="shared" ref="EP61" si="1812">SUM(EP62:EP63)</f>
        <v>0</v>
      </c>
      <c r="EQ61" s="106">
        <f t="shared" ref="EQ61" si="1813">SUM(EQ62:EQ63)</f>
        <v>0</v>
      </c>
      <c r="ER61" s="106">
        <f t="shared" ref="ER61" si="1814">SUM(ER62:ER63)</f>
        <v>0</v>
      </c>
      <c r="ES61" s="106">
        <f t="shared" ref="ES61" si="1815">SUM(ES62:ES63)</f>
        <v>0</v>
      </c>
      <c r="ET61" s="122">
        <f t="shared" si="1274"/>
        <v>0</v>
      </c>
      <c r="EU61" s="122">
        <f t="shared" si="1275"/>
        <v>0</v>
      </c>
      <c r="EV61" s="106"/>
      <c r="EW61" s="106"/>
      <c r="EX61" s="106">
        <f t="shared" si="368"/>
        <v>0</v>
      </c>
      <c r="EY61" s="106">
        <f t="shared" si="369"/>
        <v>0</v>
      </c>
      <c r="EZ61" s="106">
        <f>SUM(EZ62:EZ63)</f>
        <v>0</v>
      </c>
      <c r="FA61" s="106">
        <f t="shared" ref="FA61" si="1816">SUM(FA62:FA63)</f>
        <v>0</v>
      </c>
      <c r="FB61" s="106">
        <f t="shared" ref="FB61" si="1817">SUM(FB62:FB63)</f>
        <v>0</v>
      </c>
      <c r="FC61" s="106">
        <f t="shared" ref="FC61" si="1818">SUM(FC62:FC63)</f>
        <v>0</v>
      </c>
      <c r="FD61" s="106">
        <f t="shared" ref="FD61" si="1819">SUM(FD62:FD63)</f>
        <v>0</v>
      </c>
      <c r="FE61" s="106">
        <f t="shared" ref="FE61" si="1820">SUM(FE62:FE63)</f>
        <v>0</v>
      </c>
      <c r="FF61" s="122">
        <f t="shared" si="1276"/>
        <v>0</v>
      </c>
      <c r="FG61" s="122">
        <f t="shared" si="1277"/>
        <v>0</v>
      </c>
      <c r="FH61" s="106"/>
      <c r="FI61" s="106"/>
      <c r="FJ61" s="106">
        <f t="shared" si="375"/>
        <v>0</v>
      </c>
      <c r="FK61" s="106">
        <f t="shared" si="376"/>
        <v>0</v>
      </c>
      <c r="FL61" s="106">
        <f>SUM(FL62:FL63)</f>
        <v>0</v>
      </c>
      <c r="FM61" s="106">
        <f t="shared" ref="FM61" si="1821">SUM(FM62:FM63)</f>
        <v>0</v>
      </c>
      <c r="FN61" s="106">
        <f t="shared" ref="FN61" si="1822">SUM(FN62:FN63)</f>
        <v>0</v>
      </c>
      <c r="FO61" s="106">
        <f t="shared" ref="FO61" si="1823">SUM(FO62:FO63)</f>
        <v>0</v>
      </c>
      <c r="FP61" s="106">
        <f t="shared" ref="FP61" si="1824">SUM(FP62:FP63)</f>
        <v>0</v>
      </c>
      <c r="FQ61" s="106">
        <f t="shared" ref="FQ61" si="1825">SUM(FQ62:FQ63)</f>
        <v>0</v>
      </c>
      <c r="FR61" s="122">
        <f t="shared" si="1278"/>
        <v>0</v>
      </c>
      <c r="FS61" s="122">
        <f t="shared" si="1279"/>
        <v>0</v>
      </c>
      <c r="FT61" s="106"/>
      <c r="FU61" s="106"/>
      <c r="FV61" s="106">
        <f t="shared" si="382"/>
        <v>0</v>
      </c>
      <c r="FW61" s="106">
        <f t="shared" si="383"/>
        <v>0</v>
      </c>
      <c r="FX61" s="106">
        <f>SUM(FX62:FX63)</f>
        <v>0</v>
      </c>
      <c r="FY61" s="106">
        <f t="shared" ref="FY61" si="1826">SUM(FY62:FY63)</f>
        <v>0</v>
      </c>
      <c r="FZ61" s="106">
        <f t="shared" ref="FZ61" si="1827">SUM(FZ62:FZ63)</f>
        <v>0</v>
      </c>
      <c r="GA61" s="106">
        <f t="shared" ref="GA61" si="1828">SUM(GA62:GA63)</f>
        <v>0</v>
      </c>
      <c r="GB61" s="106">
        <f t="shared" ref="GB61" si="1829">SUM(GB62:GB63)</f>
        <v>0</v>
      </c>
      <c r="GC61" s="106">
        <f t="shared" ref="GC61" si="1830">SUM(GC62:GC63)</f>
        <v>0</v>
      </c>
      <c r="GD61" s="122">
        <f t="shared" si="1280"/>
        <v>0</v>
      </c>
      <c r="GE61" s="122">
        <f t="shared" si="1281"/>
        <v>0</v>
      </c>
      <c r="GF61" s="106">
        <f t="shared" si="1606"/>
        <v>13</v>
      </c>
      <c r="GG61" s="106">
        <f t="shared" si="1606"/>
        <v>2012439.9568</v>
      </c>
      <c r="GH61" s="129">
        <f>SUM(GF61/12*$A$2)</f>
        <v>5.4166666666666661</v>
      </c>
      <c r="GI61" s="172">
        <f>SUM(GG61/12*$A$2)</f>
        <v>838516.6486666667</v>
      </c>
      <c r="GJ61" s="106">
        <f>SUM(GJ62:GJ63)</f>
        <v>7</v>
      </c>
      <c r="GK61" s="106">
        <f t="shared" ref="GK61" si="1831">SUM(GK62:GK63)</f>
        <v>1083621.4900000002</v>
      </c>
      <c r="GL61" s="106">
        <f t="shared" ref="GL61" si="1832">SUM(GL62:GL63)</f>
        <v>0</v>
      </c>
      <c r="GM61" s="106">
        <f t="shared" ref="GM61" si="1833">SUM(GM62:GM63)</f>
        <v>0</v>
      </c>
      <c r="GN61" s="106">
        <f t="shared" ref="GN61" si="1834">SUM(GN62:GN63)</f>
        <v>7</v>
      </c>
      <c r="GO61" s="106">
        <f t="shared" ref="GO61" si="1835">SUM(GO62:GO63)</f>
        <v>1083621.4900000002</v>
      </c>
      <c r="GP61" s="106">
        <f t="shared" si="1612"/>
        <v>1.5833333333333339</v>
      </c>
      <c r="GQ61" s="106">
        <f t="shared" si="1613"/>
        <v>245104.84133333352</v>
      </c>
      <c r="GR61" s="139"/>
      <c r="GS61" s="78"/>
      <c r="GT61" s="161">
        <v>154803.0736</v>
      </c>
      <c r="GU61" s="161">
        <f t="shared" si="188"/>
        <v>154803.07000000004</v>
      </c>
      <c r="GV61" s="90">
        <f t="shared" si="189"/>
        <v>3.5999999672640115E-3</v>
      </c>
    </row>
    <row r="62" spans="1:204" ht="41.25" hidden="1" customHeight="1" x14ac:dyDescent="0.2">
      <c r="A62" s="23">
        <v>1</v>
      </c>
      <c r="B62" s="78" t="s">
        <v>255</v>
      </c>
      <c r="C62" s="81" t="s">
        <v>256</v>
      </c>
      <c r="D62" s="82">
        <v>486</v>
      </c>
      <c r="E62" s="83" t="s">
        <v>257</v>
      </c>
      <c r="F62" s="86">
        <v>12</v>
      </c>
      <c r="G62" s="97">
        <v>154803.0736</v>
      </c>
      <c r="H62" s="98"/>
      <c r="I62" s="98"/>
      <c r="J62" s="98"/>
      <c r="K62" s="98"/>
      <c r="L62" s="98">
        <f>VLOOKUP($D62,'факт '!$D$7:$AS$101,3,0)</f>
        <v>0</v>
      </c>
      <c r="M62" s="98">
        <f>VLOOKUP($D62,'факт '!$D$7:$AS$101,4,0)</f>
        <v>0</v>
      </c>
      <c r="N62" s="98"/>
      <c r="O62" s="98"/>
      <c r="P62" s="98">
        <f>SUM(L62+N62)</f>
        <v>0</v>
      </c>
      <c r="Q62" s="98">
        <f>SUM(M62+O62)</f>
        <v>0</v>
      </c>
      <c r="R62" s="99">
        <f t="shared" ref="R62" si="1836">SUM(L62-J62)</f>
        <v>0</v>
      </c>
      <c r="S62" s="99">
        <f t="shared" ref="S62" si="1837">SUM(M62-K62)</f>
        <v>0</v>
      </c>
      <c r="T62" s="98"/>
      <c r="U62" s="98"/>
      <c r="V62" s="98"/>
      <c r="W62" s="98"/>
      <c r="X62" s="98">
        <f>VLOOKUP($D62,'факт '!$D$7:$AS$101,7,0)</f>
        <v>7</v>
      </c>
      <c r="Y62" s="98">
        <f>VLOOKUP($D62,'факт '!$D$7:$AS$101,8,0)</f>
        <v>1083621.4900000002</v>
      </c>
      <c r="Z62" s="98">
        <f>VLOOKUP($D62,'факт '!$D$7:$AS$101,9,0)</f>
        <v>0</v>
      </c>
      <c r="AA62" s="98">
        <f>VLOOKUP($D62,'факт '!$D$7:$AS$101,10,0)</f>
        <v>0</v>
      </c>
      <c r="AB62" s="98">
        <f>SUM(X62+Z62)</f>
        <v>7</v>
      </c>
      <c r="AC62" s="98">
        <f>SUM(Y62+AA62)</f>
        <v>1083621.4900000002</v>
      </c>
      <c r="AD62" s="99">
        <f t="shared" ref="AD62" si="1838">SUM(X62-V62)</f>
        <v>7</v>
      </c>
      <c r="AE62" s="99">
        <f t="shared" ref="AE62" si="1839">SUM(Y62-W62)</f>
        <v>1083621.4900000002</v>
      </c>
      <c r="AF62" s="98"/>
      <c r="AG62" s="98"/>
      <c r="AH62" s="98"/>
      <c r="AI62" s="98"/>
      <c r="AJ62" s="98">
        <f>VLOOKUP($D62,'факт '!$D$7:$AS$101,5,0)</f>
        <v>0</v>
      </c>
      <c r="AK62" s="98">
        <f>VLOOKUP($D62,'факт '!$D$7:$AS$101,6,0)</f>
        <v>0</v>
      </c>
      <c r="AL62" s="98"/>
      <c r="AM62" s="98"/>
      <c r="AN62" s="98">
        <f>SUM(AJ62+AL62)</f>
        <v>0</v>
      </c>
      <c r="AO62" s="98">
        <f>SUM(AK62+AM62)</f>
        <v>0</v>
      </c>
      <c r="AP62" s="99">
        <f t="shared" ref="AP62" si="1840">SUM(AJ62-AH62)</f>
        <v>0</v>
      </c>
      <c r="AQ62" s="99">
        <f t="shared" ref="AQ62" si="1841">SUM(AK62-AI62)</f>
        <v>0</v>
      </c>
      <c r="AR62" s="98"/>
      <c r="AS62" s="98"/>
      <c r="AT62" s="98"/>
      <c r="AU62" s="98"/>
      <c r="AV62" s="98">
        <f>VLOOKUP($D62,'факт '!$D$7:$AS$101,11,0)</f>
        <v>0</v>
      </c>
      <c r="AW62" s="98">
        <f>VLOOKUP($D62,'факт '!$D$7:$AS$101,12,0)</f>
        <v>0</v>
      </c>
      <c r="AX62" s="98"/>
      <c r="AY62" s="98"/>
      <c r="AZ62" s="98">
        <f>SUM(AV62+AX62)</f>
        <v>0</v>
      </c>
      <c r="BA62" s="98">
        <f>SUM(AW62+AY62)</f>
        <v>0</v>
      </c>
      <c r="BB62" s="99">
        <f t="shared" ref="BB62" si="1842">SUM(AV62-AT62)</f>
        <v>0</v>
      </c>
      <c r="BC62" s="99">
        <f t="shared" ref="BC62" si="1843">SUM(AW62-AU62)</f>
        <v>0</v>
      </c>
      <c r="BD62" s="98"/>
      <c r="BE62" s="98"/>
      <c r="BF62" s="98"/>
      <c r="BG62" s="98"/>
      <c r="BH62" s="98">
        <f>VLOOKUP($D62,'факт '!$D$7:$AS$101,15,0)</f>
        <v>0</v>
      </c>
      <c r="BI62" s="98">
        <f>VLOOKUP($D62,'факт '!$D$7:$AS$101,16,0)</f>
        <v>0</v>
      </c>
      <c r="BJ62" s="98">
        <f>VLOOKUP($D62,'факт '!$D$7:$AS$101,17,0)</f>
        <v>0</v>
      </c>
      <c r="BK62" s="98">
        <f>VLOOKUP($D62,'факт '!$D$7:$AS$101,18,0)</f>
        <v>0</v>
      </c>
      <c r="BL62" s="98">
        <f>SUM(BH62+BJ62)</f>
        <v>0</v>
      </c>
      <c r="BM62" s="98">
        <f>SUM(BI62+BK62)</f>
        <v>0</v>
      </c>
      <c r="BN62" s="99">
        <f t="shared" ref="BN62" si="1844">SUM(BH62-BF62)</f>
        <v>0</v>
      </c>
      <c r="BO62" s="99">
        <f t="shared" ref="BO62" si="1845">SUM(BI62-BG62)</f>
        <v>0</v>
      </c>
      <c r="BP62" s="98"/>
      <c r="BQ62" s="98"/>
      <c r="BR62" s="98"/>
      <c r="BS62" s="98"/>
      <c r="BT62" s="98">
        <f>VLOOKUP($D62,'факт '!$D$7:$AS$101,19,0)</f>
        <v>0</v>
      </c>
      <c r="BU62" s="98">
        <f>VLOOKUP($D62,'факт '!$D$7:$AS$101,20,0)</f>
        <v>0</v>
      </c>
      <c r="BV62" s="98">
        <f>VLOOKUP($D62,'факт '!$D$7:$AS$101,21,0)</f>
        <v>0</v>
      </c>
      <c r="BW62" s="98">
        <f>VLOOKUP($D62,'факт '!$D$7:$AS$101,22,0)</f>
        <v>0</v>
      </c>
      <c r="BX62" s="98">
        <f>SUM(BT62+BV62)</f>
        <v>0</v>
      </c>
      <c r="BY62" s="98">
        <f>SUM(BU62+BW62)</f>
        <v>0</v>
      </c>
      <c r="BZ62" s="99">
        <f t="shared" ref="BZ62" si="1846">SUM(BT62-BR62)</f>
        <v>0</v>
      </c>
      <c r="CA62" s="99">
        <f t="shared" ref="CA62" si="1847">SUM(BU62-BS62)</f>
        <v>0</v>
      </c>
      <c r="CB62" s="98"/>
      <c r="CC62" s="98"/>
      <c r="CD62" s="98"/>
      <c r="CE62" s="98"/>
      <c r="CF62" s="98">
        <f>VLOOKUP($D62,'факт '!$D$7:$AS$101,23,0)</f>
        <v>0</v>
      </c>
      <c r="CG62" s="98">
        <f>VLOOKUP($D62,'факт '!$D$7:$AS$101,24,0)</f>
        <v>0</v>
      </c>
      <c r="CH62" s="98">
        <f>VLOOKUP($D62,'факт '!$D$7:$AS$101,25,0)</f>
        <v>0</v>
      </c>
      <c r="CI62" s="98">
        <f>VLOOKUP($D62,'факт '!$D$7:$AS$101,26,0)</f>
        <v>0</v>
      </c>
      <c r="CJ62" s="98">
        <f>SUM(CF62+CH62)</f>
        <v>0</v>
      </c>
      <c r="CK62" s="98">
        <f>SUM(CG62+CI62)</f>
        <v>0</v>
      </c>
      <c r="CL62" s="99">
        <f t="shared" ref="CL62" si="1848">SUM(CF62-CD62)</f>
        <v>0</v>
      </c>
      <c r="CM62" s="99">
        <f t="shared" ref="CM62" si="1849">SUM(CG62-CE62)</f>
        <v>0</v>
      </c>
      <c r="CN62" s="98"/>
      <c r="CO62" s="98"/>
      <c r="CP62" s="98"/>
      <c r="CQ62" s="98"/>
      <c r="CR62" s="98">
        <f>VLOOKUP($D62,'факт '!$D$7:$AS$101,27,0)</f>
        <v>0</v>
      </c>
      <c r="CS62" s="98">
        <f>VLOOKUP($D62,'факт '!$D$7:$AS$101,28,0)</f>
        <v>0</v>
      </c>
      <c r="CT62" s="98">
        <f>VLOOKUP($D62,'факт '!$D$7:$AS$101,29,0)</f>
        <v>0</v>
      </c>
      <c r="CU62" s="98">
        <f>VLOOKUP($D62,'факт '!$D$7:$AS$101,30,0)</f>
        <v>0</v>
      </c>
      <c r="CV62" s="98">
        <f>SUM(CR62+CT62)</f>
        <v>0</v>
      </c>
      <c r="CW62" s="98">
        <f>SUM(CS62+CU62)</f>
        <v>0</v>
      </c>
      <c r="CX62" s="99">
        <f t="shared" ref="CX62" si="1850">SUM(CR62-CP62)</f>
        <v>0</v>
      </c>
      <c r="CY62" s="99">
        <f t="shared" ref="CY62" si="1851">SUM(CS62-CQ62)</f>
        <v>0</v>
      </c>
      <c r="CZ62" s="98"/>
      <c r="DA62" s="98"/>
      <c r="DB62" s="98"/>
      <c r="DC62" s="98"/>
      <c r="DD62" s="98">
        <f>VLOOKUP($D62,'факт '!$D$7:$AS$101,31,0)</f>
        <v>0</v>
      </c>
      <c r="DE62" s="98">
        <f>VLOOKUP($D62,'факт '!$D$7:$AS$101,32,0)</f>
        <v>0</v>
      </c>
      <c r="DF62" s="98"/>
      <c r="DG62" s="98"/>
      <c r="DH62" s="98">
        <f>SUM(DD62+DF62)</f>
        <v>0</v>
      </c>
      <c r="DI62" s="98">
        <f>SUM(DE62+DG62)</f>
        <v>0</v>
      </c>
      <c r="DJ62" s="99">
        <f t="shared" ref="DJ62" si="1852">SUM(DD62-DB62)</f>
        <v>0</v>
      </c>
      <c r="DK62" s="99">
        <f t="shared" ref="DK62" si="1853">SUM(DE62-DC62)</f>
        <v>0</v>
      </c>
      <c r="DL62" s="98"/>
      <c r="DM62" s="98"/>
      <c r="DN62" s="98"/>
      <c r="DO62" s="98"/>
      <c r="DP62" s="98">
        <f>VLOOKUP($D62,'факт '!$D$7:$AS$101,13,0)</f>
        <v>0</v>
      </c>
      <c r="DQ62" s="98">
        <f>VLOOKUP($D62,'факт '!$D$7:$AS$101,14,0)</f>
        <v>0</v>
      </c>
      <c r="DR62" s="98"/>
      <c r="DS62" s="98"/>
      <c r="DT62" s="98">
        <f>SUM(DP62+DR62)</f>
        <v>0</v>
      </c>
      <c r="DU62" s="98">
        <f>SUM(DQ62+DS62)</f>
        <v>0</v>
      </c>
      <c r="DV62" s="99">
        <f t="shared" ref="DV62" si="1854">SUM(DP62-DN62)</f>
        <v>0</v>
      </c>
      <c r="DW62" s="99">
        <f t="shared" ref="DW62" si="1855">SUM(DQ62-DO62)</f>
        <v>0</v>
      </c>
      <c r="DX62" s="98"/>
      <c r="DY62" s="98"/>
      <c r="DZ62" s="98"/>
      <c r="EA62" s="98"/>
      <c r="EB62" s="98">
        <f>VLOOKUP($D62,'факт '!$D$7:$AS$101,33,0)</f>
        <v>0</v>
      </c>
      <c r="EC62" s="98">
        <f>VLOOKUP($D62,'факт '!$D$7:$AS$101,34,0)</f>
        <v>0</v>
      </c>
      <c r="ED62" s="98">
        <f>VLOOKUP($D62,'факт '!$D$7:$AS$101,35,0)</f>
        <v>0</v>
      </c>
      <c r="EE62" s="98">
        <f>VLOOKUP($D62,'факт '!$D$7:$AS$101,36,0)</f>
        <v>0</v>
      </c>
      <c r="EF62" s="98">
        <f>SUM(EB62+ED62)</f>
        <v>0</v>
      </c>
      <c r="EG62" s="98">
        <f>SUM(EC62+EE62)</f>
        <v>0</v>
      </c>
      <c r="EH62" s="99">
        <f t="shared" ref="EH62" si="1856">SUM(EB62-DZ62)</f>
        <v>0</v>
      </c>
      <c r="EI62" s="99">
        <f t="shared" ref="EI62" si="1857">SUM(EC62-EA62)</f>
        <v>0</v>
      </c>
      <c r="EJ62" s="98"/>
      <c r="EK62" s="98"/>
      <c r="EL62" s="98"/>
      <c r="EM62" s="98"/>
      <c r="EN62" s="98">
        <f>VLOOKUP($D62,'факт '!$D$7:$AS$101,39,0)</f>
        <v>0</v>
      </c>
      <c r="EO62" s="98">
        <f>VLOOKUP($D62,'факт '!$D$7:$AS$101,40,0)</f>
        <v>0</v>
      </c>
      <c r="EP62" s="98">
        <f>VLOOKUP($D62,'факт '!$D$7:$AS$101,41,0)</f>
        <v>0</v>
      </c>
      <c r="EQ62" s="98">
        <f>VLOOKUP($D62,'факт '!$D$7:$AS$101,42,0)</f>
        <v>0</v>
      </c>
      <c r="ER62" s="98">
        <f>SUM(EN62+EP62)</f>
        <v>0</v>
      </c>
      <c r="ES62" s="98">
        <f>SUM(EO62+EQ62)</f>
        <v>0</v>
      </c>
      <c r="ET62" s="99">
        <f t="shared" ref="ET62" si="1858">SUM(EN62-EL62)</f>
        <v>0</v>
      </c>
      <c r="EU62" s="99">
        <f t="shared" ref="EU62" si="1859">SUM(EO62-EM62)</f>
        <v>0</v>
      </c>
      <c r="EV62" s="98"/>
      <c r="EW62" s="98"/>
      <c r="EX62" s="98"/>
      <c r="EY62" s="98"/>
      <c r="EZ62" s="98"/>
      <c r="FA62" s="98"/>
      <c r="FB62" s="98"/>
      <c r="FC62" s="98"/>
      <c r="FD62" s="98">
        <f t="shared" ref="FD62:FD63" si="1860">SUM(EZ62+FB62)</f>
        <v>0</v>
      </c>
      <c r="FE62" s="98">
        <f t="shared" ref="FE62:FE63" si="1861">SUM(FA62+FC62)</f>
        <v>0</v>
      </c>
      <c r="FF62" s="99">
        <f t="shared" si="1276"/>
        <v>0</v>
      </c>
      <c r="FG62" s="99">
        <f t="shared" si="1277"/>
        <v>0</v>
      </c>
      <c r="FH62" s="98"/>
      <c r="FI62" s="98"/>
      <c r="FJ62" s="98"/>
      <c r="FK62" s="98"/>
      <c r="FL62" s="98">
        <f>VLOOKUP($D62,'факт '!$D$7:$AS$101,37,0)</f>
        <v>0</v>
      </c>
      <c r="FM62" s="98">
        <f>VLOOKUP($D62,'факт '!$D$7:$AS$101,38,0)</f>
        <v>0</v>
      </c>
      <c r="FN62" s="98"/>
      <c r="FO62" s="98"/>
      <c r="FP62" s="98">
        <f>SUM(FL62+FN62)</f>
        <v>0</v>
      </c>
      <c r="FQ62" s="98">
        <f>SUM(FM62+FO62)</f>
        <v>0</v>
      </c>
      <c r="FR62" s="99">
        <f t="shared" ref="FR62" si="1862">SUM(FL62-FJ62)</f>
        <v>0</v>
      </c>
      <c r="FS62" s="99">
        <f t="shared" ref="FS62" si="1863">SUM(FM62-FK62)</f>
        <v>0</v>
      </c>
      <c r="FT62" s="98"/>
      <c r="FU62" s="98"/>
      <c r="FV62" s="98"/>
      <c r="FW62" s="98"/>
      <c r="FX62" s="98"/>
      <c r="FY62" s="98"/>
      <c r="FZ62" s="98"/>
      <c r="GA62" s="98"/>
      <c r="GB62" s="98">
        <f t="shared" ref="GB62:GB63" si="1864">SUM(FX62+FZ62)</f>
        <v>0</v>
      </c>
      <c r="GC62" s="98">
        <f t="shared" ref="GC62:GC63" si="1865">SUM(FY62+GA62)</f>
        <v>0</v>
      </c>
      <c r="GD62" s="99">
        <f t="shared" si="1280"/>
        <v>0</v>
      </c>
      <c r="GE62" s="99">
        <f t="shared" si="1281"/>
        <v>0</v>
      </c>
      <c r="GF62" s="98">
        <f t="shared" ref="GF62:GF63" si="1866">SUM(H62,T62,AF62,AR62,BD62,BP62,CB62,CN62,CZ62,DL62,DX62,EJ62,EV62)</f>
        <v>0</v>
      </c>
      <c r="GG62" s="98">
        <f t="shared" ref="GG62:GG63" si="1867">SUM(I62,U62,AG62,AS62,BE62,BQ62,CC62,CO62,DA62,DM62,DY62,EK62,EW62)</f>
        <v>0</v>
      </c>
      <c r="GH62" s="98">
        <f t="shared" ref="GH62:GH63" si="1868">SUM(J62,V62,AH62,AT62,BF62,BR62,CD62,CP62,DB62,DN62,DZ62,EL62,EX62)</f>
        <v>0</v>
      </c>
      <c r="GI62" s="98">
        <f t="shared" ref="GI62:GI63" si="1869">SUM(K62,W62,AI62,AU62,BG62,BS62,CE62,CQ62,DC62,DO62,EA62,EM62,EY62)</f>
        <v>0</v>
      </c>
      <c r="GJ62" s="98">
        <f>SUM(L62,X62,AJ62,AV62,BH62,BT62,CF62,CR62,DD62,DP62,EB62,EN62,EZ62,FL62)</f>
        <v>7</v>
      </c>
      <c r="GK62" s="98">
        <f t="shared" ref="GK62" si="1870">SUM(M62,Y62,AK62,AW62,BI62,BU62,CG62,CS62,DE62,DQ62,EC62,EO62,FA62,FM62)</f>
        <v>1083621.4900000002</v>
      </c>
      <c r="GL62" s="98">
        <f t="shared" ref="GL62" si="1871">SUM(N62,Z62,AL62,AX62,BJ62,BV62,CH62,CT62,DF62,DR62,ED62,EP62,FB62,FN62)</f>
        <v>0</v>
      </c>
      <c r="GM62" s="98">
        <f t="shared" ref="GM62" si="1872">SUM(O62,AA62,AM62,AY62,BK62,BW62,CI62,CU62,DG62,DS62,EE62,EQ62,FC62,FO62)</f>
        <v>0</v>
      </c>
      <c r="GN62" s="98">
        <f t="shared" ref="GN62" si="1873">SUM(P62,AB62,AN62,AZ62,BL62,BX62,CJ62,CV62,DH62,DT62,EF62,ER62,FD62,FP62)</f>
        <v>7</v>
      </c>
      <c r="GO62" s="98">
        <f t="shared" ref="GO62" si="1874">SUM(Q62,AC62,AO62,BA62,BM62,BY62,CK62,CW62,DI62,DU62,EG62,ES62,FE62,FQ62)</f>
        <v>1083621.4900000002</v>
      </c>
      <c r="GP62" s="98"/>
      <c r="GQ62" s="98"/>
      <c r="GR62" s="139"/>
      <c r="GS62" s="78"/>
      <c r="GT62" s="161">
        <v>154803.0736</v>
      </c>
      <c r="GU62" s="161">
        <f t="shared" si="188"/>
        <v>154803.07000000004</v>
      </c>
      <c r="GV62" s="90">
        <f t="shared" si="189"/>
        <v>3.5999999672640115E-3</v>
      </c>
    </row>
    <row r="63" spans="1:204" hidden="1" x14ac:dyDescent="0.2">
      <c r="A63" s="23">
        <v>1</v>
      </c>
      <c r="B63" s="78"/>
      <c r="C63" s="81"/>
      <c r="D63" s="82"/>
      <c r="E63" s="83"/>
      <c r="F63" s="86"/>
      <c r="G63" s="97"/>
      <c r="H63" s="98"/>
      <c r="I63" s="98"/>
      <c r="J63" s="98"/>
      <c r="K63" s="98"/>
      <c r="L63" s="98"/>
      <c r="M63" s="98"/>
      <c r="N63" s="98"/>
      <c r="O63" s="98"/>
      <c r="P63" s="98">
        <f t="shared" si="1728"/>
        <v>0</v>
      </c>
      <c r="Q63" s="98">
        <f t="shared" si="1729"/>
        <v>0</v>
      </c>
      <c r="R63" s="99">
        <f t="shared" si="180"/>
        <v>0</v>
      </c>
      <c r="S63" s="99">
        <f t="shared" si="181"/>
        <v>0</v>
      </c>
      <c r="T63" s="98"/>
      <c r="U63" s="98"/>
      <c r="V63" s="98"/>
      <c r="W63" s="98"/>
      <c r="X63" s="98"/>
      <c r="Y63" s="98"/>
      <c r="Z63" s="98"/>
      <c r="AA63" s="98"/>
      <c r="AB63" s="98">
        <f t="shared" ref="AB63" si="1875">SUM(X63+Z63)</f>
        <v>0</v>
      </c>
      <c r="AC63" s="98">
        <f t="shared" ref="AC63" si="1876">SUM(Y63+AA63)</f>
        <v>0</v>
      </c>
      <c r="AD63" s="99">
        <f t="shared" si="1250"/>
        <v>0</v>
      </c>
      <c r="AE63" s="99">
        <f t="shared" si="1251"/>
        <v>0</v>
      </c>
      <c r="AF63" s="98"/>
      <c r="AG63" s="98"/>
      <c r="AH63" s="98"/>
      <c r="AI63" s="98"/>
      <c r="AJ63" s="98"/>
      <c r="AK63" s="98"/>
      <c r="AL63" s="98"/>
      <c r="AM63" s="98"/>
      <c r="AN63" s="98">
        <f t="shared" ref="AN63" si="1877">SUM(AJ63+AL63)</f>
        <v>0</v>
      </c>
      <c r="AO63" s="98">
        <f t="shared" ref="AO63" si="1878">SUM(AK63+AM63)</f>
        <v>0</v>
      </c>
      <c r="AP63" s="99">
        <f t="shared" si="1252"/>
        <v>0</v>
      </c>
      <c r="AQ63" s="99">
        <f t="shared" si="1253"/>
        <v>0</v>
      </c>
      <c r="AR63" s="98"/>
      <c r="AS63" s="98"/>
      <c r="AT63" s="98"/>
      <c r="AU63" s="98"/>
      <c r="AV63" s="98"/>
      <c r="AW63" s="98"/>
      <c r="AX63" s="98"/>
      <c r="AY63" s="98"/>
      <c r="AZ63" s="98">
        <f t="shared" ref="AZ63" si="1879">SUM(AV63+AX63)</f>
        <v>0</v>
      </c>
      <c r="BA63" s="98">
        <f t="shared" ref="BA63" si="1880">SUM(AW63+AY63)</f>
        <v>0</v>
      </c>
      <c r="BB63" s="99">
        <f t="shared" si="1254"/>
        <v>0</v>
      </c>
      <c r="BC63" s="99">
        <f t="shared" si="1255"/>
        <v>0</v>
      </c>
      <c r="BD63" s="98"/>
      <c r="BE63" s="98"/>
      <c r="BF63" s="98"/>
      <c r="BG63" s="98"/>
      <c r="BH63" s="98"/>
      <c r="BI63" s="98"/>
      <c r="BJ63" s="98"/>
      <c r="BK63" s="98"/>
      <c r="BL63" s="98">
        <f t="shared" ref="BL63" si="1881">SUM(BH63+BJ63)</f>
        <v>0</v>
      </c>
      <c r="BM63" s="98">
        <f t="shared" ref="BM63" si="1882">SUM(BI63+BK63)</f>
        <v>0</v>
      </c>
      <c r="BN63" s="99">
        <f t="shared" si="1256"/>
        <v>0</v>
      </c>
      <c r="BO63" s="99">
        <f t="shared" si="1257"/>
        <v>0</v>
      </c>
      <c r="BP63" s="98"/>
      <c r="BQ63" s="98"/>
      <c r="BR63" s="98"/>
      <c r="BS63" s="98"/>
      <c r="BT63" s="98"/>
      <c r="BU63" s="98"/>
      <c r="BV63" s="98"/>
      <c r="BW63" s="98"/>
      <c r="BX63" s="98">
        <f t="shared" ref="BX63" si="1883">SUM(BT63+BV63)</f>
        <v>0</v>
      </c>
      <c r="BY63" s="98">
        <f t="shared" ref="BY63" si="1884">SUM(BU63+BW63)</f>
        <v>0</v>
      </c>
      <c r="BZ63" s="99">
        <f t="shared" si="1259"/>
        <v>0</v>
      </c>
      <c r="CA63" s="99">
        <f t="shared" si="1260"/>
        <v>0</v>
      </c>
      <c r="CB63" s="98"/>
      <c r="CC63" s="98"/>
      <c r="CD63" s="98"/>
      <c r="CE63" s="98"/>
      <c r="CF63" s="98"/>
      <c r="CG63" s="98"/>
      <c r="CH63" s="98"/>
      <c r="CI63" s="98"/>
      <c r="CJ63" s="98">
        <f t="shared" ref="CJ63" si="1885">SUM(CF63+CH63)</f>
        <v>0</v>
      </c>
      <c r="CK63" s="98">
        <f t="shared" ref="CK63" si="1886">SUM(CG63+CI63)</f>
        <v>0</v>
      </c>
      <c r="CL63" s="99">
        <f t="shared" si="1262"/>
        <v>0</v>
      </c>
      <c r="CM63" s="99">
        <f t="shared" si="1263"/>
        <v>0</v>
      </c>
      <c r="CN63" s="98"/>
      <c r="CO63" s="98"/>
      <c r="CP63" s="98"/>
      <c r="CQ63" s="98"/>
      <c r="CR63" s="98"/>
      <c r="CS63" s="98"/>
      <c r="CT63" s="98"/>
      <c r="CU63" s="98"/>
      <c r="CV63" s="98">
        <f t="shared" ref="CV63" si="1887">SUM(CR63+CT63)</f>
        <v>0</v>
      </c>
      <c r="CW63" s="98">
        <f t="shared" ref="CW63" si="1888">SUM(CS63+CU63)</f>
        <v>0</v>
      </c>
      <c r="CX63" s="99">
        <f t="shared" si="1264"/>
        <v>0</v>
      </c>
      <c r="CY63" s="99">
        <f t="shared" si="1265"/>
        <v>0</v>
      </c>
      <c r="CZ63" s="98"/>
      <c r="DA63" s="98"/>
      <c r="DB63" s="98"/>
      <c r="DC63" s="98"/>
      <c r="DD63" s="98"/>
      <c r="DE63" s="98"/>
      <c r="DF63" s="98"/>
      <c r="DG63" s="98"/>
      <c r="DH63" s="98">
        <f t="shared" ref="DH63" si="1889">SUM(DD63+DF63)</f>
        <v>0</v>
      </c>
      <c r="DI63" s="98">
        <f t="shared" ref="DI63" si="1890">SUM(DE63+DG63)</f>
        <v>0</v>
      </c>
      <c r="DJ63" s="99">
        <f t="shared" si="1266"/>
        <v>0</v>
      </c>
      <c r="DK63" s="99">
        <f t="shared" si="1267"/>
        <v>0</v>
      </c>
      <c r="DL63" s="98"/>
      <c r="DM63" s="98"/>
      <c r="DN63" s="98"/>
      <c r="DO63" s="98"/>
      <c r="DP63" s="98"/>
      <c r="DQ63" s="98"/>
      <c r="DR63" s="98"/>
      <c r="DS63" s="98"/>
      <c r="DT63" s="98">
        <f t="shared" ref="DT63" si="1891">SUM(DP63+DR63)</f>
        <v>0</v>
      </c>
      <c r="DU63" s="98">
        <f t="shared" ref="DU63" si="1892">SUM(DQ63+DS63)</f>
        <v>0</v>
      </c>
      <c r="DV63" s="99">
        <f t="shared" si="1268"/>
        <v>0</v>
      </c>
      <c r="DW63" s="99">
        <f t="shared" si="1269"/>
        <v>0</v>
      </c>
      <c r="DX63" s="98"/>
      <c r="DY63" s="98"/>
      <c r="DZ63" s="98"/>
      <c r="EA63" s="98"/>
      <c r="EB63" s="98"/>
      <c r="EC63" s="98"/>
      <c r="ED63" s="98"/>
      <c r="EE63" s="98"/>
      <c r="EF63" s="98">
        <f t="shared" ref="EF63" si="1893">SUM(EB63+ED63)</f>
        <v>0</v>
      </c>
      <c r="EG63" s="98">
        <f t="shared" ref="EG63" si="1894">SUM(EC63+EE63)</f>
        <v>0</v>
      </c>
      <c r="EH63" s="99">
        <f t="shared" si="1271"/>
        <v>0</v>
      </c>
      <c r="EI63" s="99">
        <f t="shared" si="1272"/>
        <v>0</v>
      </c>
      <c r="EJ63" s="98"/>
      <c r="EK63" s="98"/>
      <c r="EL63" s="98"/>
      <c r="EM63" s="98"/>
      <c r="EN63" s="98"/>
      <c r="EO63" s="98"/>
      <c r="EP63" s="98"/>
      <c r="EQ63" s="98"/>
      <c r="ER63" s="98">
        <f t="shared" ref="ER63" si="1895">SUM(EN63+EP63)</f>
        <v>0</v>
      </c>
      <c r="ES63" s="98">
        <f t="shared" ref="ES63" si="1896">SUM(EO63+EQ63)</f>
        <v>0</v>
      </c>
      <c r="ET63" s="99">
        <f t="shared" si="1274"/>
        <v>0</v>
      </c>
      <c r="EU63" s="99">
        <f t="shared" si="1275"/>
        <v>0</v>
      </c>
      <c r="EV63" s="98"/>
      <c r="EW63" s="98"/>
      <c r="EX63" s="98"/>
      <c r="EY63" s="98"/>
      <c r="EZ63" s="98"/>
      <c r="FA63" s="98"/>
      <c r="FB63" s="98"/>
      <c r="FC63" s="98"/>
      <c r="FD63" s="98">
        <f t="shared" si="1860"/>
        <v>0</v>
      </c>
      <c r="FE63" s="98">
        <f t="shared" si="1861"/>
        <v>0</v>
      </c>
      <c r="FF63" s="99">
        <f t="shared" si="1276"/>
        <v>0</v>
      </c>
      <c r="FG63" s="99">
        <f t="shared" si="1277"/>
        <v>0</v>
      </c>
      <c r="FH63" s="98"/>
      <c r="FI63" s="98"/>
      <c r="FJ63" s="98"/>
      <c r="FK63" s="98"/>
      <c r="FL63" s="98"/>
      <c r="FM63" s="98"/>
      <c r="FN63" s="98"/>
      <c r="FO63" s="98"/>
      <c r="FP63" s="98">
        <f t="shared" ref="FP63" si="1897">SUM(FL63+FN63)</f>
        <v>0</v>
      </c>
      <c r="FQ63" s="98">
        <f t="shared" ref="FQ63" si="1898">SUM(FM63+FO63)</f>
        <v>0</v>
      </c>
      <c r="FR63" s="99">
        <f t="shared" si="1278"/>
        <v>0</v>
      </c>
      <c r="FS63" s="99">
        <f t="shared" si="1279"/>
        <v>0</v>
      </c>
      <c r="FT63" s="98"/>
      <c r="FU63" s="98"/>
      <c r="FV63" s="98"/>
      <c r="FW63" s="98"/>
      <c r="FX63" s="98"/>
      <c r="FY63" s="98"/>
      <c r="FZ63" s="98"/>
      <c r="GA63" s="98"/>
      <c r="GB63" s="98">
        <f t="shared" si="1864"/>
        <v>0</v>
      </c>
      <c r="GC63" s="98">
        <f t="shared" si="1865"/>
        <v>0</v>
      </c>
      <c r="GD63" s="99">
        <f t="shared" si="1280"/>
        <v>0</v>
      </c>
      <c r="GE63" s="99">
        <f t="shared" si="1281"/>
        <v>0</v>
      </c>
      <c r="GF63" s="98">
        <f t="shared" si="1866"/>
        <v>0</v>
      </c>
      <c r="GG63" s="98">
        <f t="shared" si="1867"/>
        <v>0</v>
      </c>
      <c r="GH63" s="98">
        <f t="shared" si="1868"/>
        <v>0</v>
      </c>
      <c r="GI63" s="98">
        <f t="shared" si="1869"/>
        <v>0</v>
      </c>
      <c r="GJ63" s="98">
        <f t="shared" ref="GJ63" si="1899">SUM(L63,X63,AJ63,AV63,BH63,BT63,CF63,CR63,DD63,DP63,EB63,EN63,EZ63)</f>
        <v>0</v>
      </c>
      <c r="GK63" s="98">
        <f t="shared" ref="GK63" si="1900">SUM(M63,Y63,AK63,AW63,BI63,BU63,CG63,CS63,DE63,DQ63,EC63,EO63,FA63)</f>
        <v>0</v>
      </c>
      <c r="GL63" s="98">
        <f t="shared" ref="GL63" si="1901">SUM(N63,Z63,AL63,AX63,BJ63,BV63,CH63,CT63,DF63,DR63,ED63,EP63,FB63)</f>
        <v>0</v>
      </c>
      <c r="GM63" s="98">
        <f t="shared" ref="GM63" si="1902">SUM(O63,AA63,AM63,AY63,BK63,BW63,CI63,CU63,DG63,DS63,EE63,EQ63,FC63)</f>
        <v>0</v>
      </c>
      <c r="GN63" s="98">
        <f t="shared" ref="GN63" si="1903">SUM(P63,AB63,AN63,AZ63,BL63,BX63,CJ63,CV63,DH63,DT63,EF63,ER63,FD63)</f>
        <v>0</v>
      </c>
      <c r="GO63" s="98">
        <f t="shared" ref="GO63" si="1904">SUM(Q63,AC63,AO63,BA63,BM63,BY63,CK63,CW63,DI63,DU63,EG63,ES63,FE63)</f>
        <v>0</v>
      </c>
      <c r="GP63" s="98"/>
      <c r="GQ63" s="98"/>
      <c r="GR63" s="139"/>
      <c r="GS63" s="78"/>
      <c r="GT63" s="161"/>
      <c r="GU63" s="161"/>
      <c r="GV63" s="90">
        <f t="shared" si="189"/>
        <v>0</v>
      </c>
    </row>
    <row r="64" spans="1:204" hidden="1" x14ac:dyDescent="0.2">
      <c r="A64" s="23">
        <v>1</v>
      </c>
      <c r="B64" s="101"/>
      <c r="C64" s="102"/>
      <c r="D64" s="103"/>
      <c r="E64" s="123" t="s">
        <v>37</v>
      </c>
      <c r="F64" s="125">
        <v>13</v>
      </c>
      <c r="G64" s="126">
        <v>222557.78169999999</v>
      </c>
      <c r="H64" s="106">
        <f>VLOOKUP($E64,'ВМП план'!$B$8:$AN$43,8,0)</f>
        <v>0</v>
      </c>
      <c r="I64" s="106">
        <f>VLOOKUP($E64,'ВМП план'!$B$8:$AN$43,9,0)</f>
        <v>0</v>
      </c>
      <c r="J64" s="106">
        <f t="shared" si="288"/>
        <v>0</v>
      </c>
      <c r="K64" s="106">
        <f t="shared" si="289"/>
        <v>0</v>
      </c>
      <c r="L64" s="106">
        <f>SUM(L65:L66)</f>
        <v>0</v>
      </c>
      <c r="M64" s="106">
        <f t="shared" ref="M64:Q64" si="1905">SUM(M65:M66)</f>
        <v>0</v>
      </c>
      <c r="N64" s="106">
        <f t="shared" si="1905"/>
        <v>0</v>
      </c>
      <c r="O64" s="106">
        <f t="shared" si="1905"/>
        <v>0</v>
      </c>
      <c r="P64" s="106">
        <f t="shared" si="1905"/>
        <v>0</v>
      </c>
      <c r="Q64" s="106">
        <f t="shared" si="1905"/>
        <v>0</v>
      </c>
      <c r="R64" s="122">
        <f t="shared" si="180"/>
        <v>0</v>
      </c>
      <c r="S64" s="122">
        <f t="shared" si="181"/>
        <v>0</v>
      </c>
      <c r="T64" s="106">
        <f>VLOOKUP($E64,'ВМП план'!$B$8:$AN$43,10,0)</f>
        <v>9</v>
      </c>
      <c r="U64" s="106">
        <f>VLOOKUP($E64,'ВМП план'!$B$8:$AN$43,11,0)</f>
        <v>2003020.0352999999</v>
      </c>
      <c r="V64" s="106">
        <f t="shared" si="291"/>
        <v>3.75</v>
      </c>
      <c r="W64" s="106">
        <f t="shared" si="292"/>
        <v>834591.68137499993</v>
      </c>
      <c r="X64" s="106">
        <f>SUM(X65:X66)</f>
        <v>8</v>
      </c>
      <c r="Y64" s="106">
        <f t="shared" ref="Y64" si="1906">SUM(Y65:Y66)</f>
        <v>1780462.24</v>
      </c>
      <c r="Z64" s="106">
        <f t="shared" ref="Z64" si="1907">SUM(Z65:Z66)</f>
        <v>0</v>
      </c>
      <c r="AA64" s="106">
        <f t="shared" ref="AA64" si="1908">SUM(AA65:AA66)</f>
        <v>0</v>
      </c>
      <c r="AB64" s="106">
        <f t="shared" ref="AB64" si="1909">SUM(AB65:AB66)</f>
        <v>8</v>
      </c>
      <c r="AC64" s="106">
        <f t="shared" ref="AC64" si="1910">SUM(AC65:AC66)</f>
        <v>1780462.24</v>
      </c>
      <c r="AD64" s="122">
        <f t="shared" si="1250"/>
        <v>4.25</v>
      </c>
      <c r="AE64" s="122">
        <f t="shared" si="1251"/>
        <v>945870.55862500006</v>
      </c>
      <c r="AF64" s="106">
        <f>VLOOKUP($E64,'ВМП план'!$B$8:$AL$43,12,0)</f>
        <v>0</v>
      </c>
      <c r="AG64" s="106">
        <f>VLOOKUP($E64,'ВМП план'!$B$8:$AL$43,13,0)</f>
        <v>0</v>
      </c>
      <c r="AH64" s="106">
        <f t="shared" si="298"/>
        <v>0</v>
      </c>
      <c r="AI64" s="106">
        <f t="shared" si="299"/>
        <v>0</v>
      </c>
      <c r="AJ64" s="106">
        <f>SUM(AJ65:AJ66)</f>
        <v>0</v>
      </c>
      <c r="AK64" s="106">
        <f t="shared" ref="AK64" si="1911">SUM(AK65:AK66)</f>
        <v>0</v>
      </c>
      <c r="AL64" s="106">
        <f t="shared" ref="AL64" si="1912">SUM(AL65:AL66)</f>
        <v>0</v>
      </c>
      <c r="AM64" s="106">
        <f t="shared" ref="AM64" si="1913">SUM(AM65:AM66)</f>
        <v>0</v>
      </c>
      <c r="AN64" s="106">
        <f t="shared" ref="AN64" si="1914">SUM(AN65:AN66)</f>
        <v>0</v>
      </c>
      <c r="AO64" s="106">
        <f t="shared" ref="AO64" si="1915">SUM(AO65:AO66)</f>
        <v>0</v>
      </c>
      <c r="AP64" s="122">
        <f t="shared" si="1252"/>
        <v>0</v>
      </c>
      <c r="AQ64" s="122">
        <f t="shared" si="1253"/>
        <v>0</v>
      </c>
      <c r="AR64" s="106"/>
      <c r="AS64" s="106"/>
      <c r="AT64" s="106">
        <f t="shared" si="305"/>
        <v>0</v>
      </c>
      <c r="AU64" s="106">
        <f t="shared" si="306"/>
        <v>0</v>
      </c>
      <c r="AV64" s="106">
        <f>SUM(AV65:AV66)</f>
        <v>0</v>
      </c>
      <c r="AW64" s="106">
        <f t="shared" ref="AW64" si="1916">SUM(AW65:AW66)</f>
        <v>0</v>
      </c>
      <c r="AX64" s="106">
        <f t="shared" ref="AX64" si="1917">SUM(AX65:AX66)</f>
        <v>0</v>
      </c>
      <c r="AY64" s="106">
        <f t="shared" ref="AY64" si="1918">SUM(AY65:AY66)</f>
        <v>0</v>
      </c>
      <c r="AZ64" s="106">
        <f t="shared" ref="AZ64" si="1919">SUM(AZ65:AZ66)</f>
        <v>0</v>
      </c>
      <c r="BA64" s="106">
        <f t="shared" ref="BA64" si="1920">SUM(BA65:BA66)</f>
        <v>0</v>
      </c>
      <c r="BB64" s="122">
        <f t="shared" si="1254"/>
        <v>0</v>
      </c>
      <c r="BC64" s="122">
        <f t="shared" si="1255"/>
        <v>0</v>
      </c>
      <c r="BD64" s="106"/>
      <c r="BE64" s="106">
        <v>0</v>
      </c>
      <c r="BF64" s="106">
        <f t="shared" si="312"/>
        <v>0</v>
      </c>
      <c r="BG64" s="106">
        <f t="shared" si="313"/>
        <v>0</v>
      </c>
      <c r="BH64" s="106">
        <f>SUM(BH65:BH66)</f>
        <v>0</v>
      </c>
      <c r="BI64" s="106">
        <f t="shared" ref="BI64" si="1921">SUM(BI65:BI66)</f>
        <v>0</v>
      </c>
      <c r="BJ64" s="106">
        <f t="shared" ref="BJ64" si="1922">SUM(BJ65:BJ66)</f>
        <v>0</v>
      </c>
      <c r="BK64" s="106">
        <f t="shared" ref="BK64" si="1923">SUM(BK65:BK66)</f>
        <v>0</v>
      </c>
      <c r="BL64" s="106">
        <f t="shared" ref="BL64" si="1924">SUM(BL65:BL66)</f>
        <v>0</v>
      </c>
      <c r="BM64" s="106">
        <f t="shared" ref="BM64" si="1925">SUM(BM65:BM66)</f>
        <v>0</v>
      </c>
      <c r="BN64" s="122">
        <f t="shared" si="1256"/>
        <v>0</v>
      </c>
      <c r="BO64" s="122">
        <f t="shared" si="1257"/>
        <v>0</v>
      </c>
      <c r="BP64" s="106"/>
      <c r="BQ64" s="106"/>
      <c r="BR64" s="106">
        <f t="shared" si="319"/>
        <v>0</v>
      </c>
      <c r="BS64" s="106">
        <f t="shared" si="320"/>
        <v>0</v>
      </c>
      <c r="BT64" s="106">
        <f>SUM(BT65:BT66)</f>
        <v>0</v>
      </c>
      <c r="BU64" s="106">
        <f t="shared" ref="BU64" si="1926">SUM(BU65:BU66)</f>
        <v>0</v>
      </c>
      <c r="BV64" s="106">
        <f t="shared" ref="BV64" si="1927">SUM(BV65:BV66)</f>
        <v>0</v>
      </c>
      <c r="BW64" s="106">
        <f t="shared" ref="BW64" si="1928">SUM(BW65:BW66)</f>
        <v>0</v>
      </c>
      <c r="BX64" s="106">
        <f t="shared" ref="BX64" si="1929">SUM(BX65:BX66)</f>
        <v>0</v>
      </c>
      <c r="BY64" s="106">
        <f t="shared" ref="BY64" si="1930">SUM(BY65:BY66)</f>
        <v>0</v>
      </c>
      <c r="BZ64" s="122">
        <f t="shared" si="1259"/>
        <v>0</v>
      </c>
      <c r="CA64" s="122">
        <f t="shared" si="1260"/>
        <v>0</v>
      </c>
      <c r="CB64" s="106"/>
      <c r="CC64" s="106"/>
      <c r="CD64" s="106">
        <f t="shared" si="326"/>
        <v>0</v>
      </c>
      <c r="CE64" s="106">
        <f t="shared" si="327"/>
        <v>0</v>
      </c>
      <c r="CF64" s="106">
        <f>SUM(CF65:CF66)</f>
        <v>0</v>
      </c>
      <c r="CG64" s="106">
        <f t="shared" ref="CG64" si="1931">SUM(CG65:CG66)</f>
        <v>0</v>
      </c>
      <c r="CH64" s="106">
        <f t="shared" ref="CH64" si="1932">SUM(CH65:CH66)</f>
        <v>0</v>
      </c>
      <c r="CI64" s="106">
        <f t="shared" ref="CI64" si="1933">SUM(CI65:CI66)</f>
        <v>0</v>
      </c>
      <c r="CJ64" s="106">
        <f t="shared" ref="CJ64" si="1934">SUM(CJ65:CJ66)</f>
        <v>0</v>
      </c>
      <c r="CK64" s="106">
        <f t="shared" ref="CK64" si="1935">SUM(CK65:CK66)</f>
        <v>0</v>
      </c>
      <c r="CL64" s="122">
        <f t="shared" si="1262"/>
        <v>0</v>
      </c>
      <c r="CM64" s="122">
        <f t="shared" si="1263"/>
        <v>0</v>
      </c>
      <c r="CN64" s="106"/>
      <c r="CO64" s="106"/>
      <c r="CP64" s="106">
        <f t="shared" si="333"/>
        <v>0</v>
      </c>
      <c r="CQ64" s="106">
        <f t="shared" si="334"/>
        <v>0</v>
      </c>
      <c r="CR64" s="106">
        <f>SUM(CR65:CR66)</f>
        <v>0</v>
      </c>
      <c r="CS64" s="106">
        <f t="shared" ref="CS64" si="1936">SUM(CS65:CS66)</f>
        <v>0</v>
      </c>
      <c r="CT64" s="106">
        <f t="shared" ref="CT64" si="1937">SUM(CT65:CT66)</f>
        <v>0</v>
      </c>
      <c r="CU64" s="106">
        <f t="shared" ref="CU64" si="1938">SUM(CU65:CU66)</f>
        <v>0</v>
      </c>
      <c r="CV64" s="106">
        <f t="shared" ref="CV64" si="1939">SUM(CV65:CV66)</f>
        <v>0</v>
      </c>
      <c r="CW64" s="106">
        <f t="shared" ref="CW64" si="1940">SUM(CW65:CW66)</f>
        <v>0</v>
      </c>
      <c r="CX64" s="122">
        <f t="shared" si="1264"/>
        <v>0</v>
      </c>
      <c r="CY64" s="122">
        <f t="shared" si="1265"/>
        <v>0</v>
      </c>
      <c r="CZ64" s="106"/>
      <c r="DA64" s="106"/>
      <c r="DB64" s="106">
        <f t="shared" si="340"/>
        <v>0</v>
      </c>
      <c r="DC64" s="106">
        <f t="shared" si="341"/>
        <v>0</v>
      </c>
      <c r="DD64" s="106">
        <f>SUM(DD65:DD66)</f>
        <v>0</v>
      </c>
      <c r="DE64" s="106">
        <f t="shared" ref="DE64" si="1941">SUM(DE65:DE66)</f>
        <v>0</v>
      </c>
      <c r="DF64" s="106">
        <f t="shared" ref="DF64" si="1942">SUM(DF65:DF66)</f>
        <v>0</v>
      </c>
      <c r="DG64" s="106">
        <f t="shared" ref="DG64" si="1943">SUM(DG65:DG66)</f>
        <v>0</v>
      </c>
      <c r="DH64" s="106">
        <f t="shared" ref="DH64" si="1944">SUM(DH65:DH66)</f>
        <v>0</v>
      </c>
      <c r="DI64" s="106">
        <f t="shared" ref="DI64" si="1945">SUM(DI65:DI66)</f>
        <v>0</v>
      </c>
      <c r="DJ64" s="122">
        <f t="shared" si="1266"/>
        <v>0</v>
      </c>
      <c r="DK64" s="122">
        <f t="shared" si="1267"/>
        <v>0</v>
      </c>
      <c r="DL64" s="106"/>
      <c r="DM64" s="106"/>
      <c r="DN64" s="106">
        <f t="shared" si="347"/>
        <v>0</v>
      </c>
      <c r="DO64" s="106">
        <f t="shared" si="348"/>
        <v>0</v>
      </c>
      <c r="DP64" s="106">
        <f>SUM(DP65:DP66)</f>
        <v>0</v>
      </c>
      <c r="DQ64" s="106">
        <f t="shared" ref="DQ64" si="1946">SUM(DQ65:DQ66)</f>
        <v>0</v>
      </c>
      <c r="DR64" s="106">
        <f t="shared" ref="DR64" si="1947">SUM(DR65:DR66)</f>
        <v>0</v>
      </c>
      <c r="DS64" s="106">
        <f t="shared" ref="DS64" si="1948">SUM(DS65:DS66)</f>
        <v>0</v>
      </c>
      <c r="DT64" s="106">
        <f t="shared" ref="DT64" si="1949">SUM(DT65:DT66)</f>
        <v>0</v>
      </c>
      <c r="DU64" s="106">
        <f t="shared" ref="DU64" si="1950">SUM(DU65:DU66)</f>
        <v>0</v>
      </c>
      <c r="DV64" s="122">
        <f t="shared" si="1268"/>
        <v>0</v>
      </c>
      <c r="DW64" s="122">
        <f t="shared" si="1269"/>
        <v>0</v>
      </c>
      <c r="DX64" s="106"/>
      <c r="DY64" s="106">
        <v>0</v>
      </c>
      <c r="DZ64" s="106">
        <f t="shared" si="354"/>
        <v>0</v>
      </c>
      <c r="EA64" s="106">
        <f t="shared" si="355"/>
        <v>0</v>
      </c>
      <c r="EB64" s="106">
        <f>SUM(EB65:EB66)</f>
        <v>0</v>
      </c>
      <c r="EC64" s="106">
        <f t="shared" ref="EC64" si="1951">SUM(EC65:EC66)</f>
        <v>0</v>
      </c>
      <c r="ED64" s="106">
        <f t="shared" ref="ED64" si="1952">SUM(ED65:ED66)</f>
        <v>0</v>
      </c>
      <c r="EE64" s="106">
        <f t="shared" ref="EE64" si="1953">SUM(EE65:EE66)</f>
        <v>0</v>
      </c>
      <c r="EF64" s="106">
        <f t="shared" ref="EF64" si="1954">SUM(EF65:EF66)</f>
        <v>0</v>
      </c>
      <c r="EG64" s="106">
        <f t="shared" ref="EG64" si="1955">SUM(EG65:EG66)</f>
        <v>0</v>
      </c>
      <c r="EH64" s="122">
        <f t="shared" si="1271"/>
        <v>0</v>
      </c>
      <c r="EI64" s="122">
        <f t="shared" si="1272"/>
        <v>0</v>
      </c>
      <c r="EJ64" s="106"/>
      <c r="EK64" s="106">
        <v>0</v>
      </c>
      <c r="EL64" s="106">
        <f t="shared" si="361"/>
        <v>0</v>
      </c>
      <c r="EM64" s="106">
        <f t="shared" si="362"/>
        <v>0</v>
      </c>
      <c r="EN64" s="106">
        <f>SUM(EN65:EN66)</f>
        <v>0</v>
      </c>
      <c r="EO64" s="106">
        <f t="shared" ref="EO64" si="1956">SUM(EO65:EO66)</f>
        <v>0</v>
      </c>
      <c r="EP64" s="106">
        <f t="shared" ref="EP64" si="1957">SUM(EP65:EP66)</f>
        <v>0</v>
      </c>
      <c r="EQ64" s="106">
        <f t="shared" ref="EQ64" si="1958">SUM(EQ65:EQ66)</f>
        <v>0</v>
      </c>
      <c r="ER64" s="106">
        <f t="shared" ref="ER64" si="1959">SUM(ER65:ER66)</f>
        <v>0</v>
      </c>
      <c r="ES64" s="106">
        <f t="shared" ref="ES64" si="1960">SUM(ES65:ES66)</f>
        <v>0</v>
      </c>
      <c r="ET64" s="122">
        <f t="shared" si="1274"/>
        <v>0</v>
      </c>
      <c r="EU64" s="122">
        <f t="shared" si="1275"/>
        <v>0</v>
      </c>
      <c r="EV64" s="106"/>
      <c r="EW64" s="106"/>
      <c r="EX64" s="106">
        <f t="shared" si="368"/>
        <v>0</v>
      </c>
      <c r="EY64" s="106">
        <f t="shared" si="369"/>
        <v>0</v>
      </c>
      <c r="EZ64" s="106">
        <f>SUM(EZ65:EZ66)</f>
        <v>0</v>
      </c>
      <c r="FA64" s="106">
        <f t="shared" ref="FA64" si="1961">SUM(FA65:FA66)</f>
        <v>0</v>
      </c>
      <c r="FB64" s="106">
        <f t="shared" ref="FB64" si="1962">SUM(FB65:FB66)</f>
        <v>0</v>
      </c>
      <c r="FC64" s="106">
        <f t="shared" ref="FC64" si="1963">SUM(FC65:FC66)</f>
        <v>0</v>
      </c>
      <c r="FD64" s="106">
        <f t="shared" ref="FD64" si="1964">SUM(FD65:FD66)</f>
        <v>0</v>
      </c>
      <c r="FE64" s="106">
        <f t="shared" ref="FE64" si="1965">SUM(FE65:FE66)</f>
        <v>0</v>
      </c>
      <c r="FF64" s="122">
        <f t="shared" si="1276"/>
        <v>0</v>
      </c>
      <c r="FG64" s="122">
        <f t="shared" si="1277"/>
        <v>0</v>
      </c>
      <c r="FH64" s="106"/>
      <c r="FI64" s="106"/>
      <c r="FJ64" s="106">
        <f t="shared" si="375"/>
        <v>0</v>
      </c>
      <c r="FK64" s="106">
        <f t="shared" si="376"/>
        <v>0</v>
      </c>
      <c r="FL64" s="106">
        <f>SUM(FL65:FL66)</f>
        <v>0</v>
      </c>
      <c r="FM64" s="106">
        <f t="shared" ref="FM64" si="1966">SUM(FM65:FM66)</f>
        <v>0</v>
      </c>
      <c r="FN64" s="106">
        <f t="shared" ref="FN64" si="1967">SUM(FN65:FN66)</f>
        <v>0</v>
      </c>
      <c r="FO64" s="106">
        <f t="shared" ref="FO64" si="1968">SUM(FO65:FO66)</f>
        <v>0</v>
      </c>
      <c r="FP64" s="106">
        <f t="shared" ref="FP64" si="1969">SUM(FP65:FP66)</f>
        <v>0</v>
      </c>
      <c r="FQ64" s="106">
        <f t="shared" ref="FQ64" si="1970">SUM(FQ65:FQ66)</f>
        <v>0</v>
      </c>
      <c r="FR64" s="122">
        <f t="shared" si="1278"/>
        <v>0</v>
      </c>
      <c r="FS64" s="122">
        <f t="shared" si="1279"/>
        <v>0</v>
      </c>
      <c r="FT64" s="106"/>
      <c r="FU64" s="106"/>
      <c r="FV64" s="106">
        <f t="shared" si="382"/>
        <v>0</v>
      </c>
      <c r="FW64" s="106">
        <f t="shared" si="383"/>
        <v>0</v>
      </c>
      <c r="FX64" s="106">
        <f>SUM(FX65:FX66)</f>
        <v>0</v>
      </c>
      <c r="FY64" s="106">
        <f t="shared" ref="FY64" si="1971">SUM(FY65:FY66)</f>
        <v>0</v>
      </c>
      <c r="FZ64" s="106">
        <f t="shared" ref="FZ64" si="1972">SUM(FZ65:FZ66)</f>
        <v>0</v>
      </c>
      <c r="GA64" s="106">
        <f t="shared" ref="GA64" si="1973">SUM(GA65:GA66)</f>
        <v>0</v>
      </c>
      <c r="GB64" s="106">
        <f t="shared" ref="GB64" si="1974">SUM(GB65:GB66)</f>
        <v>0</v>
      </c>
      <c r="GC64" s="106">
        <f t="shared" ref="GC64" si="1975">SUM(GC65:GC66)</f>
        <v>0</v>
      </c>
      <c r="GD64" s="122">
        <f t="shared" si="1280"/>
        <v>0</v>
      </c>
      <c r="GE64" s="122">
        <f t="shared" si="1281"/>
        <v>0</v>
      </c>
      <c r="GF64" s="106">
        <f t="shared" si="1606"/>
        <v>9</v>
      </c>
      <c r="GG64" s="106">
        <f t="shared" si="1606"/>
        <v>2003020.0352999999</v>
      </c>
      <c r="GH64" s="129">
        <f>SUM(GF64/12*$A$2)</f>
        <v>3.75</v>
      </c>
      <c r="GI64" s="172">
        <f>SUM(GG64/12*$A$2)</f>
        <v>834591.68137499993</v>
      </c>
      <c r="GJ64" s="106">
        <f>SUM(GJ65:GJ66)</f>
        <v>8</v>
      </c>
      <c r="GK64" s="106">
        <f t="shared" ref="GK64" si="1976">SUM(GK65:GK66)</f>
        <v>1780462.24</v>
      </c>
      <c r="GL64" s="106">
        <f t="shared" ref="GL64" si="1977">SUM(GL65:GL66)</f>
        <v>0</v>
      </c>
      <c r="GM64" s="106">
        <f t="shared" ref="GM64" si="1978">SUM(GM65:GM66)</f>
        <v>0</v>
      </c>
      <c r="GN64" s="106">
        <f t="shared" ref="GN64" si="1979">SUM(GN65:GN66)</f>
        <v>8</v>
      </c>
      <c r="GO64" s="106">
        <f t="shared" ref="GO64" si="1980">SUM(GO65:GO66)</f>
        <v>1780462.24</v>
      </c>
      <c r="GP64" s="106">
        <f t="shared" si="1612"/>
        <v>4.25</v>
      </c>
      <c r="GQ64" s="106">
        <f t="shared" si="1613"/>
        <v>945870.55862500006</v>
      </c>
      <c r="GR64" s="139"/>
      <c r="GS64" s="78"/>
      <c r="GT64" s="161">
        <v>222557.78169999999</v>
      </c>
      <c r="GU64" s="161">
        <f t="shared" si="188"/>
        <v>222557.78</v>
      </c>
      <c r="GV64" s="90">
        <f t="shared" si="189"/>
        <v>1.6999999934341758E-3</v>
      </c>
    </row>
    <row r="65" spans="1:204" ht="35.25" hidden="1" customHeight="1" x14ac:dyDescent="0.2">
      <c r="A65" s="23">
        <v>1</v>
      </c>
      <c r="B65" s="78" t="s">
        <v>258</v>
      </c>
      <c r="C65" s="81" t="s">
        <v>259</v>
      </c>
      <c r="D65" s="82">
        <v>487</v>
      </c>
      <c r="E65" s="83" t="s">
        <v>257</v>
      </c>
      <c r="F65" s="86">
        <v>13</v>
      </c>
      <c r="G65" s="97">
        <v>222557.78169999999</v>
      </c>
      <c r="H65" s="98"/>
      <c r="I65" s="98"/>
      <c r="J65" s="98"/>
      <c r="K65" s="98"/>
      <c r="L65" s="98">
        <f>VLOOKUP($D65,'факт '!$D$7:$AS$101,3,0)</f>
        <v>0</v>
      </c>
      <c r="M65" s="98">
        <f>VLOOKUP($D65,'факт '!$D$7:$AS$101,4,0)</f>
        <v>0</v>
      </c>
      <c r="N65" s="98"/>
      <c r="O65" s="98"/>
      <c r="P65" s="98">
        <f>SUM(L65+N65)</f>
        <v>0</v>
      </c>
      <c r="Q65" s="98">
        <f>SUM(M65+O65)</f>
        <v>0</v>
      </c>
      <c r="R65" s="99">
        <f t="shared" ref="R65" si="1981">SUM(L65-J65)</f>
        <v>0</v>
      </c>
      <c r="S65" s="99">
        <f t="shared" ref="S65" si="1982">SUM(M65-K65)</f>
        <v>0</v>
      </c>
      <c r="T65" s="98"/>
      <c r="U65" s="98"/>
      <c r="V65" s="98"/>
      <c r="W65" s="98"/>
      <c r="X65" s="98">
        <f>VLOOKUP($D65,'факт '!$D$7:$AS$101,7,0)</f>
        <v>8</v>
      </c>
      <c r="Y65" s="98">
        <f>VLOOKUP($D65,'факт '!$D$7:$AS$101,8,0)</f>
        <v>1780462.24</v>
      </c>
      <c r="Z65" s="98">
        <f>VLOOKUP($D65,'факт '!$D$7:$AS$101,9,0)</f>
        <v>0</v>
      </c>
      <c r="AA65" s="98">
        <f>VLOOKUP($D65,'факт '!$D$7:$AS$101,10,0)</f>
        <v>0</v>
      </c>
      <c r="AB65" s="98">
        <f>SUM(X65+Z65)</f>
        <v>8</v>
      </c>
      <c r="AC65" s="98">
        <f>SUM(Y65+AA65)</f>
        <v>1780462.24</v>
      </c>
      <c r="AD65" s="99">
        <f t="shared" ref="AD65" si="1983">SUM(X65-V65)</f>
        <v>8</v>
      </c>
      <c r="AE65" s="99">
        <f t="shared" ref="AE65" si="1984">SUM(Y65-W65)</f>
        <v>1780462.24</v>
      </c>
      <c r="AF65" s="98"/>
      <c r="AG65" s="98"/>
      <c r="AH65" s="98"/>
      <c r="AI65" s="98"/>
      <c r="AJ65" s="98">
        <f>VLOOKUP($D65,'факт '!$D$7:$AS$101,5,0)</f>
        <v>0</v>
      </c>
      <c r="AK65" s="98">
        <f>VLOOKUP($D65,'факт '!$D$7:$AS$101,6,0)</f>
        <v>0</v>
      </c>
      <c r="AL65" s="98"/>
      <c r="AM65" s="98"/>
      <c r="AN65" s="98">
        <f>SUM(AJ65+AL65)</f>
        <v>0</v>
      </c>
      <c r="AO65" s="98">
        <f>SUM(AK65+AM65)</f>
        <v>0</v>
      </c>
      <c r="AP65" s="99">
        <f t="shared" ref="AP65" si="1985">SUM(AJ65-AH65)</f>
        <v>0</v>
      </c>
      <c r="AQ65" s="99">
        <f t="shared" ref="AQ65" si="1986">SUM(AK65-AI65)</f>
        <v>0</v>
      </c>
      <c r="AR65" s="98"/>
      <c r="AS65" s="98"/>
      <c r="AT65" s="98"/>
      <c r="AU65" s="98"/>
      <c r="AV65" s="98">
        <f>VLOOKUP($D65,'факт '!$D$7:$AS$101,11,0)</f>
        <v>0</v>
      </c>
      <c r="AW65" s="98">
        <f>VLOOKUP($D65,'факт '!$D$7:$AS$101,12,0)</f>
        <v>0</v>
      </c>
      <c r="AX65" s="98"/>
      <c r="AY65" s="98"/>
      <c r="AZ65" s="98">
        <f>SUM(AV65+AX65)</f>
        <v>0</v>
      </c>
      <c r="BA65" s="98">
        <f>SUM(AW65+AY65)</f>
        <v>0</v>
      </c>
      <c r="BB65" s="99">
        <f t="shared" ref="BB65" si="1987">SUM(AV65-AT65)</f>
        <v>0</v>
      </c>
      <c r="BC65" s="99">
        <f t="shared" ref="BC65" si="1988">SUM(AW65-AU65)</f>
        <v>0</v>
      </c>
      <c r="BD65" s="98"/>
      <c r="BE65" s="98"/>
      <c r="BF65" s="98"/>
      <c r="BG65" s="98"/>
      <c r="BH65" s="98">
        <f>VLOOKUP($D65,'факт '!$D$7:$AS$101,15,0)</f>
        <v>0</v>
      </c>
      <c r="BI65" s="98">
        <f>VLOOKUP($D65,'факт '!$D$7:$AS$101,16,0)</f>
        <v>0</v>
      </c>
      <c r="BJ65" s="98">
        <f>VLOOKUP($D65,'факт '!$D$7:$AS$101,17,0)</f>
        <v>0</v>
      </c>
      <c r="BK65" s="98">
        <f>VLOOKUP($D65,'факт '!$D$7:$AS$101,18,0)</f>
        <v>0</v>
      </c>
      <c r="BL65" s="98">
        <f>SUM(BH65+BJ65)</f>
        <v>0</v>
      </c>
      <c r="BM65" s="98">
        <f>SUM(BI65+BK65)</f>
        <v>0</v>
      </c>
      <c r="BN65" s="99">
        <f t="shared" ref="BN65" si="1989">SUM(BH65-BF65)</f>
        <v>0</v>
      </c>
      <c r="BO65" s="99">
        <f t="shared" ref="BO65" si="1990">SUM(BI65-BG65)</f>
        <v>0</v>
      </c>
      <c r="BP65" s="98"/>
      <c r="BQ65" s="98"/>
      <c r="BR65" s="98"/>
      <c r="BS65" s="98"/>
      <c r="BT65" s="98">
        <f>VLOOKUP($D65,'факт '!$D$7:$AS$101,19,0)</f>
        <v>0</v>
      </c>
      <c r="BU65" s="98">
        <f>VLOOKUP($D65,'факт '!$D$7:$AS$101,20,0)</f>
        <v>0</v>
      </c>
      <c r="BV65" s="98">
        <f>VLOOKUP($D65,'факт '!$D$7:$AS$101,21,0)</f>
        <v>0</v>
      </c>
      <c r="BW65" s="98">
        <f>VLOOKUP($D65,'факт '!$D$7:$AS$101,22,0)</f>
        <v>0</v>
      </c>
      <c r="BX65" s="98">
        <f>SUM(BT65+BV65)</f>
        <v>0</v>
      </c>
      <c r="BY65" s="98">
        <f>SUM(BU65+BW65)</f>
        <v>0</v>
      </c>
      <c r="BZ65" s="99">
        <f t="shared" ref="BZ65" si="1991">SUM(BT65-BR65)</f>
        <v>0</v>
      </c>
      <c r="CA65" s="99">
        <f t="shared" ref="CA65" si="1992">SUM(BU65-BS65)</f>
        <v>0</v>
      </c>
      <c r="CB65" s="98"/>
      <c r="CC65" s="98"/>
      <c r="CD65" s="98"/>
      <c r="CE65" s="98"/>
      <c r="CF65" s="98">
        <f>VLOOKUP($D65,'факт '!$D$7:$AS$101,23,0)</f>
        <v>0</v>
      </c>
      <c r="CG65" s="98">
        <f>VLOOKUP($D65,'факт '!$D$7:$AS$101,24,0)</f>
        <v>0</v>
      </c>
      <c r="CH65" s="98">
        <f>VLOOKUP($D65,'факт '!$D$7:$AS$101,25,0)</f>
        <v>0</v>
      </c>
      <c r="CI65" s="98">
        <f>VLOOKUP($D65,'факт '!$D$7:$AS$101,26,0)</f>
        <v>0</v>
      </c>
      <c r="CJ65" s="98">
        <f>SUM(CF65+CH65)</f>
        <v>0</v>
      </c>
      <c r="CK65" s="98">
        <f>SUM(CG65+CI65)</f>
        <v>0</v>
      </c>
      <c r="CL65" s="99">
        <f t="shared" ref="CL65" si="1993">SUM(CF65-CD65)</f>
        <v>0</v>
      </c>
      <c r="CM65" s="99">
        <f t="shared" ref="CM65" si="1994">SUM(CG65-CE65)</f>
        <v>0</v>
      </c>
      <c r="CN65" s="98"/>
      <c r="CO65" s="98"/>
      <c r="CP65" s="98"/>
      <c r="CQ65" s="98"/>
      <c r="CR65" s="98">
        <f>VLOOKUP($D65,'факт '!$D$7:$AS$101,27,0)</f>
        <v>0</v>
      </c>
      <c r="CS65" s="98">
        <f>VLOOKUP($D65,'факт '!$D$7:$AS$101,28,0)</f>
        <v>0</v>
      </c>
      <c r="CT65" s="98">
        <f>VLOOKUP($D65,'факт '!$D$7:$AS$101,29,0)</f>
        <v>0</v>
      </c>
      <c r="CU65" s="98">
        <f>VLOOKUP($D65,'факт '!$D$7:$AS$101,30,0)</f>
        <v>0</v>
      </c>
      <c r="CV65" s="98">
        <f>SUM(CR65+CT65)</f>
        <v>0</v>
      </c>
      <c r="CW65" s="98">
        <f>SUM(CS65+CU65)</f>
        <v>0</v>
      </c>
      <c r="CX65" s="99">
        <f t="shared" ref="CX65" si="1995">SUM(CR65-CP65)</f>
        <v>0</v>
      </c>
      <c r="CY65" s="99">
        <f t="shared" ref="CY65" si="1996">SUM(CS65-CQ65)</f>
        <v>0</v>
      </c>
      <c r="CZ65" s="98"/>
      <c r="DA65" s="98"/>
      <c r="DB65" s="98"/>
      <c r="DC65" s="98"/>
      <c r="DD65" s="98">
        <f>VLOOKUP($D65,'факт '!$D$7:$AS$101,31,0)</f>
        <v>0</v>
      </c>
      <c r="DE65" s="98">
        <f>VLOOKUP($D65,'факт '!$D$7:$AS$101,32,0)</f>
        <v>0</v>
      </c>
      <c r="DF65" s="98"/>
      <c r="DG65" s="98"/>
      <c r="DH65" s="98">
        <f>SUM(DD65+DF65)</f>
        <v>0</v>
      </c>
      <c r="DI65" s="98">
        <f>SUM(DE65+DG65)</f>
        <v>0</v>
      </c>
      <c r="DJ65" s="99">
        <f t="shared" ref="DJ65" si="1997">SUM(DD65-DB65)</f>
        <v>0</v>
      </c>
      <c r="DK65" s="99">
        <f t="shared" ref="DK65" si="1998">SUM(DE65-DC65)</f>
        <v>0</v>
      </c>
      <c r="DL65" s="98"/>
      <c r="DM65" s="98"/>
      <c r="DN65" s="98"/>
      <c r="DO65" s="98"/>
      <c r="DP65" s="98">
        <f>VLOOKUP($D65,'факт '!$D$7:$AS$101,13,0)</f>
        <v>0</v>
      </c>
      <c r="DQ65" s="98">
        <f>VLOOKUP($D65,'факт '!$D$7:$AS$101,14,0)</f>
        <v>0</v>
      </c>
      <c r="DR65" s="98"/>
      <c r="DS65" s="98"/>
      <c r="DT65" s="98">
        <f>SUM(DP65+DR65)</f>
        <v>0</v>
      </c>
      <c r="DU65" s="98">
        <f>SUM(DQ65+DS65)</f>
        <v>0</v>
      </c>
      <c r="DV65" s="99">
        <f t="shared" ref="DV65" si="1999">SUM(DP65-DN65)</f>
        <v>0</v>
      </c>
      <c r="DW65" s="99">
        <f t="shared" ref="DW65" si="2000">SUM(DQ65-DO65)</f>
        <v>0</v>
      </c>
      <c r="DX65" s="98"/>
      <c r="DY65" s="98"/>
      <c r="DZ65" s="98"/>
      <c r="EA65" s="98"/>
      <c r="EB65" s="98">
        <f>VLOOKUP($D65,'факт '!$D$7:$AS$101,33,0)</f>
        <v>0</v>
      </c>
      <c r="EC65" s="98">
        <f>VLOOKUP($D65,'факт '!$D$7:$AS$101,34,0)</f>
        <v>0</v>
      </c>
      <c r="ED65" s="98">
        <f>VLOOKUP($D65,'факт '!$D$7:$AS$101,35,0)</f>
        <v>0</v>
      </c>
      <c r="EE65" s="98">
        <f>VLOOKUP($D65,'факт '!$D$7:$AS$101,36,0)</f>
        <v>0</v>
      </c>
      <c r="EF65" s="98">
        <f>SUM(EB65+ED65)</f>
        <v>0</v>
      </c>
      <c r="EG65" s="98">
        <f>SUM(EC65+EE65)</f>
        <v>0</v>
      </c>
      <c r="EH65" s="99">
        <f t="shared" ref="EH65" si="2001">SUM(EB65-DZ65)</f>
        <v>0</v>
      </c>
      <c r="EI65" s="99">
        <f t="shared" ref="EI65" si="2002">SUM(EC65-EA65)</f>
        <v>0</v>
      </c>
      <c r="EJ65" s="98"/>
      <c r="EK65" s="98"/>
      <c r="EL65" s="98"/>
      <c r="EM65" s="98"/>
      <c r="EN65" s="98">
        <f>VLOOKUP($D65,'факт '!$D$7:$AS$101,39,0)</f>
        <v>0</v>
      </c>
      <c r="EO65" s="98">
        <f>VLOOKUP($D65,'факт '!$D$7:$AS$101,40,0)</f>
        <v>0</v>
      </c>
      <c r="EP65" s="98">
        <f>VLOOKUP($D65,'факт '!$D$7:$AS$101,41,0)</f>
        <v>0</v>
      </c>
      <c r="EQ65" s="98">
        <f>VLOOKUP($D65,'факт '!$D$7:$AS$101,42,0)</f>
        <v>0</v>
      </c>
      <c r="ER65" s="98">
        <f>SUM(EN65+EP65)</f>
        <v>0</v>
      </c>
      <c r="ES65" s="98">
        <f>SUM(EO65+EQ65)</f>
        <v>0</v>
      </c>
      <c r="ET65" s="99">
        <f t="shared" ref="ET65" si="2003">SUM(EN65-EL65)</f>
        <v>0</v>
      </c>
      <c r="EU65" s="99">
        <f t="shared" ref="EU65" si="2004">SUM(EO65-EM65)</f>
        <v>0</v>
      </c>
      <c r="EV65" s="98"/>
      <c r="EW65" s="98"/>
      <c r="EX65" s="98"/>
      <c r="EY65" s="98"/>
      <c r="EZ65" s="98"/>
      <c r="FA65" s="98"/>
      <c r="FB65" s="98"/>
      <c r="FC65" s="98"/>
      <c r="FD65" s="98">
        <f>SUM(EZ65+FB65)</f>
        <v>0</v>
      </c>
      <c r="FE65" s="98">
        <f>SUM(FA65+FC65)</f>
        <v>0</v>
      </c>
      <c r="FF65" s="99">
        <f t="shared" si="1276"/>
        <v>0</v>
      </c>
      <c r="FG65" s="99">
        <f t="shared" si="1277"/>
        <v>0</v>
      </c>
      <c r="FH65" s="98"/>
      <c r="FI65" s="98"/>
      <c r="FJ65" s="98"/>
      <c r="FK65" s="98"/>
      <c r="FL65" s="98">
        <f>VLOOKUP($D65,'факт '!$D$7:$AS$101,37,0)</f>
        <v>0</v>
      </c>
      <c r="FM65" s="98">
        <f>VLOOKUP($D65,'факт '!$D$7:$AS$101,38,0)</f>
        <v>0</v>
      </c>
      <c r="FN65" s="98"/>
      <c r="FO65" s="98"/>
      <c r="FP65" s="98">
        <f>SUM(FL65+FN65)</f>
        <v>0</v>
      </c>
      <c r="FQ65" s="98">
        <f>SUM(FM65+FO65)</f>
        <v>0</v>
      </c>
      <c r="FR65" s="99">
        <f t="shared" ref="FR65" si="2005">SUM(FL65-FJ65)</f>
        <v>0</v>
      </c>
      <c r="FS65" s="99">
        <f t="shared" ref="FS65" si="2006">SUM(FM65-FK65)</f>
        <v>0</v>
      </c>
      <c r="FT65" s="98"/>
      <c r="FU65" s="98"/>
      <c r="FV65" s="98"/>
      <c r="FW65" s="98"/>
      <c r="FX65" s="98"/>
      <c r="FY65" s="98"/>
      <c r="FZ65" s="98"/>
      <c r="GA65" s="98"/>
      <c r="GB65" s="98">
        <f>SUM(FX65+FZ65)</f>
        <v>0</v>
      </c>
      <c r="GC65" s="98">
        <f>SUM(FY65+GA65)</f>
        <v>0</v>
      </c>
      <c r="GD65" s="99">
        <f t="shared" si="1280"/>
        <v>0</v>
      </c>
      <c r="GE65" s="99">
        <f t="shared" si="1281"/>
        <v>0</v>
      </c>
      <c r="GF65" s="98">
        <f t="shared" ref="GF65:GF66" si="2007">SUM(H65,T65,AF65,AR65,BD65,BP65,CB65,CN65,CZ65,DL65,DX65,EJ65,EV65)</f>
        <v>0</v>
      </c>
      <c r="GG65" s="98">
        <f t="shared" ref="GG65:GG66" si="2008">SUM(I65,U65,AG65,AS65,BE65,BQ65,CC65,CO65,DA65,DM65,DY65,EK65,EW65)</f>
        <v>0</v>
      </c>
      <c r="GH65" s="98">
        <f t="shared" ref="GH65:GH66" si="2009">SUM(J65,V65,AH65,AT65,BF65,BR65,CD65,CP65,DB65,DN65,DZ65,EL65,EX65)</f>
        <v>0</v>
      </c>
      <c r="GI65" s="98">
        <f t="shared" ref="GI65:GI66" si="2010">SUM(K65,W65,AI65,AU65,BG65,BS65,CE65,CQ65,DC65,DO65,EA65,EM65,EY65)</f>
        <v>0</v>
      </c>
      <c r="GJ65" s="98">
        <f>SUM(L65,X65,AJ65,AV65,BH65,BT65,CF65,CR65,DD65,DP65,EB65,EN65,EZ65,FL65)</f>
        <v>8</v>
      </c>
      <c r="GK65" s="98">
        <f t="shared" ref="GK65" si="2011">SUM(M65,Y65,AK65,AW65,BI65,BU65,CG65,CS65,DE65,DQ65,EC65,EO65,FA65,FM65)</f>
        <v>1780462.24</v>
      </c>
      <c r="GL65" s="98">
        <f t="shared" ref="GL65" si="2012">SUM(N65,Z65,AL65,AX65,BJ65,BV65,CH65,CT65,DF65,DR65,ED65,EP65,FB65,FN65)</f>
        <v>0</v>
      </c>
      <c r="GM65" s="98">
        <f t="shared" ref="GM65" si="2013">SUM(O65,AA65,AM65,AY65,BK65,BW65,CI65,CU65,DG65,DS65,EE65,EQ65,FC65,FO65)</f>
        <v>0</v>
      </c>
      <c r="GN65" s="98">
        <f t="shared" ref="GN65" si="2014">SUM(P65,AB65,AN65,AZ65,BL65,BX65,CJ65,CV65,DH65,DT65,EF65,ER65,FD65,FP65)</f>
        <v>8</v>
      </c>
      <c r="GO65" s="98">
        <f t="shared" ref="GO65" si="2015">SUM(Q65,AC65,AO65,BA65,BM65,BY65,CK65,CW65,DI65,DU65,EG65,ES65,FE65,FQ65)</f>
        <v>1780462.24</v>
      </c>
      <c r="GP65" s="98"/>
      <c r="GQ65" s="98"/>
      <c r="GR65" s="139"/>
      <c r="GS65" s="78"/>
      <c r="GT65" s="161">
        <v>222557.78169999999</v>
      </c>
      <c r="GU65" s="161">
        <f t="shared" si="188"/>
        <v>222557.78</v>
      </c>
      <c r="GV65" s="90">
        <f t="shared" si="189"/>
        <v>1.6999999934341758E-3</v>
      </c>
    </row>
    <row r="66" spans="1:204" hidden="1" x14ac:dyDescent="0.2">
      <c r="A66" s="23">
        <v>1</v>
      </c>
      <c r="B66" s="78"/>
      <c r="C66" s="81"/>
      <c r="D66" s="82"/>
      <c r="E66" s="83"/>
      <c r="F66" s="86"/>
      <c r="G66" s="97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9"/>
      <c r="S66" s="99"/>
      <c r="T66" s="98"/>
      <c r="U66" s="98"/>
      <c r="V66" s="98"/>
      <c r="W66" s="98"/>
      <c r="X66" s="98"/>
      <c r="Y66" s="98"/>
      <c r="Z66" s="98"/>
      <c r="AA66" s="98"/>
      <c r="AB66" s="98"/>
      <c r="AC66" s="98"/>
      <c r="AD66" s="99"/>
      <c r="AE66" s="99"/>
      <c r="AF66" s="98"/>
      <c r="AG66" s="98"/>
      <c r="AH66" s="98"/>
      <c r="AI66" s="98"/>
      <c r="AJ66" s="98"/>
      <c r="AK66" s="98"/>
      <c r="AL66" s="98"/>
      <c r="AM66" s="98"/>
      <c r="AN66" s="98">
        <f t="shared" ref="AN66" si="2016">SUM(AJ66+AL66)</f>
        <v>0</v>
      </c>
      <c r="AO66" s="98">
        <f t="shared" ref="AO66" si="2017">SUM(AK66+AM66)</f>
        <v>0</v>
      </c>
      <c r="AP66" s="99"/>
      <c r="AQ66" s="99"/>
      <c r="AR66" s="98"/>
      <c r="AS66" s="98"/>
      <c r="AT66" s="98"/>
      <c r="AU66" s="98"/>
      <c r="AV66" s="98"/>
      <c r="AW66" s="98"/>
      <c r="AX66" s="98"/>
      <c r="AY66" s="98"/>
      <c r="AZ66" s="98">
        <f t="shared" ref="AZ66" si="2018">SUM(AV66+AX66)</f>
        <v>0</v>
      </c>
      <c r="BA66" s="98">
        <f t="shared" ref="BA66" si="2019">SUM(AW66+AY66)</f>
        <v>0</v>
      </c>
      <c r="BB66" s="99"/>
      <c r="BC66" s="99"/>
      <c r="BD66" s="98"/>
      <c r="BE66" s="98"/>
      <c r="BF66" s="98"/>
      <c r="BG66" s="98"/>
      <c r="BH66" s="98"/>
      <c r="BI66" s="98"/>
      <c r="BJ66" s="98"/>
      <c r="BK66" s="98"/>
      <c r="BL66" s="98"/>
      <c r="BM66" s="98"/>
      <c r="BN66" s="99"/>
      <c r="BO66" s="99"/>
      <c r="BP66" s="98"/>
      <c r="BQ66" s="98"/>
      <c r="BR66" s="98"/>
      <c r="BS66" s="98"/>
      <c r="BT66" s="98"/>
      <c r="BU66" s="98"/>
      <c r="BV66" s="98"/>
      <c r="BW66" s="98"/>
      <c r="BX66" s="98"/>
      <c r="BY66" s="98"/>
      <c r="BZ66" s="99"/>
      <c r="CA66" s="99"/>
      <c r="CB66" s="98"/>
      <c r="CC66" s="98"/>
      <c r="CD66" s="98"/>
      <c r="CE66" s="98"/>
      <c r="CF66" s="98"/>
      <c r="CG66" s="98"/>
      <c r="CH66" s="98"/>
      <c r="CI66" s="98"/>
      <c r="CJ66" s="98"/>
      <c r="CK66" s="98"/>
      <c r="CL66" s="99"/>
      <c r="CM66" s="99"/>
      <c r="CN66" s="98"/>
      <c r="CO66" s="98"/>
      <c r="CP66" s="98"/>
      <c r="CQ66" s="98"/>
      <c r="CR66" s="98"/>
      <c r="CS66" s="98"/>
      <c r="CT66" s="98"/>
      <c r="CU66" s="98"/>
      <c r="CV66" s="98"/>
      <c r="CW66" s="98"/>
      <c r="CX66" s="99"/>
      <c r="CY66" s="99"/>
      <c r="CZ66" s="98"/>
      <c r="DA66" s="98"/>
      <c r="DB66" s="98"/>
      <c r="DC66" s="98"/>
      <c r="DD66" s="98"/>
      <c r="DE66" s="98"/>
      <c r="DF66" s="98"/>
      <c r="DG66" s="98"/>
      <c r="DH66" s="98"/>
      <c r="DI66" s="98"/>
      <c r="DJ66" s="99"/>
      <c r="DK66" s="99"/>
      <c r="DL66" s="98"/>
      <c r="DM66" s="98"/>
      <c r="DN66" s="98"/>
      <c r="DO66" s="98"/>
      <c r="DP66" s="98"/>
      <c r="DQ66" s="98"/>
      <c r="DR66" s="98"/>
      <c r="DS66" s="98"/>
      <c r="DT66" s="98"/>
      <c r="DU66" s="98"/>
      <c r="DV66" s="99"/>
      <c r="DW66" s="99"/>
      <c r="DX66" s="98"/>
      <c r="DY66" s="98"/>
      <c r="DZ66" s="98"/>
      <c r="EA66" s="98"/>
      <c r="EB66" s="98"/>
      <c r="EC66" s="98"/>
      <c r="ED66" s="98"/>
      <c r="EE66" s="98"/>
      <c r="EF66" s="98"/>
      <c r="EG66" s="98"/>
      <c r="EH66" s="99"/>
      <c r="EI66" s="99"/>
      <c r="EJ66" s="98"/>
      <c r="EK66" s="98"/>
      <c r="EL66" s="98"/>
      <c r="EM66" s="98"/>
      <c r="EN66" s="98"/>
      <c r="EO66" s="98"/>
      <c r="EP66" s="98"/>
      <c r="EQ66" s="98"/>
      <c r="ER66" s="98"/>
      <c r="ES66" s="98"/>
      <c r="ET66" s="99"/>
      <c r="EU66" s="99"/>
      <c r="EV66" s="98"/>
      <c r="EW66" s="98"/>
      <c r="EX66" s="98"/>
      <c r="EY66" s="98"/>
      <c r="EZ66" s="98"/>
      <c r="FA66" s="98"/>
      <c r="FB66" s="98"/>
      <c r="FC66" s="98"/>
      <c r="FD66" s="98"/>
      <c r="FE66" s="98"/>
      <c r="FF66" s="99"/>
      <c r="FG66" s="99"/>
      <c r="FH66" s="98"/>
      <c r="FI66" s="98"/>
      <c r="FJ66" s="98"/>
      <c r="FK66" s="98"/>
      <c r="FL66" s="98"/>
      <c r="FM66" s="98"/>
      <c r="FN66" s="98"/>
      <c r="FO66" s="98"/>
      <c r="FP66" s="98"/>
      <c r="FQ66" s="98"/>
      <c r="FR66" s="99"/>
      <c r="FS66" s="99"/>
      <c r="FT66" s="98"/>
      <c r="FU66" s="98"/>
      <c r="FV66" s="98"/>
      <c r="FW66" s="98"/>
      <c r="FX66" s="98"/>
      <c r="FY66" s="98"/>
      <c r="FZ66" s="98"/>
      <c r="GA66" s="98"/>
      <c r="GB66" s="98"/>
      <c r="GC66" s="98"/>
      <c r="GD66" s="99"/>
      <c r="GE66" s="99"/>
      <c r="GF66" s="98">
        <f t="shared" si="2007"/>
        <v>0</v>
      </c>
      <c r="GG66" s="98">
        <f t="shared" si="2008"/>
        <v>0</v>
      </c>
      <c r="GH66" s="98">
        <f t="shared" si="2009"/>
        <v>0</v>
      </c>
      <c r="GI66" s="98">
        <f t="shared" si="2010"/>
        <v>0</v>
      </c>
      <c r="GJ66" s="98">
        <f t="shared" ref="GJ66" si="2020">SUM(L66,X66,AJ66,AV66,BH66,BT66,CF66,CR66,DD66,DP66,EB66,EN66,EZ66)</f>
        <v>0</v>
      </c>
      <c r="GK66" s="98">
        <f t="shared" ref="GK66" si="2021">SUM(M66,Y66,AK66,AW66,BI66,BU66,CG66,CS66,DE66,DQ66,EC66,EO66,FA66)</f>
        <v>0</v>
      </c>
      <c r="GL66" s="98">
        <f t="shared" ref="GL66" si="2022">SUM(N66,Z66,AL66,AX66,BJ66,BV66,CH66,CT66,DF66,DR66,ED66,EP66,FB66)</f>
        <v>0</v>
      </c>
      <c r="GM66" s="98">
        <f t="shared" ref="GM66" si="2023">SUM(O66,AA66,AM66,AY66,BK66,BW66,CI66,CU66,DG66,DS66,EE66,EQ66,FC66)</f>
        <v>0</v>
      </c>
      <c r="GN66" s="98">
        <f t="shared" ref="GN66" si="2024">SUM(P66,AB66,AN66,AZ66,BL66,BX66,CJ66,CV66,DH66,DT66,EF66,ER66,FD66)</f>
        <v>0</v>
      </c>
      <c r="GO66" s="98">
        <f t="shared" ref="GO66" si="2025">SUM(Q66,AC66,AO66,BA66,BM66,BY66,CK66,CW66,DI66,DU66,EG66,ES66,FE66)</f>
        <v>0</v>
      </c>
      <c r="GP66" s="98"/>
      <c r="GQ66" s="98"/>
      <c r="GR66" s="139"/>
      <c r="GS66" s="78"/>
      <c r="GT66" s="161"/>
      <c r="GU66" s="161"/>
      <c r="GV66" s="90">
        <f t="shared" si="189"/>
        <v>0</v>
      </c>
    </row>
    <row r="67" spans="1:204" hidden="1" x14ac:dyDescent="0.2">
      <c r="A67" s="23">
        <v>1</v>
      </c>
      <c r="B67" s="101"/>
      <c r="C67" s="102"/>
      <c r="D67" s="103"/>
      <c r="E67" s="104" t="s">
        <v>38</v>
      </c>
      <c r="F67" s="104"/>
      <c r="G67" s="105"/>
      <c r="H67" s="106">
        <f>SUM(H68:H71)</f>
        <v>0</v>
      </c>
      <c r="I67" s="106">
        <f t="shared" ref="I67:BS67" si="2026">SUM(I68:I71)</f>
        <v>0</v>
      </c>
      <c r="J67" s="106">
        <f t="shared" si="2026"/>
        <v>0</v>
      </c>
      <c r="K67" s="106">
        <f t="shared" si="2026"/>
        <v>0</v>
      </c>
      <c r="L67" s="106">
        <f>SUM(L71,L68)</f>
        <v>0</v>
      </c>
      <c r="M67" s="106">
        <f t="shared" ref="M67:Q67" si="2027">SUM(M71,M68)</f>
        <v>0</v>
      </c>
      <c r="N67" s="106">
        <f t="shared" si="2027"/>
        <v>0</v>
      </c>
      <c r="O67" s="106">
        <f t="shared" si="2027"/>
        <v>0</v>
      </c>
      <c r="P67" s="106">
        <f t="shared" si="2027"/>
        <v>0</v>
      </c>
      <c r="Q67" s="106">
        <f t="shared" si="2027"/>
        <v>0</v>
      </c>
      <c r="R67" s="99">
        <f t="shared" si="180"/>
        <v>0</v>
      </c>
      <c r="S67" s="99">
        <f t="shared" si="181"/>
        <v>0</v>
      </c>
      <c r="T67" s="106">
        <f t="shared" si="2026"/>
        <v>0</v>
      </c>
      <c r="U67" s="106">
        <f t="shared" si="2026"/>
        <v>0</v>
      </c>
      <c r="V67" s="106">
        <f t="shared" si="2026"/>
        <v>0</v>
      </c>
      <c r="W67" s="106">
        <f t="shared" si="2026"/>
        <v>0</v>
      </c>
      <c r="X67" s="106">
        <f>SUM(X71,X68)</f>
        <v>0</v>
      </c>
      <c r="Y67" s="106">
        <f t="shared" ref="Y67" si="2028">SUM(Y71,Y68)</f>
        <v>0</v>
      </c>
      <c r="Z67" s="106">
        <f t="shared" ref="Z67" si="2029">SUM(Z71,Z68)</f>
        <v>0</v>
      </c>
      <c r="AA67" s="106">
        <f t="shared" ref="AA67" si="2030">SUM(AA71,AA68)</f>
        <v>0</v>
      </c>
      <c r="AB67" s="106">
        <f t="shared" ref="AB67" si="2031">SUM(AB71,AB68)</f>
        <v>0</v>
      </c>
      <c r="AC67" s="106">
        <f t="shared" ref="AC67" si="2032">SUM(AC71,AC68)</f>
        <v>0</v>
      </c>
      <c r="AD67" s="99">
        <f t="shared" ref="AD67:AD72" si="2033">SUM(X67-V67)</f>
        <v>0</v>
      </c>
      <c r="AE67" s="99">
        <f t="shared" ref="AE67:AE72" si="2034">SUM(Y67-W67)</f>
        <v>0</v>
      </c>
      <c r="AF67" s="106">
        <f t="shared" si="2026"/>
        <v>45</v>
      </c>
      <c r="AG67" s="106">
        <f t="shared" si="2026"/>
        <v>10881056.5965</v>
      </c>
      <c r="AH67" s="106">
        <f t="shared" si="2026"/>
        <v>18.75</v>
      </c>
      <c r="AI67" s="106">
        <f t="shared" si="2026"/>
        <v>4533773.5818750001</v>
      </c>
      <c r="AJ67" s="106">
        <f>SUM(AJ71,AJ68)</f>
        <v>15</v>
      </c>
      <c r="AK67" s="106">
        <f t="shared" ref="AK67" si="2035">SUM(AK71,AK68)</f>
        <v>3627018.9000000004</v>
      </c>
      <c r="AL67" s="106">
        <f t="shared" ref="AL67" si="2036">SUM(AL71,AL68)</f>
        <v>0</v>
      </c>
      <c r="AM67" s="106">
        <f t="shared" ref="AM67" si="2037">SUM(AM71,AM68)</f>
        <v>0</v>
      </c>
      <c r="AN67" s="106">
        <f t="shared" ref="AN67" si="2038">SUM(AN71,AN68)</f>
        <v>15</v>
      </c>
      <c r="AO67" s="106">
        <f t="shared" ref="AO67" si="2039">SUM(AO71,AO68)</f>
        <v>3627018.9000000004</v>
      </c>
      <c r="AP67" s="99">
        <f t="shared" ref="AP67:AP72" si="2040">SUM(AJ67-AH67)</f>
        <v>-3.75</v>
      </c>
      <c r="AQ67" s="99">
        <f t="shared" ref="AQ67:AQ72" si="2041">SUM(AK67-AI67)</f>
        <v>-906754.68187499978</v>
      </c>
      <c r="AR67" s="106">
        <f t="shared" si="2026"/>
        <v>0</v>
      </c>
      <c r="AS67" s="106">
        <f t="shared" si="2026"/>
        <v>0</v>
      </c>
      <c r="AT67" s="106">
        <f t="shared" si="2026"/>
        <v>0</v>
      </c>
      <c r="AU67" s="106">
        <f t="shared" si="2026"/>
        <v>0</v>
      </c>
      <c r="AV67" s="106">
        <f>SUM(AV71,AV68)</f>
        <v>0</v>
      </c>
      <c r="AW67" s="106">
        <f t="shared" ref="AW67" si="2042">SUM(AW71,AW68)</f>
        <v>0</v>
      </c>
      <c r="AX67" s="106">
        <f t="shared" ref="AX67" si="2043">SUM(AX71,AX68)</f>
        <v>0</v>
      </c>
      <c r="AY67" s="106">
        <f t="shared" ref="AY67" si="2044">SUM(AY71,AY68)</f>
        <v>0</v>
      </c>
      <c r="AZ67" s="106">
        <f t="shared" ref="AZ67" si="2045">SUM(AZ71,AZ68)</f>
        <v>0</v>
      </c>
      <c r="BA67" s="106">
        <f t="shared" ref="BA67" si="2046">SUM(BA71,BA68)</f>
        <v>0</v>
      </c>
      <c r="BB67" s="99">
        <f t="shared" ref="BB67:BB72" si="2047">SUM(AV67-AT67)</f>
        <v>0</v>
      </c>
      <c r="BC67" s="99">
        <f t="shared" ref="BC67:BC72" si="2048">SUM(AW67-AU67)</f>
        <v>0</v>
      </c>
      <c r="BD67" s="106">
        <f t="shared" si="2026"/>
        <v>0</v>
      </c>
      <c r="BE67" s="106">
        <f t="shared" si="2026"/>
        <v>0</v>
      </c>
      <c r="BF67" s="106">
        <f t="shared" si="2026"/>
        <v>0</v>
      </c>
      <c r="BG67" s="106">
        <f t="shared" si="2026"/>
        <v>0</v>
      </c>
      <c r="BH67" s="106">
        <f>SUM(BH71,BH68)</f>
        <v>0</v>
      </c>
      <c r="BI67" s="106">
        <f t="shared" ref="BI67" si="2049">SUM(BI71,BI68)</f>
        <v>0</v>
      </c>
      <c r="BJ67" s="106">
        <f t="shared" ref="BJ67" si="2050">SUM(BJ71,BJ68)</f>
        <v>0</v>
      </c>
      <c r="BK67" s="106">
        <f t="shared" ref="BK67" si="2051">SUM(BK71,BK68)</f>
        <v>0</v>
      </c>
      <c r="BL67" s="106">
        <f t="shared" ref="BL67" si="2052">SUM(BL71,BL68)</f>
        <v>0</v>
      </c>
      <c r="BM67" s="106">
        <f t="shared" ref="BM67" si="2053">SUM(BM71,BM68)</f>
        <v>0</v>
      </c>
      <c r="BN67" s="99">
        <f t="shared" ref="BN67:BN72" si="2054">SUM(BH67-BF67)</f>
        <v>0</v>
      </c>
      <c r="BO67" s="99">
        <f t="shared" ref="BO67:BO72" si="2055">SUM(BI67-BG67)</f>
        <v>0</v>
      </c>
      <c r="BP67" s="106">
        <f t="shared" si="2026"/>
        <v>0</v>
      </c>
      <c r="BQ67" s="106">
        <f t="shared" si="2026"/>
        <v>0</v>
      </c>
      <c r="BR67" s="106">
        <f t="shared" si="2026"/>
        <v>0</v>
      </c>
      <c r="BS67" s="106">
        <f t="shared" si="2026"/>
        <v>0</v>
      </c>
      <c r="BT67" s="106">
        <f>SUM(BT71,BT68)</f>
        <v>0</v>
      </c>
      <c r="BU67" s="106">
        <f t="shared" ref="BU67" si="2056">SUM(BU71,BU68)</f>
        <v>0</v>
      </c>
      <c r="BV67" s="106">
        <f t="shared" ref="BV67" si="2057">SUM(BV71,BV68)</f>
        <v>0</v>
      </c>
      <c r="BW67" s="106">
        <f t="shared" ref="BW67" si="2058">SUM(BW71,BW68)</f>
        <v>0</v>
      </c>
      <c r="BX67" s="106">
        <f t="shared" ref="BX67" si="2059">SUM(BX71,BX68)</f>
        <v>0</v>
      </c>
      <c r="BY67" s="106">
        <f t="shared" ref="BY67" si="2060">SUM(BY71,BY68)</f>
        <v>0</v>
      </c>
      <c r="BZ67" s="99">
        <f t="shared" ref="BZ67:BZ72" si="2061">SUM(BT67-BR67)</f>
        <v>0</v>
      </c>
      <c r="CA67" s="99">
        <f t="shared" ref="CA67:CA72" si="2062">SUM(BU67-BS67)</f>
        <v>0</v>
      </c>
      <c r="CB67" s="106">
        <f t="shared" ref="CB67:EA67" si="2063">SUM(CB68:CB71)</f>
        <v>0</v>
      </c>
      <c r="CC67" s="106">
        <f t="shared" si="2063"/>
        <v>0</v>
      </c>
      <c r="CD67" s="106">
        <f t="shared" si="2063"/>
        <v>0</v>
      </c>
      <c r="CE67" s="106">
        <f t="shared" si="2063"/>
        <v>0</v>
      </c>
      <c r="CF67" s="106">
        <f>SUM(CF71,CF68)</f>
        <v>0</v>
      </c>
      <c r="CG67" s="106">
        <f t="shared" ref="CG67" si="2064">SUM(CG71,CG68)</f>
        <v>0</v>
      </c>
      <c r="CH67" s="106">
        <f t="shared" ref="CH67" si="2065">SUM(CH71,CH68)</f>
        <v>0</v>
      </c>
      <c r="CI67" s="106">
        <f t="shared" ref="CI67" si="2066">SUM(CI71,CI68)</f>
        <v>0</v>
      </c>
      <c r="CJ67" s="106">
        <f t="shared" ref="CJ67" si="2067">SUM(CJ71,CJ68)</f>
        <v>0</v>
      </c>
      <c r="CK67" s="106">
        <f t="shared" ref="CK67" si="2068">SUM(CK71,CK68)</f>
        <v>0</v>
      </c>
      <c r="CL67" s="99">
        <f t="shared" ref="CL67:CL72" si="2069">SUM(CF67-CD67)</f>
        <v>0</v>
      </c>
      <c r="CM67" s="99">
        <f t="shared" ref="CM67:CM72" si="2070">SUM(CG67-CE67)</f>
        <v>0</v>
      </c>
      <c r="CN67" s="106">
        <f t="shared" si="2063"/>
        <v>0</v>
      </c>
      <c r="CO67" s="106">
        <f t="shared" si="2063"/>
        <v>0</v>
      </c>
      <c r="CP67" s="106">
        <f t="shared" si="2063"/>
        <v>0</v>
      </c>
      <c r="CQ67" s="106">
        <f t="shared" si="2063"/>
        <v>0</v>
      </c>
      <c r="CR67" s="106">
        <f>SUM(CR71,CR68)</f>
        <v>0</v>
      </c>
      <c r="CS67" s="106">
        <f t="shared" ref="CS67" si="2071">SUM(CS71,CS68)</f>
        <v>0</v>
      </c>
      <c r="CT67" s="106">
        <f t="shared" ref="CT67" si="2072">SUM(CT71,CT68)</f>
        <v>0</v>
      </c>
      <c r="CU67" s="106">
        <f t="shared" ref="CU67" si="2073">SUM(CU71,CU68)</f>
        <v>0</v>
      </c>
      <c r="CV67" s="106">
        <f t="shared" ref="CV67" si="2074">SUM(CV71,CV68)</f>
        <v>0</v>
      </c>
      <c r="CW67" s="106">
        <f t="shared" ref="CW67" si="2075">SUM(CW71,CW68)</f>
        <v>0</v>
      </c>
      <c r="CX67" s="99">
        <f t="shared" ref="CX67:CX72" si="2076">SUM(CR67-CP67)</f>
        <v>0</v>
      </c>
      <c r="CY67" s="99">
        <f t="shared" ref="CY67:CY72" si="2077">SUM(CS67-CQ67)</f>
        <v>0</v>
      </c>
      <c r="CZ67" s="106">
        <f t="shared" si="2063"/>
        <v>0</v>
      </c>
      <c r="DA67" s="106">
        <f t="shared" si="2063"/>
        <v>0</v>
      </c>
      <c r="DB67" s="106">
        <f t="shared" si="2063"/>
        <v>0</v>
      </c>
      <c r="DC67" s="106">
        <f t="shared" si="2063"/>
        <v>0</v>
      </c>
      <c r="DD67" s="106">
        <f>SUM(DD71,DD68)</f>
        <v>0</v>
      </c>
      <c r="DE67" s="106">
        <f t="shared" ref="DE67" si="2078">SUM(DE71,DE68)</f>
        <v>0</v>
      </c>
      <c r="DF67" s="106">
        <f t="shared" ref="DF67" si="2079">SUM(DF71,DF68)</f>
        <v>0</v>
      </c>
      <c r="DG67" s="106">
        <f t="shared" ref="DG67" si="2080">SUM(DG71,DG68)</f>
        <v>0</v>
      </c>
      <c r="DH67" s="106">
        <f t="shared" ref="DH67" si="2081">SUM(DH71,DH68)</f>
        <v>0</v>
      </c>
      <c r="DI67" s="106">
        <f t="shared" ref="DI67" si="2082">SUM(DI71,DI68)</f>
        <v>0</v>
      </c>
      <c r="DJ67" s="99">
        <f t="shared" ref="DJ67:DJ72" si="2083">SUM(DD67-DB67)</f>
        <v>0</v>
      </c>
      <c r="DK67" s="99">
        <f t="shared" ref="DK67:DK72" si="2084">SUM(DE67-DC67)</f>
        <v>0</v>
      </c>
      <c r="DL67" s="106">
        <f t="shared" si="2063"/>
        <v>0</v>
      </c>
      <c r="DM67" s="106">
        <f t="shared" si="2063"/>
        <v>0</v>
      </c>
      <c r="DN67" s="106">
        <f t="shared" si="2063"/>
        <v>0</v>
      </c>
      <c r="DO67" s="106">
        <f t="shared" si="2063"/>
        <v>0</v>
      </c>
      <c r="DP67" s="106">
        <f>SUM(DP71,DP68)</f>
        <v>0</v>
      </c>
      <c r="DQ67" s="106">
        <f t="shared" ref="DQ67" si="2085">SUM(DQ71,DQ68)</f>
        <v>0</v>
      </c>
      <c r="DR67" s="106">
        <f t="shared" ref="DR67" si="2086">SUM(DR71,DR68)</f>
        <v>0</v>
      </c>
      <c r="DS67" s="106">
        <f t="shared" ref="DS67" si="2087">SUM(DS71,DS68)</f>
        <v>0</v>
      </c>
      <c r="DT67" s="106">
        <f t="shared" ref="DT67" si="2088">SUM(DT71,DT68)</f>
        <v>0</v>
      </c>
      <c r="DU67" s="106">
        <f t="shared" ref="DU67" si="2089">SUM(DU71,DU68)</f>
        <v>0</v>
      </c>
      <c r="DV67" s="99">
        <f t="shared" ref="DV67:DV72" si="2090">SUM(DP67-DN67)</f>
        <v>0</v>
      </c>
      <c r="DW67" s="99">
        <f t="shared" ref="DW67:DW72" si="2091">SUM(DQ67-DO67)</f>
        <v>0</v>
      </c>
      <c r="DX67" s="106">
        <f t="shared" si="2063"/>
        <v>0</v>
      </c>
      <c r="DY67" s="106">
        <f t="shared" si="2063"/>
        <v>0</v>
      </c>
      <c r="DZ67" s="106">
        <f t="shared" si="2063"/>
        <v>0</v>
      </c>
      <c r="EA67" s="106">
        <f t="shared" si="2063"/>
        <v>0</v>
      </c>
      <c r="EB67" s="106">
        <f>SUM(EB71,EB68)</f>
        <v>0</v>
      </c>
      <c r="EC67" s="106">
        <f t="shared" ref="EC67" si="2092">SUM(EC71,EC68)</f>
        <v>0</v>
      </c>
      <c r="ED67" s="106">
        <f t="shared" ref="ED67" si="2093">SUM(ED71,ED68)</f>
        <v>0</v>
      </c>
      <c r="EE67" s="106">
        <f t="shared" ref="EE67" si="2094">SUM(EE71,EE68)</f>
        <v>0</v>
      </c>
      <c r="EF67" s="106">
        <f t="shared" ref="EF67" si="2095">SUM(EF71,EF68)</f>
        <v>0</v>
      </c>
      <c r="EG67" s="106">
        <f t="shared" ref="EG67" si="2096">SUM(EG71,EG68)</f>
        <v>0</v>
      </c>
      <c r="EH67" s="99">
        <f t="shared" ref="EH67:EH72" si="2097">SUM(EB67-DZ67)</f>
        <v>0</v>
      </c>
      <c r="EI67" s="99">
        <f t="shared" ref="EI67:EI72" si="2098">SUM(EC67-EA67)</f>
        <v>0</v>
      </c>
      <c r="EJ67" s="106">
        <f t="shared" ref="EJ67:GQ67" si="2099">SUM(EJ68:EJ71)</f>
        <v>0</v>
      </c>
      <c r="EK67" s="106">
        <f t="shared" si="2099"/>
        <v>0</v>
      </c>
      <c r="EL67" s="106">
        <f t="shared" si="2099"/>
        <v>0</v>
      </c>
      <c r="EM67" s="106">
        <f t="shared" si="2099"/>
        <v>0</v>
      </c>
      <c r="EN67" s="106">
        <f>SUM(EN71,EN68)</f>
        <v>0</v>
      </c>
      <c r="EO67" s="106">
        <f t="shared" ref="EO67" si="2100">SUM(EO71,EO68)</f>
        <v>0</v>
      </c>
      <c r="EP67" s="106">
        <f t="shared" ref="EP67" si="2101">SUM(EP71,EP68)</f>
        <v>0</v>
      </c>
      <c r="EQ67" s="106">
        <f t="shared" ref="EQ67" si="2102">SUM(EQ71,EQ68)</f>
        <v>0</v>
      </c>
      <c r="ER67" s="106">
        <f t="shared" ref="ER67" si="2103">SUM(ER71,ER68)</f>
        <v>0</v>
      </c>
      <c r="ES67" s="106">
        <f t="shared" ref="ES67" si="2104">SUM(ES71,ES68)</f>
        <v>0</v>
      </c>
      <c r="ET67" s="99">
        <f t="shared" ref="ET67:ET72" si="2105">SUM(EN67-EL67)</f>
        <v>0</v>
      </c>
      <c r="EU67" s="99">
        <f t="shared" ref="EU67:EU72" si="2106">SUM(EO67-EM67)</f>
        <v>0</v>
      </c>
      <c r="EV67" s="106">
        <f t="shared" si="2099"/>
        <v>0</v>
      </c>
      <c r="EW67" s="106">
        <f t="shared" si="2099"/>
        <v>0</v>
      </c>
      <c r="EX67" s="106">
        <f t="shared" si="2099"/>
        <v>0</v>
      </c>
      <c r="EY67" s="106">
        <f t="shared" si="2099"/>
        <v>0</v>
      </c>
      <c r="EZ67" s="106">
        <f>SUM(EZ71,EZ68)</f>
        <v>0</v>
      </c>
      <c r="FA67" s="106">
        <f t="shared" ref="FA67" si="2107">SUM(FA71,FA68)</f>
        <v>0</v>
      </c>
      <c r="FB67" s="106">
        <f t="shared" ref="FB67" si="2108">SUM(FB71,FB68)</f>
        <v>0</v>
      </c>
      <c r="FC67" s="106">
        <f t="shared" ref="FC67" si="2109">SUM(FC71,FC68)</f>
        <v>0</v>
      </c>
      <c r="FD67" s="106">
        <f t="shared" ref="FD67" si="2110">SUM(FD71,FD68)</f>
        <v>0</v>
      </c>
      <c r="FE67" s="106">
        <f t="shared" ref="FE67" si="2111">SUM(FE71,FE68)</f>
        <v>0</v>
      </c>
      <c r="FF67" s="99">
        <f t="shared" ref="FF67:FF72" si="2112">SUM(EZ67-EX67)</f>
        <v>0</v>
      </c>
      <c r="FG67" s="99">
        <f t="shared" ref="FG67:FG72" si="2113">SUM(FA67-EY67)</f>
        <v>0</v>
      </c>
      <c r="FH67" s="106">
        <f t="shared" si="2099"/>
        <v>0</v>
      </c>
      <c r="FI67" s="106">
        <f t="shared" si="2099"/>
        <v>0</v>
      </c>
      <c r="FJ67" s="106">
        <f t="shared" si="2099"/>
        <v>0</v>
      </c>
      <c r="FK67" s="106">
        <f t="shared" si="2099"/>
        <v>0</v>
      </c>
      <c r="FL67" s="106">
        <f>SUM(FL71,FL68)</f>
        <v>0</v>
      </c>
      <c r="FM67" s="106">
        <f t="shared" ref="FM67" si="2114">SUM(FM71,FM68)</f>
        <v>0</v>
      </c>
      <c r="FN67" s="106">
        <f t="shared" ref="FN67" si="2115">SUM(FN71,FN68)</f>
        <v>0</v>
      </c>
      <c r="FO67" s="106">
        <f t="shared" ref="FO67" si="2116">SUM(FO71,FO68)</f>
        <v>0</v>
      </c>
      <c r="FP67" s="106">
        <f t="shared" ref="FP67" si="2117">SUM(FP71,FP68)</f>
        <v>0</v>
      </c>
      <c r="FQ67" s="106">
        <f t="shared" ref="FQ67" si="2118">SUM(FQ71,FQ68)</f>
        <v>0</v>
      </c>
      <c r="FR67" s="99">
        <f t="shared" ref="FR67:FR72" si="2119">SUM(FL67-FJ67)</f>
        <v>0</v>
      </c>
      <c r="FS67" s="99">
        <f t="shared" ref="FS67:FS72" si="2120">SUM(FM67-FK67)</f>
        <v>0</v>
      </c>
      <c r="FT67" s="106">
        <f t="shared" si="2099"/>
        <v>0</v>
      </c>
      <c r="FU67" s="106">
        <f t="shared" si="2099"/>
        <v>0</v>
      </c>
      <c r="FV67" s="106">
        <f t="shared" si="2099"/>
        <v>0</v>
      </c>
      <c r="FW67" s="106">
        <f t="shared" si="2099"/>
        <v>0</v>
      </c>
      <c r="FX67" s="106">
        <f>SUM(FX71,FX68)</f>
        <v>0</v>
      </c>
      <c r="FY67" s="106">
        <f t="shared" ref="FY67" si="2121">SUM(FY71,FY68)</f>
        <v>0</v>
      </c>
      <c r="FZ67" s="106">
        <f t="shared" ref="FZ67" si="2122">SUM(FZ71,FZ68)</f>
        <v>0</v>
      </c>
      <c r="GA67" s="106">
        <f t="shared" ref="GA67" si="2123">SUM(GA71,GA68)</f>
        <v>0</v>
      </c>
      <c r="GB67" s="106">
        <f t="shared" ref="GB67" si="2124">SUM(GB71,GB68)</f>
        <v>0</v>
      </c>
      <c r="GC67" s="106">
        <f t="shared" ref="GC67" si="2125">SUM(GC71,GC68)</f>
        <v>0</v>
      </c>
      <c r="GD67" s="99">
        <f t="shared" ref="GD67:GD72" si="2126">SUM(FX67-FV67)</f>
        <v>0</v>
      </c>
      <c r="GE67" s="99">
        <f t="shared" ref="GE67:GE72" si="2127">SUM(FY67-FW67)</f>
        <v>0</v>
      </c>
      <c r="GF67" s="106">
        <f>SUM(GF68,GF71)</f>
        <v>45</v>
      </c>
      <c r="GG67" s="106">
        <f t="shared" ref="GG67:GO67" si="2128">SUM(GG68,GG71)</f>
        <v>10881056.5965</v>
      </c>
      <c r="GH67" s="129">
        <f t="shared" ref="GH67:GH68" si="2129">SUM(GF67/12*$A$2)</f>
        <v>18.75</v>
      </c>
      <c r="GI67" s="172">
        <f t="shared" ref="GI67:GI68" si="2130">SUM(GG67/12*$A$2)</f>
        <v>4533773.5818750001</v>
      </c>
      <c r="GJ67" s="106">
        <f t="shared" si="2128"/>
        <v>15</v>
      </c>
      <c r="GK67" s="106">
        <f t="shared" si="2128"/>
        <v>3627018.9000000004</v>
      </c>
      <c r="GL67" s="106">
        <f t="shared" si="2128"/>
        <v>0</v>
      </c>
      <c r="GM67" s="106">
        <f t="shared" si="2128"/>
        <v>0</v>
      </c>
      <c r="GN67" s="106">
        <f t="shared" si="2128"/>
        <v>15</v>
      </c>
      <c r="GO67" s="106">
        <f t="shared" si="2128"/>
        <v>3627018.9000000004</v>
      </c>
      <c r="GP67" s="106">
        <f t="shared" si="2099"/>
        <v>-3.75</v>
      </c>
      <c r="GQ67" s="106">
        <f t="shared" si="2099"/>
        <v>-906754.68187499978</v>
      </c>
      <c r="GR67" s="139"/>
      <c r="GS67" s="78"/>
      <c r="GT67" s="161"/>
      <c r="GU67" s="161"/>
      <c r="GV67" s="90">
        <f t="shared" si="189"/>
        <v>0</v>
      </c>
    </row>
    <row r="68" spans="1:204" hidden="1" x14ac:dyDescent="0.2">
      <c r="A68" s="23">
        <v>1</v>
      </c>
      <c r="B68" s="101"/>
      <c r="C68" s="107"/>
      <c r="D68" s="108"/>
      <c r="E68" s="123" t="s">
        <v>39</v>
      </c>
      <c r="F68" s="125">
        <v>14</v>
      </c>
      <c r="G68" s="126">
        <v>241801.25769999999</v>
      </c>
      <c r="H68" s="106">
        <f>VLOOKUP($E68,'ВМП план'!$B$8:$AN$43,8,0)</f>
        <v>0</v>
      </c>
      <c r="I68" s="106">
        <f>VLOOKUP($E68,'ВМП план'!$B$8:$AN$43,9,0)</f>
        <v>0</v>
      </c>
      <c r="J68" s="106">
        <f t="shared" si="288"/>
        <v>0</v>
      </c>
      <c r="K68" s="106">
        <f t="shared" si="289"/>
        <v>0</v>
      </c>
      <c r="L68" s="106">
        <f>SUM(L69:L70)</f>
        <v>0</v>
      </c>
      <c r="M68" s="106">
        <f t="shared" ref="M68:O68" si="2131">SUM(M69:M70)</f>
        <v>0</v>
      </c>
      <c r="N68" s="106">
        <f t="shared" si="2131"/>
        <v>0</v>
      </c>
      <c r="O68" s="106">
        <f t="shared" si="2131"/>
        <v>0</v>
      </c>
      <c r="P68" s="106">
        <f t="shared" ref="P68:P70" si="2132">SUM(L68+N68)</f>
        <v>0</v>
      </c>
      <c r="Q68" s="106">
        <f t="shared" ref="Q68:Q70" si="2133">SUM(M68+O68)</f>
        <v>0</v>
      </c>
      <c r="R68" s="122">
        <f t="shared" si="180"/>
        <v>0</v>
      </c>
      <c r="S68" s="122">
        <f t="shared" si="181"/>
        <v>0</v>
      </c>
      <c r="T68" s="106">
        <f>VLOOKUP($E68,'ВМП план'!$B$8:$AN$43,10,0)</f>
        <v>0</v>
      </c>
      <c r="U68" s="106">
        <f>VLOOKUP($E68,'ВМП план'!$B$8:$AN$43,11,0)</f>
        <v>0</v>
      </c>
      <c r="V68" s="106">
        <f t="shared" si="291"/>
        <v>0</v>
      </c>
      <c r="W68" s="106">
        <f t="shared" si="292"/>
        <v>0</v>
      </c>
      <c r="X68" s="106">
        <f>SUM(X69:X70)</f>
        <v>0</v>
      </c>
      <c r="Y68" s="106">
        <f t="shared" ref="Y68" si="2134">SUM(Y69:Y70)</f>
        <v>0</v>
      </c>
      <c r="Z68" s="106">
        <f t="shared" ref="Z68" si="2135">SUM(Z69:Z70)</f>
        <v>0</v>
      </c>
      <c r="AA68" s="106">
        <f t="shared" ref="AA68" si="2136">SUM(AA69:AA70)</f>
        <v>0</v>
      </c>
      <c r="AB68" s="106">
        <f t="shared" ref="AB68:AB70" si="2137">SUM(X68+Z68)</f>
        <v>0</v>
      </c>
      <c r="AC68" s="106">
        <f t="shared" ref="AC68:AC70" si="2138">SUM(Y68+AA68)</f>
        <v>0</v>
      </c>
      <c r="AD68" s="122">
        <f t="shared" si="2033"/>
        <v>0</v>
      </c>
      <c r="AE68" s="122">
        <f t="shared" si="2034"/>
        <v>0</v>
      </c>
      <c r="AF68" s="106">
        <f>VLOOKUP($E68,'ВМП план'!$B$8:$AL$43,12,0)</f>
        <v>45</v>
      </c>
      <c r="AG68" s="106">
        <f>VLOOKUP($E68,'ВМП план'!$B$8:$AL$43,13,0)</f>
        <v>10881056.5965</v>
      </c>
      <c r="AH68" s="106">
        <f t="shared" si="298"/>
        <v>18.75</v>
      </c>
      <c r="AI68" s="106">
        <f t="shared" si="299"/>
        <v>4533773.5818750001</v>
      </c>
      <c r="AJ68" s="106">
        <f>SUM(AJ69:AJ70)</f>
        <v>15</v>
      </c>
      <c r="AK68" s="106">
        <f t="shared" ref="AK68" si="2139">SUM(AK69:AK70)</f>
        <v>3627018.9000000004</v>
      </c>
      <c r="AL68" s="106">
        <f t="shared" ref="AL68" si="2140">SUM(AL69:AL70)</f>
        <v>0</v>
      </c>
      <c r="AM68" s="106">
        <f t="shared" ref="AM68" si="2141">SUM(AM69:AM70)</f>
        <v>0</v>
      </c>
      <c r="AN68" s="106">
        <f t="shared" ref="AN68:AN70" si="2142">SUM(AJ68+AL68)</f>
        <v>15</v>
      </c>
      <c r="AO68" s="106">
        <f t="shared" ref="AO68:AO70" si="2143">SUM(AK68+AM68)</f>
        <v>3627018.9000000004</v>
      </c>
      <c r="AP68" s="122">
        <f t="shared" si="2040"/>
        <v>-3.75</v>
      </c>
      <c r="AQ68" s="122">
        <f t="shared" si="2041"/>
        <v>-906754.68187499978</v>
      </c>
      <c r="AR68" s="106"/>
      <c r="AS68" s="106"/>
      <c r="AT68" s="106">
        <f t="shared" si="305"/>
        <v>0</v>
      </c>
      <c r="AU68" s="106">
        <f t="shared" si="306"/>
        <v>0</v>
      </c>
      <c r="AV68" s="106">
        <f>SUM(AV69:AV70)</f>
        <v>0</v>
      </c>
      <c r="AW68" s="106">
        <f t="shared" ref="AW68" si="2144">SUM(AW69:AW70)</f>
        <v>0</v>
      </c>
      <c r="AX68" s="106">
        <f t="shared" ref="AX68" si="2145">SUM(AX69:AX70)</f>
        <v>0</v>
      </c>
      <c r="AY68" s="106">
        <f t="shared" ref="AY68" si="2146">SUM(AY69:AY70)</f>
        <v>0</v>
      </c>
      <c r="AZ68" s="106">
        <f t="shared" ref="AZ68:AZ70" si="2147">SUM(AV68+AX68)</f>
        <v>0</v>
      </c>
      <c r="BA68" s="106">
        <f t="shared" ref="BA68:BA70" si="2148">SUM(AW68+AY68)</f>
        <v>0</v>
      </c>
      <c r="BB68" s="122">
        <f t="shared" si="2047"/>
        <v>0</v>
      </c>
      <c r="BC68" s="122">
        <f t="shared" si="2048"/>
        <v>0</v>
      </c>
      <c r="BD68" s="106"/>
      <c r="BE68" s="106">
        <v>0</v>
      </c>
      <c r="BF68" s="106">
        <f t="shared" si="312"/>
        <v>0</v>
      </c>
      <c r="BG68" s="106">
        <f t="shared" si="313"/>
        <v>0</v>
      </c>
      <c r="BH68" s="106">
        <f>SUM(BH69:BH70)</f>
        <v>0</v>
      </c>
      <c r="BI68" s="106">
        <f t="shared" ref="BI68" si="2149">SUM(BI69:BI70)</f>
        <v>0</v>
      </c>
      <c r="BJ68" s="106">
        <f t="shared" ref="BJ68" si="2150">SUM(BJ69:BJ70)</f>
        <v>0</v>
      </c>
      <c r="BK68" s="106">
        <f t="shared" ref="BK68" si="2151">SUM(BK69:BK70)</f>
        <v>0</v>
      </c>
      <c r="BL68" s="106">
        <f t="shared" ref="BL68:BL70" si="2152">SUM(BH68+BJ68)</f>
        <v>0</v>
      </c>
      <c r="BM68" s="106">
        <f t="shared" ref="BM68:BM70" si="2153">SUM(BI68+BK68)</f>
        <v>0</v>
      </c>
      <c r="BN68" s="122">
        <f t="shared" si="2054"/>
        <v>0</v>
      </c>
      <c r="BO68" s="122">
        <f t="shared" si="2055"/>
        <v>0</v>
      </c>
      <c r="BP68" s="106"/>
      <c r="BQ68" s="106"/>
      <c r="BR68" s="106">
        <f t="shared" si="319"/>
        <v>0</v>
      </c>
      <c r="BS68" s="106">
        <f t="shared" si="320"/>
        <v>0</v>
      </c>
      <c r="BT68" s="106">
        <f>SUM(BT69:BT70)</f>
        <v>0</v>
      </c>
      <c r="BU68" s="106">
        <f t="shared" ref="BU68" si="2154">SUM(BU69:BU70)</f>
        <v>0</v>
      </c>
      <c r="BV68" s="106">
        <f t="shared" ref="BV68" si="2155">SUM(BV69:BV70)</f>
        <v>0</v>
      </c>
      <c r="BW68" s="106">
        <f t="shared" ref="BW68" si="2156">SUM(BW69:BW70)</f>
        <v>0</v>
      </c>
      <c r="BX68" s="106">
        <f t="shared" ref="BX68:BX70" si="2157">SUM(BT68+BV68)</f>
        <v>0</v>
      </c>
      <c r="BY68" s="106">
        <f t="shared" ref="BY68:BY70" si="2158">SUM(BU68+BW68)</f>
        <v>0</v>
      </c>
      <c r="BZ68" s="122">
        <f t="shared" si="2061"/>
        <v>0</v>
      </c>
      <c r="CA68" s="122">
        <f t="shared" si="2062"/>
        <v>0</v>
      </c>
      <c r="CB68" s="106"/>
      <c r="CC68" s="106"/>
      <c r="CD68" s="106">
        <f t="shared" si="326"/>
        <v>0</v>
      </c>
      <c r="CE68" s="106">
        <f t="shared" si="327"/>
        <v>0</v>
      </c>
      <c r="CF68" s="106">
        <f>SUM(CF69:CF70)</f>
        <v>0</v>
      </c>
      <c r="CG68" s="106">
        <f t="shared" ref="CG68" si="2159">SUM(CG69:CG70)</f>
        <v>0</v>
      </c>
      <c r="CH68" s="106">
        <f t="shared" ref="CH68" si="2160">SUM(CH69:CH70)</f>
        <v>0</v>
      </c>
      <c r="CI68" s="106">
        <f t="shared" ref="CI68" si="2161">SUM(CI69:CI70)</f>
        <v>0</v>
      </c>
      <c r="CJ68" s="106">
        <f t="shared" ref="CJ68:CJ70" si="2162">SUM(CF68+CH68)</f>
        <v>0</v>
      </c>
      <c r="CK68" s="106">
        <f t="shared" ref="CK68:CK70" si="2163">SUM(CG68+CI68)</f>
        <v>0</v>
      </c>
      <c r="CL68" s="122">
        <f t="shared" si="2069"/>
        <v>0</v>
      </c>
      <c r="CM68" s="122">
        <f t="shared" si="2070"/>
        <v>0</v>
      </c>
      <c r="CN68" s="106"/>
      <c r="CO68" s="106"/>
      <c r="CP68" s="106">
        <f t="shared" si="333"/>
        <v>0</v>
      </c>
      <c r="CQ68" s="106">
        <f t="shared" si="334"/>
        <v>0</v>
      </c>
      <c r="CR68" s="106">
        <f>SUM(CR69:CR70)</f>
        <v>0</v>
      </c>
      <c r="CS68" s="106">
        <f t="shared" ref="CS68" si="2164">SUM(CS69:CS70)</f>
        <v>0</v>
      </c>
      <c r="CT68" s="106">
        <f t="shared" ref="CT68" si="2165">SUM(CT69:CT70)</f>
        <v>0</v>
      </c>
      <c r="CU68" s="106">
        <f t="shared" ref="CU68" si="2166">SUM(CU69:CU70)</f>
        <v>0</v>
      </c>
      <c r="CV68" s="106">
        <f t="shared" ref="CV68:CV70" si="2167">SUM(CR68+CT68)</f>
        <v>0</v>
      </c>
      <c r="CW68" s="106">
        <f t="shared" ref="CW68:CW70" si="2168">SUM(CS68+CU68)</f>
        <v>0</v>
      </c>
      <c r="CX68" s="122">
        <f t="shared" si="2076"/>
        <v>0</v>
      </c>
      <c r="CY68" s="122">
        <f t="shared" si="2077"/>
        <v>0</v>
      </c>
      <c r="CZ68" s="106"/>
      <c r="DA68" s="106"/>
      <c r="DB68" s="106">
        <f t="shared" si="340"/>
        <v>0</v>
      </c>
      <c r="DC68" s="106">
        <f t="shared" si="341"/>
        <v>0</v>
      </c>
      <c r="DD68" s="106">
        <f>SUM(DD69:DD70)</f>
        <v>0</v>
      </c>
      <c r="DE68" s="106">
        <f t="shared" ref="DE68" si="2169">SUM(DE69:DE70)</f>
        <v>0</v>
      </c>
      <c r="DF68" s="106">
        <f t="shared" ref="DF68" si="2170">SUM(DF69:DF70)</f>
        <v>0</v>
      </c>
      <c r="DG68" s="106">
        <f t="shared" ref="DG68" si="2171">SUM(DG69:DG70)</f>
        <v>0</v>
      </c>
      <c r="DH68" s="106">
        <f t="shared" ref="DH68:DH70" si="2172">SUM(DD68+DF68)</f>
        <v>0</v>
      </c>
      <c r="DI68" s="106">
        <f t="shared" ref="DI68:DI70" si="2173">SUM(DE68+DG68)</f>
        <v>0</v>
      </c>
      <c r="DJ68" s="122">
        <f t="shared" si="2083"/>
        <v>0</v>
      </c>
      <c r="DK68" s="122">
        <f t="shared" si="2084"/>
        <v>0</v>
      </c>
      <c r="DL68" s="106"/>
      <c r="DM68" s="106"/>
      <c r="DN68" s="106">
        <f t="shared" si="347"/>
        <v>0</v>
      </c>
      <c r="DO68" s="106">
        <f t="shared" si="348"/>
        <v>0</v>
      </c>
      <c r="DP68" s="106">
        <f>SUM(DP69:DP70)</f>
        <v>0</v>
      </c>
      <c r="DQ68" s="106">
        <f t="shared" ref="DQ68" si="2174">SUM(DQ69:DQ70)</f>
        <v>0</v>
      </c>
      <c r="DR68" s="106">
        <f t="shared" ref="DR68" si="2175">SUM(DR69:DR70)</f>
        <v>0</v>
      </c>
      <c r="DS68" s="106">
        <f t="shared" ref="DS68" si="2176">SUM(DS69:DS70)</f>
        <v>0</v>
      </c>
      <c r="DT68" s="106">
        <f t="shared" ref="DT68:DT70" si="2177">SUM(DP68+DR68)</f>
        <v>0</v>
      </c>
      <c r="DU68" s="106">
        <f t="shared" ref="DU68:DU70" si="2178">SUM(DQ68+DS68)</f>
        <v>0</v>
      </c>
      <c r="DV68" s="122">
        <f t="shared" si="2090"/>
        <v>0</v>
      </c>
      <c r="DW68" s="122">
        <f t="shared" si="2091"/>
        <v>0</v>
      </c>
      <c r="DX68" s="106"/>
      <c r="DY68" s="106">
        <v>0</v>
      </c>
      <c r="DZ68" s="106">
        <f t="shared" si="354"/>
        <v>0</v>
      </c>
      <c r="EA68" s="106">
        <f t="shared" si="355"/>
        <v>0</v>
      </c>
      <c r="EB68" s="106">
        <f>SUM(EB69:EB70)</f>
        <v>0</v>
      </c>
      <c r="EC68" s="106">
        <f t="shared" ref="EC68" si="2179">SUM(EC69:EC70)</f>
        <v>0</v>
      </c>
      <c r="ED68" s="106">
        <f t="shared" ref="ED68" si="2180">SUM(ED69:ED70)</f>
        <v>0</v>
      </c>
      <c r="EE68" s="106">
        <f t="shared" ref="EE68" si="2181">SUM(EE69:EE70)</f>
        <v>0</v>
      </c>
      <c r="EF68" s="106">
        <f t="shared" ref="EF68:EF70" si="2182">SUM(EB68+ED68)</f>
        <v>0</v>
      </c>
      <c r="EG68" s="106">
        <f t="shared" ref="EG68:EG70" si="2183">SUM(EC68+EE68)</f>
        <v>0</v>
      </c>
      <c r="EH68" s="122">
        <f t="shared" si="2097"/>
        <v>0</v>
      </c>
      <c r="EI68" s="122">
        <f t="shared" si="2098"/>
        <v>0</v>
      </c>
      <c r="EJ68" s="106"/>
      <c r="EK68" s="106">
        <v>0</v>
      </c>
      <c r="EL68" s="106">
        <f t="shared" si="361"/>
        <v>0</v>
      </c>
      <c r="EM68" s="106">
        <f t="shared" si="362"/>
        <v>0</v>
      </c>
      <c r="EN68" s="106">
        <f>SUM(EN69:EN70)</f>
        <v>0</v>
      </c>
      <c r="EO68" s="106">
        <f t="shared" ref="EO68" si="2184">SUM(EO69:EO70)</f>
        <v>0</v>
      </c>
      <c r="EP68" s="106">
        <f t="shared" ref="EP68" si="2185">SUM(EP69:EP70)</f>
        <v>0</v>
      </c>
      <c r="EQ68" s="106">
        <f t="shared" ref="EQ68" si="2186">SUM(EQ69:EQ70)</f>
        <v>0</v>
      </c>
      <c r="ER68" s="106">
        <f t="shared" ref="ER68:ER70" si="2187">SUM(EN68+EP68)</f>
        <v>0</v>
      </c>
      <c r="ES68" s="106">
        <f t="shared" ref="ES68:ES70" si="2188">SUM(EO68+EQ68)</f>
        <v>0</v>
      </c>
      <c r="ET68" s="122">
        <f t="shared" si="2105"/>
        <v>0</v>
      </c>
      <c r="EU68" s="122">
        <f t="shared" si="2106"/>
        <v>0</v>
      </c>
      <c r="EV68" s="106"/>
      <c r="EW68" s="106"/>
      <c r="EX68" s="106">
        <f t="shared" si="368"/>
        <v>0</v>
      </c>
      <c r="EY68" s="106">
        <f t="shared" si="369"/>
        <v>0</v>
      </c>
      <c r="EZ68" s="106">
        <f>SUM(EZ69:EZ70)</f>
        <v>0</v>
      </c>
      <c r="FA68" s="106">
        <f t="shared" ref="FA68" si="2189">SUM(FA69:FA70)</f>
        <v>0</v>
      </c>
      <c r="FB68" s="106">
        <f t="shared" ref="FB68" si="2190">SUM(FB69:FB70)</f>
        <v>0</v>
      </c>
      <c r="FC68" s="106">
        <f t="shared" ref="FC68" si="2191">SUM(FC69:FC70)</f>
        <v>0</v>
      </c>
      <c r="FD68" s="106">
        <f t="shared" ref="FD68:FD70" si="2192">SUM(EZ68+FB68)</f>
        <v>0</v>
      </c>
      <c r="FE68" s="106">
        <f t="shared" ref="FE68:FE70" si="2193">SUM(FA68+FC68)</f>
        <v>0</v>
      </c>
      <c r="FF68" s="122">
        <f t="shared" si="2112"/>
        <v>0</v>
      </c>
      <c r="FG68" s="122">
        <f t="shared" si="2113"/>
        <v>0</v>
      </c>
      <c r="FH68" s="106"/>
      <c r="FI68" s="106"/>
      <c r="FJ68" s="106">
        <f t="shared" si="375"/>
        <v>0</v>
      </c>
      <c r="FK68" s="106">
        <f t="shared" si="376"/>
        <v>0</v>
      </c>
      <c r="FL68" s="106">
        <f>SUM(FL69:FL70)</f>
        <v>0</v>
      </c>
      <c r="FM68" s="106">
        <f t="shared" ref="FM68" si="2194">SUM(FM69:FM70)</f>
        <v>0</v>
      </c>
      <c r="FN68" s="106">
        <f t="shared" ref="FN68" si="2195">SUM(FN69:FN70)</f>
        <v>0</v>
      </c>
      <c r="FO68" s="106">
        <f t="shared" ref="FO68" si="2196">SUM(FO69:FO70)</f>
        <v>0</v>
      </c>
      <c r="FP68" s="106">
        <f t="shared" ref="FP68:FP70" si="2197">SUM(FL68+FN68)</f>
        <v>0</v>
      </c>
      <c r="FQ68" s="106">
        <f t="shared" ref="FQ68:FQ70" si="2198">SUM(FM68+FO68)</f>
        <v>0</v>
      </c>
      <c r="FR68" s="122">
        <f t="shared" si="2119"/>
        <v>0</v>
      </c>
      <c r="FS68" s="122">
        <f t="shared" si="2120"/>
        <v>0</v>
      </c>
      <c r="FT68" s="106"/>
      <c r="FU68" s="106"/>
      <c r="FV68" s="106">
        <f t="shared" si="382"/>
        <v>0</v>
      </c>
      <c r="FW68" s="106">
        <f t="shared" si="383"/>
        <v>0</v>
      </c>
      <c r="FX68" s="106">
        <f>SUM(FX69:FX70)</f>
        <v>0</v>
      </c>
      <c r="FY68" s="106">
        <f t="shared" ref="FY68" si="2199">SUM(FY69:FY70)</f>
        <v>0</v>
      </c>
      <c r="FZ68" s="106">
        <f t="shared" ref="FZ68" si="2200">SUM(FZ69:FZ70)</f>
        <v>0</v>
      </c>
      <c r="GA68" s="106">
        <f t="shared" ref="GA68" si="2201">SUM(GA69:GA70)</f>
        <v>0</v>
      </c>
      <c r="GB68" s="106">
        <f t="shared" ref="GB68:GB70" si="2202">SUM(FX68+FZ68)</f>
        <v>0</v>
      </c>
      <c r="GC68" s="106">
        <f t="shared" ref="GC68:GC70" si="2203">SUM(FY68+GA68)</f>
        <v>0</v>
      </c>
      <c r="GD68" s="122">
        <f t="shared" si="2126"/>
        <v>0</v>
      </c>
      <c r="GE68" s="122">
        <f t="shared" si="2127"/>
        <v>0</v>
      </c>
      <c r="GF68" s="106">
        <f t="shared" ref="GF68:GG71" si="2204">H68+T68+AF68+AR68+BD68+BP68+CB68+CN68+CZ68+DL68+DX68+EJ68+EV68+FH68+FT68</f>
        <v>45</v>
      </c>
      <c r="GG68" s="106">
        <f t="shared" si="2204"/>
        <v>10881056.5965</v>
      </c>
      <c r="GH68" s="129">
        <f t="shared" si="2129"/>
        <v>18.75</v>
      </c>
      <c r="GI68" s="172">
        <f t="shared" si="2130"/>
        <v>4533773.5818750001</v>
      </c>
      <c r="GJ68" s="106">
        <f>SUM(GJ69:GJ70)</f>
        <v>15</v>
      </c>
      <c r="GK68" s="106">
        <f t="shared" ref="GK68" si="2205">SUM(GK69:GK70)</f>
        <v>3627018.9000000004</v>
      </c>
      <c r="GL68" s="106">
        <f t="shared" ref="GL68" si="2206">SUM(GL69:GL70)</f>
        <v>0</v>
      </c>
      <c r="GM68" s="106">
        <f t="shared" ref="GM68" si="2207">SUM(GM69:GM70)</f>
        <v>0</v>
      </c>
      <c r="GN68" s="106">
        <f t="shared" ref="GN68" si="2208">SUM(GJ68+GL68)</f>
        <v>15</v>
      </c>
      <c r="GO68" s="106">
        <f t="shared" ref="GO68" si="2209">SUM(GK68+GM68)</f>
        <v>3627018.9000000004</v>
      </c>
      <c r="GP68" s="106">
        <f t="shared" ref="GP68:GP71" si="2210">SUM(GJ68-GH68)</f>
        <v>-3.75</v>
      </c>
      <c r="GQ68" s="106">
        <f t="shared" ref="GQ68:GQ71" si="2211">SUM(GK68-GI68)</f>
        <v>-906754.68187499978</v>
      </c>
      <c r="GR68" s="139"/>
      <c r="GS68" s="78"/>
      <c r="GT68" s="161">
        <v>241801.25769999999</v>
      </c>
      <c r="GU68" s="161">
        <f t="shared" si="188"/>
        <v>241801.26000000004</v>
      </c>
      <c r="GV68" s="90">
        <f t="shared" si="189"/>
        <v>-2.3000000510364771E-3</v>
      </c>
    </row>
    <row r="69" spans="1:204" ht="47.25" hidden="1" customHeight="1" x14ac:dyDescent="0.2">
      <c r="A69" s="23">
        <v>1</v>
      </c>
      <c r="B69" s="78" t="s">
        <v>161</v>
      </c>
      <c r="C69" s="79" t="s">
        <v>162</v>
      </c>
      <c r="D69" s="86">
        <v>91</v>
      </c>
      <c r="E69" s="83" t="s">
        <v>163</v>
      </c>
      <c r="F69" s="86">
        <v>14</v>
      </c>
      <c r="G69" s="97">
        <v>241801.25769999999</v>
      </c>
      <c r="H69" s="98"/>
      <c r="I69" s="98"/>
      <c r="J69" s="98"/>
      <c r="K69" s="98"/>
      <c r="L69" s="98">
        <f>VLOOKUP($D69,'факт '!$D$7:$AS$101,3,0)</f>
        <v>0</v>
      </c>
      <c r="M69" s="98">
        <f>VLOOKUP($D69,'факт '!$D$7:$AS$101,4,0)</f>
        <v>0</v>
      </c>
      <c r="N69" s="98"/>
      <c r="O69" s="98"/>
      <c r="P69" s="98">
        <f>SUM(L69+N69)</f>
        <v>0</v>
      </c>
      <c r="Q69" s="98">
        <f>SUM(M69+O69)</f>
        <v>0</v>
      </c>
      <c r="R69" s="99">
        <f t="shared" ref="R69" si="2212">SUM(L69-J69)</f>
        <v>0</v>
      </c>
      <c r="S69" s="99">
        <f t="shared" ref="S69" si="2213">SUM(M69-K69)</f>
        <v>0</v>
      </c>
      <c r="T69" s="98"/>
      <c r="U69" s="98"/>
      <c r="V69" s="98"/>
      <c r="W69" s="98"/>
      <c r="X69" s="98">
        <f>VLOOKUP($D69,'факт '!$D$7:$AS$101,7,0)</f>
        <v>0</v>
      </c>
      <c r="Y69" s="98">
        <f>VLOOKUP($D69,'факт '!$D$7:$AS$101,8,0)</f>
        <v>0</v>
      </c>
      <c r="Z69" s="98">
        <f>VLOOKUP($D69,'факт '!$D$7:$AS$101,9,0)</f>
        <v>0</v>
      </c>
      <c r="AA69" s="98">
        <f>VLOOKUP($D69,'факт '!$D$7:$AS$101,10,0)</f>
        <v>0</v>
      </c>
      <c r="AB69" s="98">
        <f>SUM(X69+Z69)</f>
        <v>0</v>
      </c>
      <c r="AC69" s="98">
        <f>SUM(Y69+AA69)</f>
        <v>0</v>
      </c>
      <c r="AD69" s="99">
        <f t="shared" ref="AD69" si="2214">SUM(X69-V69)</f>
        <v>0</v>
      </c>
      <c r="AE69" s="99">
        <f t="shared" ref="AE69" si="2215">SUM(Y69-W69)</f>
        <v>0</v>
      </c>
      <c r="AF69" s="98"/>
      <c r="AG69" s="98"/>
      <c r="AH69" s="98"/>
      <c r="AI69" s="98"/>
      <c r="AJ69" s="98">
        <f>VLOOKUP($D69,'факт '!$D$7:$AS$101,5,0)</f>
        <v>15</v>
      </c>
      <c r="AK69" s="98">
        <f>VLOOKUP($D69,'факт '!$D$7:$AS$101,6,0)</f>
        <v>3627018.9000000004</v>
      </c>
      <c r="AL69" s="98"/>
      <c r="AM69" s="98"/>
      <c r="AN69" s="98">
        <f>SUM(AJ69+AL69)</f>
        <v>15</v>
      </c>
      <c r="AO69" s="98">
        <f>SUM(AK69+AM69)</f>
        <v>3627018.9000000004</v>
      </c>
      <c r="AP69" s="99">
        <f t="shared" ref="AP69" si="2216">SUM(AJ69-AH69)</f>
        <v>15</v>
      </c>
      <c r="AQ69" s="99">
        <f t="shared" ref="AQ69" si="2217">SUM(AK69-AI69)</f>
        <v>3627018.9000000004</v>
      </c>
      <c r="AR69" s="98"/>
      <c r="AS69" s="98"/>
      <c r="AT69" s="98"/>
      <c r="AU69" s="98"/>
      <c r="AV69" s="98">
        <f>VLOOKUP($D69,'факт '!$D$7:$AS$101,11,0)</f>
        <v>0</v>
      </c>
      <c r="AW69" s="98">
        <f>VLOOKUP($D69,'факт '!$D$7:$AS$101,12,0)</f>
        <v>0</v>
      </c>
      <c r="AX69" s="98"/>
      <c r="AY69" s="98"/>
      <c r="AZ69" s="98">
        <f>SUM(AV69+AX69)</f>
        <v>0</v>
      </c>
      <c r="BA69" s="98">
        <f>SUM(AW69+AY69)</f>
        <v>0</v>
      </c>
      <c r="BB69" s="99">
        <f t="shared" ref="BB69" si="2218">SUM(AV69-AT69)</f>
        <v>0</v>
      </c>
      <c r="BC69" s="99">
        <f t="shared" ref="BC69" si="2219">SUM(AW69-AU69)</f>
        <v>0</v>
      </c>
      <c r="BD69" s="98"/>
      <c r="BE69" s="98"/>
      <c r="BF69" s="98"/>
      <c r="BG69" s="98"/>
      <c r="BH69" s="98">
        <f>VLOOKUP($D69,'факт '!$D$7:$AS$101,15,0)</f>
        <v>0</v>
      </c>
      <c r="BI69" s="98">
        <f>VLOOKUP($D69,'факт '!$D$7:$AS$101,16,0)</f>
        <v>0</v>
      </c>
      <c r="BJ69" s="98">
        <f>VLOOKUP($D69,'факт '!$D$7:$AS$101,17,0)</f>
        <v>0</v>
      </c>
      <c r="BK69" s="98">
        <f>VLOOKUP($D69,'факт '!$D$7:$AS$101,18,0)</f>
        <v>0</v>
      </c>
      <c r="BL69" s="98">
        <f>SUM(BH69+BJ69)</f>
        <v>0</v>
      </c>
      <c r="BM69" s="98">
        <f>SUM(BI69+BK69)</f>
        <v>0</v>
      </c>
      <c r="BN69" s="99">
        <f t="shared" ref="BN69" si="2220">SUM(BH69-BF69)</f>
        <v>0</v>
      </c>
      <c r="BO69" s="99">
        <f t="shared" ref="BO69" si="2221">SUM(BI69-BG69)</f>
        <v>0</v>
      </c>
      <c r="BP69" s="98"/>
      <c r="BQ69" s="98"/>
      <c r="BR69" s="98"/>
      <c r="BS69" s="98"/>
      <c r="BT69" s="98">
        <f>VLOOKUP($D69,'факт '!$D$7:$AS$101,19,0)</f>
        <v>0</v>
      </c>
      <c r="BU69" s="98">
        <f>VLOOKUP($D69,'факт '!$D$7:$AS$101,20,0)</f>
        <v>0</v>
      </c>
      <c r="BV69" s="98">
        <f>VLOOKUP($D69,'факт '!$D$7:$AS$101,21,0)</f>
        <v>0</v>
      </c>
      <c r="BW69" s="98">
        <f>VLOOKUP($D69,'факт '!$D$7:$AS$101,22,0)</f>
        <v>0</v>
      </c>
      <c r="BX69" s="98">
        <f>SUM(BT69+BV69)</f>
        <v>0</v>
      </c>
      <c r="BY69" s="98">
        <f>SUM(BU69+BW69)</f>
        <v>0</v>
      </c>
      <c r="BZ69" s="99">
        <f t="shared" ref="BZ69" si="2222">SUM(BT69-BR69)</f>
        <v>0</v>
      </c>
      <c r="CA69" s="99">
        <f t="shared" ref="CA69" si="2223">SUM(BU69-BS69)</f>
        <v>0</v>
      </c>
      <c r="CB69" s="98"/>
      <c r="CC69" s="98"/>
      <c r="CD69" s="98"/>
      <c r="CE69" s="98"/>
      <c r="CF69" s="98">
        <f>VLOOKUP($D69,'факт '!$D$7:$AS$101,23,0)</f>
        <v>0</v>
      </c>
      <c r="CG69" s="98">
        <f>VLOOKUP($D69,'факт '!$D$7:$AS$101,24,0)</f>
        <v>0</v>
      </c>
      <c r="CH69" s="98">
        <f>VLOOKUP($D69,'факт '!$D$7:$AS$101,25,0)</f>
        <v>0</v>
      </c>
      <c r="CI69" s="98">
        <f>VLOOKUP($D69,'факт '!$D$7:$AS$101,26,0)</f>
        <v>0</v>
      </c>
      <c r="CJ69" s="98">
        <f>SUM(CF69+CH69)</f>
        <v>0</v>
      </c>
      <c r="CK69" s="98">
        <f>SUM(CG69+CI69)</f>
        <v>0</v>
      </c>
      <c r="CL69" s="99">
        <f t="shared" ref="CL69" si="2224">SUM(CF69-CD69)</f>
        <v>0</v>
      </c>
      <c r="CM69" s="99">
        <f t="shared" ref="CM69" si="2225">SUM(CG69-CE69)</f>
        <v>0</v>
      </c>
      <c r="CN69" s="98"/>
      <c r="CO69" s="98"/>
      <c r="CP69" s="98"/>
      <c r="CQ69" s="98"/>
      <c r="CR69" s="98">
        <f>VLOOKUP($D69,'факт '!$D$7:$AS$101,27,0)</f>
        <v>0</v>
      </c>
      <c r="CS69" s="98">
        <f>VLOOKUP($D69,'факт '!$D$7:$AS$101,28,0)</f>
        <v>0</v>
      </c>
      <c r="CT69" s="98">
        <f>VLOOKUP($D69,'факт '!$D$7:$AS$101,29,0)</f>
        <v>0</v>
      </c>
      <c r="CU69" s="98">
        <f>VLOOKUP($D69,'факт '!$D$7:$AS$101,30,0)</f>
        <v>0</v>
      </c>
      <c r="CV69" s="98">
        <f>SUM(CR69+CT69)</f>
        <v>0</v>
      </c>
      <c r="CW69" s="98">
        <f>SUM(CS69+CU69)</f>
        <v>0</v>
      </c>
      <c r="CX69" s="99">
        <f t="shared" ref="CX69" si="2226">SUM(CR69-CP69)</f>
        <v>0</v>
      </c>
      <c r="CY69" s="99">
        <f t="shared" ref="CY69" si="2227">SUM(CS69-CQ69)</f>
        <v>0</v>
      </c>
      <c r="CZ69" s="98"/>
      <c r="DA69" s="98"/>
      <c r="DB69" s="98"/>
      <c r="DC69" s="98"/>
      <c r="DD69" s="98">
        <f>VLOOKUP($D69,'факт '!$D$7:$AS$101,31,0)</f>
        <v>0</v>
      </c>
      <c r="DE69" s="98">
        <f>VLOOKUP($D69,'факт '!$D$7:$AS$101,32,0)</f>
        <v>0</v>
      </c>
      <c r="DF69" s="98"/>
      <c r="DG69" s="98"/>
      <c r="DH69" s="98">
        <f>SUM(DD69+DF69)</f>
        <v>0</v>
      </c>
      <c r="DI69" s="98">
        <f>SUM(DE69+DG69)</f>
        <v>0</v>
      </c>
      <c r="DJ69" s="99">
        <f t="shared" ref="DJ69" si="2228">SUM(DD69-DB69)</f>
        <v>0</v>
      </c>
      <c r="DK69" s="99">
        <f t="shared" ref="DK69" si="2229">SUM(DE69-DC69)</f>
        <v>0</v>
      </c>
      <c r="DL69" s="98"/>
      <c r="DM69" s="98"/>
      <c r="DN69" s="98"/>
      <c r="DO69" s="98"/>
      <c r="DP69" s="98">
        <f>VLOOKUP($D69,'факт '!$D$7:$AS$101,13,0)</f>
        <v>0</v>
      </c>
      <c r="DQ69" s="98">
        <f>VLOOKUP($D69,'факт '!$D$7:$AS$101,14,0)</f>
        <v>0</v>
      </c>
      <c r="DR69" s="98"/>
      <c r="DS69" s="98"/>
      <c r="DT69" s="98">
        <f>SUM(DP69+DR69)</f>
        <v>0</v>
      </c>
      <c r="DU69" s="98">
        <f>SUM(DQ69+DS69)</f>
        <v>0</v>
      </c>
      <c r="DV69" s="99">
        <f t="shared" ref="DV69" si="2230">SUM(DP69-DN69)</f>
        <v>0</v>
      </c>
      <c r="DW69" s="99">
        <f t="shared" ref="DW69" si="2231">SUM(DQ69-DO69)</f>
        <v>0</v>
      </c>
      <c r="DX69" s="98"/>
      <c r="DY69" s="98"/>
      <c r="DZ69" s="98"/>
      <c r="EA69" s="98"/>
      <c r="EB69" s="98">
        <f>VLOOKUP($D69,'факт '!$D$7:$AS$101,33,0)</f>
        <v>0</v>
      </c>
      <c r="EC69" s="98">
        <f>VLOOKUP($D69,'факт '!$D$7:$AS$101,34,0)</f>
        <v>0</v>
      </c>
      <c r="ED69" s="98">
        <f>VLOOKUP($D69,'факт '!$D$7:$AS$101,35,0)</f>
        <v>0</v>
      </c>
      <c r="EE69" s="98">
        <f>VLOOKUP($D69,'факт '!$D$7:$AS$101,36,0)</f>
        <v>0</v>
      </c>
      <c r="EF69" s="98">
        <f>SUM(EB69+ED69)</f>
        <v>0</v>
      </c>
      <c r="EG69" s="98">
        <f>SUM(EC69+EE69)</f>
        <v>0</v>
      </c>
      <c r="EH69" s="99">
        <f t="shared" ref="EH69" si="2232">SUM(EB69-DZ69)</f>
        <v>0</v>
      </c>
      <c r="EI69" s="99">
        <f t="shared" ref="EI69" si="2233">SUM(EC69-EA69)</f>
        <v>0</v>
      </c>
      <c r="EJ69" s="98"/>
      <c r="EK69" s="98"/>
      <c r="EL69" s="98"/>
      <c r="EM69" s="98"/>
      <c r="EN69" s="98">
        <f>VLOOKUP($D69,'факт '!$D$7:$AS$101,39,0)</f>
        <v>0</v>
      </c>
      <c r="EO69" s="98">
        <f>VLOOKUP($D69,'факт '!$D$7:$AS$101,40,0)</f>
        <v>0</v>
      </c>
      <c r="EP69" s="98">
        <f>VLOOKUP($D69,'факт '!$D$7:$AS$101,41,0)</f>
        <v>0</v>
      </c>
      <c r="EQ69" s="98">
        <f>VLOOKUP($D69,'факт '!$D$7:$AS$101,42,0)</f>
        <v>0</v>
      </c>
      <c r="ER69" s="98">
        <f>SUM(EN69+EP69)</f>
        <v>0</v>
      </c>
      <c r="ES69" s="98">
        <f>SUM(EO69+EQ69)</f>
        <v>0</v>
      </c>
      <c r="ET69" s="99">
        <f t="shared" ref="ET69" si="2234">SUM(EN69-EL69)</f>
        <v>0</v>
      </c>
      <c r="EU69" s="99">
        <f t="shared" ref="EU69" si="2235">SUM(EO69-EM69)</f>
        <v>0</v>
      </c>
      <c r="EV69" s="98"/>
      <c r="EW69" s="98"/>
      <c r="EX69" s="98"/>
      <c r="EY69" s="98"/>
      <c r="EZ69" s="98"/>
      <c r="FA69" s="98"/>
      <c r="FB69" s="98"/>
      <c r="FC69" s="98"/>
      <c r="FD69" s="98">
        <f t="shared" si="2192"/>
        <v>0</v>
      </c>
      <c r="FE69" s="98">
        <f t="shared" si="2193"/>
        <v>0</v>
      </c>
      <c r="FF69" s="99">
        <f t="shared" si="2112"/>
        <v>0</v>
      </c>
      <c r="FG69" s="99">
        <f t="shared" si="2113"/>
        <v>0</v>
      </c>
      <c r="FH69" s="98"/>
      <c r="FI69" s="98"/>
      <c r="FJ69" s="98"/>
      <c r="FK69" s="98"/>
      <c r="FL69" s="98">
        <f>VLOOKUP($D69,'факт '!$D$7:$AS$101,37,0)</f>
        <v>0</v>
      </c>
      <c r="FM69" s="98">
        <f>VLOOKUP($D69,'факт '!$D$7:$AS$101,38,0)</f>
        <v>0</v>
      </c>
      <c r="FN69" s="98"/>
      <c r="FO69" s="98"/>
      <c r="FP69" s="98">
        <f>SUM(FL69+FN69)</f>
        <v>0</v>
      </c>
      <c r="FQ69" s="98">
        <f>SUM(FM69+FO69)</f>
        <v>0</v>
      </c>
      <c r="FR69" s="99">
        <f t="shared" ref="FR69" si="2236">SUM(FL69-FJ69)</f>
        <v>0</v>
      </c>
      <c r="FS69" s="99">
        <f t="shared" ref="FS69" si="2237">SUM(FM69-FK69)</f>
        <v>0</v>
      </c>
      <c r="FT69" s="98"/>
      <c r="FU69" s="98"/>
      <c r="FV69" s="98"/>
      <c r="FW69" s="98"/>
      <c r="FX69" s="98"/>
      <c r="FY69" s="98"/>
      <c r="FZ69" s="98"/>
      <c r="GA69" s="98"/>
      <c r="GB69" s="98">
        <f t="shared" si="2202"/>
        <v>0</v>
      </c>
      <c r="GC69" s="98">
        <f t="shared" si="2203"/>
        <v>0</v>
      </c>
      <c r="GD69" s="99">
        <f t="shared" si="2126"/>
        <v>0</v>
      </c>
      <c r="GE69" s="99">
        <f t="shared" si="2127"/>
        <v>0</v>
      </c>
      <c r="GF69" s="98">
        <f t="shared" ref="GF69:GF70" si="2238">SUM(H69,T69,AF69,AR69,BD69,BP69,CB69,CN69,CZ69,DL69,DX69,EJ69,EV69)</f>
        <v>0</v>
      </c>
      <c r="GG69" s="98">
        <f t="shared" ref="GG69:GG70" si="2239">SUM(I69,U69,AG69,AS69,BE69,BQ69,CC69,CO69,DA69,DM69,DY69,EK69,EW69)</f>
        <v>0</v>
      </c>
      <c r="GH69" s="98">
        <f t="shared" ref="GH69:GH70" si="2240">SUM(J69,V69,AH69,AT69,BF69,BR69,CD69,CP69,DB69,DN69,DZ69,EL69,EX69)</f>
        <v>0</v>
      </c>
      <c r="GI69" s="98">
        <f t="shared" ref="GI69:GI70" si="2241">SUM(K69,W69,AI69,AU69,BG69,BS69,CE69,CQ69,DC69,DO69,EA69,EM69,EY69)</f>
        <v>0</v>
      </c>
      <c r="GJ69" s="98">
        <f>SUM(L69,X69,AJ69,AV69,BH69,BT69,CF69,CR69,DD69,DP69,EB69,EN69,EZ69,FL69)</f>
        <v>15</v>
      </c>
      <c r="GK69" s="98">
        <f t="shared" ref="GK69" si="2242">SUM(M69,Y69,AK69,AW69,BI69,BU69,CG69,CS69,DE69,DQ69,EC69,EO69,FA69,FM69)</f>
        <v>3627018.9000000004</v>
      </c>
      <c r="GL69" s="98">
        <f t="shared" ref="GL69" si="2243">SUM(N69,Z69,AL69,AX69,BJ69,BV69,CH69,CT69,DF69,DR69,ED69,EP69,FB69,FN69)</f>
        <v>0</v>
      </c>
      <c r="GM69" s="98">
        <f t="shared" ref="GM69" si="2244">SUM(O69,AA69,AM69,AY69,BK69,BW69,CI69,CU69,DG69,DS69,EE69,EQ69,FC69,FO69)</f>
        <v>0</v>
      </c>
      <c r="GN69" s="98">
        <f t="shared" ref="GN69" si="2245">SUM(P69,AB69,AN69,AZ69,BL69,BX69,CJ69,CV69,DH69,DT69,EF69,ER69,FD69,FP69)</f>
        <v>15</v>
      </c>
      <c r="GO69" s="98">
        <f t="shared" ref="GO69" si="2246">SUM(Q69,AC69,AO69,BA69,BM69,BY69,CK69,CW69,DI69,DU69,EG69,ES69,FE69,FQ69)</f>
        <v>3627018.9000000004</v>
      </c>
      <c r="GP69" s="98"/>
      <c r="GQ69" s="98"/>
      <c r="GR69" s="139"/>
      <c r="GS69" s="78"/>
      <c r="GT69" s="161">
        <v>241801.25769999999</v>
      </c>
      <c r="GU69" s="161">
        <f t="shared" si="188"/>
        <v>241801.26000000004</v>
      </c>
      <c r="GV69" s="90">
        <f t="shared" si="189"/>
        <v>-2.3000000510364771E-3</v>
      </c>
    </row>
    <row r="70" spans="1:204" hidden="1" x14ac:dyDescent="0.2">
      <c r="A70" s="23">
        <v>1</v>
      </c>
      <c r="B70" s="78"/>
      <c r="C70" s="79"/>
      <c r="D70" s="86"/>
      <c r="E70" s="83"/>
      <c r="F70" s="86"/>
      <c r="G70" s="97"/>
      <c r="H70" s="98"/>
      <c r="I70" s="98"/>
      <c r="J70" s="98"/>
      <c r="K70" s="98"/>
      <c r="L70" s="98"/>
      <c r="M70" s="98"/>
      <c r="N70" s="98"/>
      <c r="O70" s="98"/>
      <c r="P70" s="98">
        <f t="shared" si="2132"/>
        <v>0</v>
      </c>
      <c r="Q70" s="98">
        <f t="shared" si="2133"/>
        <v>0</v>
      </c>
      <c r="R70" s="99">
        <f t="shared" si="180"/>
        <v>0</v>
      </c>
      <c r="S70" s="99">
        <f t="shared" si="181"/>
        <v>0</v>
      </c>
      <c r="T70" s="98"/>
      <c r="U70" s="98"/>
      <c r="V70" s="98"/>
      <c r="W70" s="98"/>
      <c r="X70" s="98"/>
      <c r="Y70" s="98"/>
      <c r="Z70" s="98"/>
      <c r="AA70" s="98"/>
      <c r="AB70" s="98">
        <f t="shared" si="2137"/>
        <v>0</v>
      </c>
      <c r="AC70" s="98">
        <f t="shared" si="2138"/>
        <v>0</v>
      </c>
      <c r="AD70" s="99">
        <f t="shared" si="2033"/>
        <v>0</v>
      </c>
      <c r="AE70" s="99">
        <f t="shared" si="2034"/>
        <v>0</v>
      </c>
      <c r="AF70" s="98"/>
      <c r="AG70" s="98"/>
      <c r="AH70" s="98"/>
      <c r="AI70" s="98"/>
      <c r="AJ70" s="98"/>
      <c r="AK70" s="98"/>
      <c r="AL70" s="98"/>
      <c r="AM70" s="98"/>
      <c r="AN70" s="98">
        <f t="shared" si="2142"/>
        <v>0</v>
      </c>
      <c r="AO70" s="98">
        <f t="shared" si="2143"/>
        <v>0</v>
      </c>
      <c r="AP70" s="99">
        <f t="shared" si="2040"/>
        <v>0</v>
      </c>
      <c r="AQ70" s="99">
        <f t="shared" si="2041"/>
        <v>0</v>
      </c>
      <c r="AR70" s="98"/>
      <c r="AS70" s="98"/>
      <c r="AT70" s="98"/>
      <c r="AU70" s="98"/>
      <c r="AV70" s="98"/>
      <c r="AW70" s="98"/>
      <c r="AX70" s="98"/>
      <c r="AY70" s="98"/>
      <c r="AZ70" s="98">
        <f t="shared" si="2147"/>
        <v>0</v>
      </c>
      <c r="BA70" s="98">
        <f t="shared" si="2148"/>
        <v>0</v>
      </c>
      <c r="BB70" s="99">
        <f t="shared" si="2047"/>
        <v>0</v>
      </c>
      <c r="BC70" s="99">
        <f t="shared" si="2048"/>
        <v>0</v>
      </c>
      <c r="BD70" s="98"/>
      <c r="BE70" s="98"/>
      <c r="BF70" s="98"/>
      <c r="BG70" s="98"/>
      <c r="BH70" s="98"/>
      <c r="BI70" s="98"/>
      <c r="BJ70" s="98"/>
      <c r="BK70" s="98"/>
      <c r="BL70" s="98">
        <f t="shared" si="2152"/>
        <v>0</v>
      </c>
      <c r="BM70" s="98">
        <f t="shared" si="2153"/>
        <v>0</v>
      </c>
      <c r="BN70" s="99">
        <f t="shared" si="2054"/>
        <v>0</v>
      </c>
      <c r="BO70" s="99">
        <f t="shared" si="2055"/>
        <v>0</v>
      </c>
      <c r="BP70" s="98"/>
      <c r="BQ70" s="98"/>
      <c r="BR70" s="98"/>
      <c r="BS70" s="98"/>
      <c r="BT70" s="98"/>
      <c r="BU70" s="98"/>
      <c r="BV70" s="98"/>
      <c r="BW70" s="98"/>
      <c r="BX70" s="98">
        <f t="shared" si="2157"/>
        <v>0</v>
      </c>
      <c r="BY70" s="98">
        <f t="shared" si="2158"/>
        <v>0</v>
      </c>
      <c r="BZ70" s="99">
        <f t="shared" si="2061"/>
        <v>0</v>
      </c>
      <c r="CA70" s="99">
        <f t="shared" si="2062"/>
        <v>0</v>
      </c>
      <c r="CB70" s="98"/>
      <c r="CC70" s="98"/>
      <c r="CD70" s="98"/>
      <c r="CE70" s="98"/>
      <c r="CF70" s="98"/>
      <c r="CG70" s="98"/>
      <c r="CH70" s="98"/>
      <c r="CI70" s="98"/>
      <c r="CJ70" s="98">
        <f t="shared" si="2162"/>
        <v>0</v>
      </c>
      <c r="CK70" s="98">
        <f t="shared" si="2163"/>
        <v>0</v>
      </c>
      <c r="CL70" s="99">
        <f t="shared" si="2069"/>
        <v>0</v>
      </c>
      <c r="CM70" s="99">
        <f t="shared" si="2070"/>
        <v>0</v>
      </c>
      <c r="CN70" s="98"/>
      <c r="CO70" s="98"/>
      <c r="CP70" s="98"/>
      <c r="CQ70" s="98"/>
      <c r="CR70" s="98"/>
      <c r="CS70" s="98"/>
      <c r="CT70" s="98"/>
      <c r="CU70" s="98"/>
      <c r="CV70" s="98">
        <f t="shared" si="2167"/>
        <v>0</v>
      </c>
      <c r="CW70" s="98">
        <f t="shared" si="2168"/>
        <v>0</v>
      </c>
      <c r="CX70" s="99">
        <f t="shared" si="2076"/>
        <v>0</v>
      </c>
      <c r="CY70" s="99">
        <f t="shared" si="2077"/>
        <v>0</v>
      </c>
      <c r="CZ70" s="98"/>
      <c r="DA70" s="98"/>
      <c r="DB70" s="98"/>
      <c r="DC70" s="98"/>
      <c r="DD70" s="98"/>
      <c r="DE70" s="98"/>
      <c r="DF70" s="98"/>
      <c r="DG70" s="98"/>
      <c r="DH70" s="98">
        <f t="shared" si="2172"/>
        <v>0</v>
      </c>
      <c r="DI70" s="98">
        <f t="shared" si="2173"/>
        <v>0</v>
      </c>
      <c r="DJ70" s="99">
        <f t="shared" si="2083"/>
        <v>0</v>
      </c>
      <c r="DK70" s="99">
        <f t="shared" si="2084"/>
        <v>0</v>
      </c>
      <c r="DL70" s="98"/>
      <c r="DM70" s="98"/>
      <c r="DN70" s="98"/>
      <c r="DO70" s="98"/>
      <c r="DP70" s="98"/>
      <c r="DQ70" s="98"/>
      <c r="DR70" s="98"/>
      <c r="DS70" s="98"/>
      <c r="DT70" s="98">
        <f t="shared" si="2177"/>
        <v>0</v>
      </c>
      <c r="DU70" s="98">
        <f t="shared" si="2178"/>
        <v>0</v>
      </c>
      <c r="DV70" s="99">
        <f t="shared" si="2090"/>
        <v>0</v>
      </c>
      <c r="DW70" s="99">
        <f t="shared" si="2091"/>
        <v>0</v>
      </c>
      <c r="DX70" s="98"/>
      <c r="DY70" s="98"/>
      <c r="DZ70" s="98"/>
      <c r="EA70" s="98"/>
      <c r="EB70" s="98"/>
      <c r="EC70" s="98"/>
      <c r="ED70" s="98"/>
      <c r="EE70" s="98"/>
      <c r="EF70" s="98">
        <f t="shared" si="2182"/>
        <v>0</v>
      </c>
      <c r="EG70" s="98">
        <f t="shared" si="2183"/>
        <v>0</v>
      </c>
      <c r="EH70" s="99">
        <f t="shared" si="2097"/>
        <v>0</v>
      </c>
      <c r="EI70" s="99">
        <f t="shared" si="2098"/>
        <v>0</v>
      </c>
      <c r="EJ70" s="98"/>
      <c r="EK70" s="98"/>
      <c r="EL70" s="98"/>
      <c r="EM70" s="98"/>
      <c r="EN70" s="98"/>
      <c r="EO70" s="98"/>
      <c r="EP70" s="98"/>
      <c r="EQ70" s="98"/>
      <c r="ER70" s="98">
        <f t="shared" si="2187"/>
        <v>0</v>
      </c>
      <c r="ES70" s="98">
        <f t="shared" si="2188"/>
        <v>0</v>
      </c>
      <c r="ET70" s="99">
        <f t="shared" si="2105"/>
        <v>0</v>
      </c>
      <c r="EU70" s="99">
        <f t="shared" si="2106"/>
        <v>0</v>
      </c>
      <c r="EV70" s="98"/>
      <c r="EW70" s="98"/>
      <c r="EX70" s="98"/>
      <c r="EY70" s="98"/>
      <c r="EZ70" s="98"/>
      <c r="FA70" s="98"/>
      <c r="FB70" s="98"/>
      <c r="FC70" s="98"/>
      <c r="FD70" s="98">
        <f t="shared" si="2192"/>
        <v>0</v>
      </c>
      <c r="FE70" s="98">
        <f t="shared" si="2193"/>
        <v>0</v>
      </c>
      <c r="FF70" s="99">
        <f t="shared" si="2112"/>
        <v>0</v>
      </c>
      <c r="FG70" s="99">
        <f t="shared" si="2113"/>
        <v>0</v>
      </c>
      <c r="FH70" s="98"/>
      <c r="FI70" s="98"/>
      <c r="FJ70" s="98"/>
      <c r="FK70" s="98"/>
      <c r="FL70" s="98"/>
      <c r="FM70" s="98"/>
      <c r="FN70" s="98"/>
      <c r="FO70" s="98"/>
      <c r="FP70" s="98">
        <f t="shared" si="2197"/>
        <v>0</v>
      </c>
      <c r="FQ70" s="98">
        <f t="shared" si="2198"/>
        <v>0</v>
      </c>
      <c r="FR70" s="99">
        <f t="shared" si="2119"/>
        <v>0</v>
      </c>
      <c r="FS70" s="99">
        <f t="shared" si="2120"/>
        <v>0</v>
      </c>
      <c r="FT70" s="98"/>
      <c r="FU70" s="98"/>
      <c r="FV70" s="98"/>
      <c r="FW70" s="98"/>
      <c r="FX70" s="98"/>
      <c r="FY70" s="98"/>
      <c r="FZ70" s="98"/>
      <c r="GA70" s="98"/>
      <c r="GB70" s="98">
        <f t="shared" si="2202"/>
        <v>0</v>
      </c>
      <c r="GC70" s="98">
        <f t="shared" si="2203"/>
        <v>0</v>
      </c>
      <c r="GD70" s="99">
        <f t="shared" si="2126"/>
        <v>0</v>
      </c>
      <c r="GE70" s="99">
        <f t="shared" si="2127"/>
        <v>0</v>
      </c>
      <c r="GF70" s="98">
        <f t="shared" si="2238"/>
        <v>0</v>
      </c>
      <c r="GG70" s="98">
        <f t="shared" si="2239"/>
        <v>0</v>
      </c>
      <c r="GH70" s="98">
        <f t="shared" si="2240"/>
        <v>0</v>
      </c>
      <c r="GI70" s="98">
        <f t="shared" si="2241"/>
        <v>0</v>
      </c>
      <c r="GJ70" s="98">
        <f t="shared" ref="GJ70" si="2247">SUM(L70,X70,AJ70,AV70,BH70,BT70,CF70,CR70,DD70,DP70,EB70,EN70,EZ70)</f>
        <v>0</v>
      </c>
      <c r="GK70" s="98">
        <f t="shared" ref="GK70" si="2248">SUM(M70,Y70,AK70,AW70,BI70,BU70,CG70,CS70,DE70,DQ70,EC70,EO70,FA70)</f>
        <v>0</v>
      </c>
      <c r="GL70" s="98">
        <f t="shared" ref="GL70" si="2249">SUM(N70,Z70,AL70,AX70,BJ70,BV70,CH70,CT70,DF70,DR70,ED70,EP70,FB70)</f>
        <v>0</v>
      </c>
      <c r="GM70" s="98">
        <f t="shared" ref="GM70" si="2250">SUM(O70,AA70,AM70,AY70,BK70,BW70,CI70,CU70,DG70,DS70,EE70,EQ70,FC70)</f>
        <v>0</v>
      </c>
      <c r="GN70" s="98">
        <f t="shared" ref="GN70" si="2251">SUM(P70,AB70,AN70,AZ70,BL70,BX70,CJ70,CV70,DH70,DT70,EF70,ER70,FD70)</f>
        <v>0</v>
      </c>
      <c r="GO70" s="98">
        <f t="shared" ref="GO70" si="2252">SUM(Q70,AC70,AO70,BA70,BM70,BY70,CK70,CW70,DI70,DU70,EG70,ES70,FE70)</f>
        <v>0</v>
      </c>
      <c r="GP70" s="98"/>
      <c r="GQ70" s="98"/>
      <c r="GR70" s="139"/>
      <c r="GS70" s="78"/>
      <c r="GT70" s="161"/>
      <c r="GU70" s="161"/>
      <c r="GV70" s="90">
        <f t="shared" si="189"/>
        <v>0</v>
      </c>
    </row>
    <row r="71" spans="1:204" hidden="1" x14ac:dyDescent="0.2">
      <c r="A71" s="23">
        <v>1</v>
      </c>
      <c r="B71" s="101"/>
      <c r="C71" s="102"/>
      <c r="D71" s="103"/>
      <c r="E71" s="123" t="s">
        <v>40</v>
      </c>
      <c r="F71" s="125">
        <v>15</v>
      </c>
      <c r="G71" s="126">
        <v>354299.22930000001</v>
      </c>
      <c r="H71" s="106">
        <f>VLOOKUP($E71,'ВМП план'!$B$8:$AN$43,8,0)</f>
        <v>0</v>
      </c>
      <c r="I71" s="106">
        <f>VLOOKUP($E71,'ВМП план'!$B$8:$AN$43,9,0)</f>
        <v>0</v>
      </c>
      <c r="J71" s="106">
        <f t="shared" si="288"/>
        <v>0</v>
      </c>
      <c r="K71" s="106">
        <f t="shared" si="289"/>
        <v>0</v>
      </c>
      <c r="L71" s="106">
        <f>SUM(L72:L73)</f>
        <v>0</v>
      </c>
      <c r="M71" s="106">
        <f t="shared" ref="M71:Q71" si="2253">SUM(M72:M73)</f>
        <v>0</v>
      </c>
      <c r="N71" s="106">
        <f t="shared" si="2253"/>
        <v>0</v>
      </c>
      <c r="O71" s="106">
        <f t="shared" si="2253"/>
        <v>0</v>
      </c>
      <c r="P71" s="106">
        <f t="shared" si="2253"/>
        <v>0</v>
      </c>
      <c r="Q71" s="106">
        <f t="shared" si="2253"/>
        <v>0</v>
      </c>
      <c r="R71" s="122">
        <f t="shared" si="180"/>
        <v>0</v>
      </c>
      <c r="S71" s="122">
        <f t="shared" si="181"/>
        <v>0</v>
      </c>
      <c r="T71" s="106">
        <f>VLOOKUP($E71,'ВМП план'!$B$8:$AN$43,10,0)</f>
        <v>0</v>
      </c>
      <c r="U71" s="106">
        <f>VLOOKUP($E71,'ВМП план'!$B$8:$AN$43,11,0)</f>
        <v>0</v>
      </c>
      <c r="V71" s="106">
        <f t="shared" si="291"/>
        <v>0</v>
      </c>
      <c r="W71" s="106">
        <f t="shared" si="292"/>
        <v>0</v>
      </c>
      <c r="X71" s="106">
        <f>SUM(X72:X73)</f>
        <v>0</v>
      </c>
      <c r="Y71" s="106">
        <f t="shared" ref="Y71" si="2254">SUM(Y72:Y73)</f>
        <v>0</v>
      </c>
      <c r="Z71" s="106">
        <f t="shared" ref="Z71" si="2255">SUM(Z72:Z73)</f>
        <v>0</v>
      </c>
      <c r="AA71" s="106">
        <f t="shared" ref="AA71" si="2256">SUM(AA72:AA73)</f>
        <v>0</v>
      </c>
      <c r="AB71" s="106">
        <f t="shared" ref="AB71" si="2257">SUM(AB72:AB73)</f>
        <v>0</v>
      </c>
      <c r="AC71" s="106">
        <f t="shared" ref="AC71" si="2258">SUM(AC72:AC73)</f>
        <v>0</v>
      </c>
      <c r="AD71" s="122">
        <f t="shared" si="2033"/>
        <v>0</v>
      </c>
      <c r="AE71" s="122">
        <f t="shared" si="2034"/>
        <v>0</v>
      </c>
      <c r="AF71" s="106">
        <f>VLOOKUP($E71,'ВМП план'!$B$8:$AL$43,12,0)</f>
        <v>0</v>
      </c>
      <c r="AG71" s="106">
        <f>VLOOKUP($E71,'ВМП план'!$B$8:$AL$43,13,0)</f>
        <v>0</v>
      </c>
      <c r="AH71" s="106">
        <f t="shared" si="298"/>
        <v>0</v>
      </c>
      <c r="AI71" s="106">
        <f t="shared" si="299"/>
        <v>0</v>
      </c>
      <c r="AJ71" s="106">
        <f>SUM(AJ72:AJ73)</f>
        <v>0</v>
      </c>
      <c r="AK71" s="106">
        <f t="shared" ref="AK71" si="2259">SUM(AK72:AK73)</f>
        <v>0</v>
      </c>
      <c r="AL71" s="106">
        <f t="shared" ref="AL71" si="2260">SUM(AL72:AL73)</f>
        <v>0</v>
      </c>
      <c r="AM71" s="106">
        <f t="shared" ref="AM71" si="2261">SUM(AM72:AM73)</f>
        <v>0</v>
      </c>
      <c r="AN71" s="106">
        <f t="shared" ref="AN71" si="2262">SUM(AN72:AN73)</f>
        <v>0</v>
      </c>
      <c r="AO71" s="106">
        <f t="shared" ref="AO71" si="2263">SUM(AO72:AO73)</f>
        <v>0</v>
      </c>
      <c r="AP71" s="122">
        <f t="shared" si="2040"/>
        <v>0</v>
      </c>
      <c r="AQ71" s="122">
        <f t="shared" si="2041"/>
        <v>0</v>
      </c>
      <c r="AR71" s="106"/>
      <c r="AS71" s="106"/>
      <c r="AT71" s="106">
        <f t="shared" si="305"/>
        <v>0</v>
      </c>
      <c r="AU71" s="106">
        <f t="shared" si="306"/>
        <v>0</v>
      </c>
      <c r="AV71" s="106">
        <f>SUM(AV72:AV73)</f>
        <v>0</v>
      </c>
      <c r="AW71" s="106">
        <f t="shared" ref="AW71" si="2264">SUM(AW72:AW73)</f>
        <v>0</v>
      </c>
      <c r="AX71" s="106">
        <f t="shared" ref="AX71" si="2265">SUM(AX72:AX73)</f>
        <v>0</v>
      </c>
      <c r="AY71" s="106">
        <f t="shared" ref="AY71" si="2266">SUM(AY72:AY73)</f>
        <v>0</v>
      </c>
      <c r="AZ71" s="106">
        <f t="shared" ref="AZ71" si="2267">SUM(AZ72:AZ73)</f>
        <v>0</v>
      </c>
      <c r="BA71" s="106">
        <f t="shared" ref="BA71" si="2268">SUM(BA72:BA73)</f>
        <v>0</v>
      </c>
      <c r="BB71" s="122">
        <f t="shared" si="2047"/>
        <v>0</v>
      </c>
      <c r="BC71" s="122">
        <f t="shared" si="2048"/>
        <v>0</v>
      </c>
      <c r="BD71" s="106"/>
      <c r="BE71" s="106">
        <v>0</v>
      </c>
      <c r="BF71" s="106">
        <f t="shared" si="312"/>
        <v>0</v>
      </c>
      <c r="BG71" s="106">
        <f t="shared" si="313"/>
        <v>0</v>
      </c>
      <c r="BH71" s="106">
        <f>SUM(BH72:BH73)</f>
        <v>0</v>
      </c>
      <c r="BI71" s="106">
        <f t="shared" ref="BI71" si="2269">SUM(BI72:BI73)</f>
        <v>0</v>
      </c>
      <c r="BJ71" s="106">
        <f t="shared" ref="BJ71" si="2270">SUM(BJ72:BJ73)</f>
        <v>0</v>
      </c>
      <c r="BK71" s="106">
        <f t="shared" ref="BK71" si="2271">SUM(BK72:BK73)</f>
        <v>0</v>
      </c>
      <c r="BL71" s="106">
        <f t="shared" ref="BL71" si="2272">SUM(BL72:BL73)</f>
        <v>0</v>
      </c>
      <c r="BM71" s="106">
        <f t="shared" ref="BM71" si="2273">SUM(BM72:BM73)</f>
        <v>0</v>
      </c>
      <c r="BN71" s="122">
        <f t="shared" si="2054"/>
        <v>0</v>
      </c>
      <c r="BO71" s="122">
        <f t="shared" si="2055"/>
        <v>0</v>
      </c>
      <c r="BP71" s="106"/>
      <c r="BQ71" s="106"/>
      <c r="BR71" s="106">
        <f t="shared" si="319"/>
        <v>0</v>
      </c>
      <c r="BS71" s="106">
        <f t="shared" si="320"/>
        <v>0</v>
      </c>
      <c r="BT71" s="106">
        <f>SUM(BT72:BT73)</f>
        <v>0</v>
      </c>
      <c r="BU71" s="106">
        <f t="shared" ref="BU71" si="2274">SUM(BU72:BU73)</f>
        <v>0</v>
      </c>
      <c r="BV71" s="106">
        <f t="shared" ref="BV71" si="2275">SUM(BV72:BV73)</f>
        <v>0</v>
      </c>
      <c r="BW71" s="106">
        <f t="shared" ref="BW71" si="2276">SUM(BW72:BW73)</f>
        <v>0</v>
      </c>
      <c r="BX71" s="106">
        <f t="shared" ref="BX71" si="2277">SUM(BX72:BX73)</f>
        <v>0</v>
      </c>
      <c r="BY71" s="106">
        <f t="shared" ref="BY71" si="2278">SUM(BY72:BY73)</f>
        <v>0</v>
      </c>
      <c r="BZ71" s="122">
        <f t="shared" si="2061"/>
        <v>0</v>
      </c>
      <c r="CA71" s="122">
        <f t="shared" si="2062"/>
        <v>0</v>
      </c>
      <c r="CB71" s="106"/>
      <c r="CC71" s="106"/>
      <c r="CD71" s="106">
        <f t="shared" si="326"/>
        <v>0</v>
      </c>
      <c r="CE71" s="106">
        <f t="shared" si="327"/>
        <v>0</v>
      </c>
      <c r="CF71" s="106">
        <f>SUM(CF72:CF73)</f>
        <v>0</v>
      </c>
      <c r="CG71" s="106">
        <f t="shared" ref="CG71" si="2279">SUM(CG72:CG73)</f>
        <v>0</v>
      </c>
      <c r="CH71" s="106">
        <f t="shared" ref="CH71" si="2280">SUM(CH72:CH73)</f>
        <v>0</v>
      </c>
      <c r="CI71" s="106">
        <f t="shared" ref="CI71" si="2281">SUM(CI72:CI73)</f>
        <v>0</v>
      </c>
      <c r="CJ71" s="106">
        <f t="shared" ref="CJ71" si="2282">SUM(CJ72:CJ73)</f>
        <v>0</v>
      </c>
      <c r="CK71" s="106">
        <f t="shared" ref="CK71" si="2283">SUM(CK72:CK73)</f>
        <v>0</v>
      </c>
      <c r="CL71" s="122">
        <f t="shared" si="2069"/>
        <v>0</v>
      </c>
      <c r="CM71" s="122">
        <f t="shared" si="2070"/>
        <v>0</v>
      </c>
      <c r="CN71" s="106"/>
      <c r="CO71" s="106"/>
      <c r="CP71" s="106">
        <f t="shared" si="333"/>
        <v>0</v>
      </c>
      <c r="CQ71" s="106">
        <f t="shared" si="334"/>
        <v>0</v>
      </c>
      <c r="CR71" s="106">
        <f>SUM(CR72:CR73)</f>
        <v>0</v>
      </c>
      <c r="CS71" s="106">
        <f t="shared" ref="CS71" si="2284">SUM(CS72:CS73)</f>
        <v>0</v>
      </c>
      <c r="CT71" s="106">
        <f t="shared" ref="CT71" si="2285">SUM(CT72:CT73)</f>
        <v>0</v>
      </c>
      <c r="CU71" s="106">
        <f t="shared" ref="CU71" si="2286">SUM(CU72:CU73)</f>
        <v>0</v>
      </c>
      <c r="CV71" s="106">
        <f t="shared" ref="CV71" si="2287">SUM(CV72:CV73)</f>
        <v>0</v>
      </c>
      <c r="CW71" s="106">
        <f t="shared" ref="CW71" si="2288">SUM(CW72:CW73)</f>
        <v>0</v>
      </c>
      <c r="CX71" s="122">
        <f t="shared" si="2076"/>
        <v>0</v>
      </c>
      <c r="CY71" s="122">
        <f t="shared" si="2077"/>
        <v>0</v>
      </c>
      <c r="CZ71" s="106"/>
      <c r="DA71" s="106"/>
      <c r="DB71" s="106">
        <f t="shared" si="340"/>
        <v>0</v>
      </c>
      <c r="DC71" s="106">
        <f t="shared" si="341"/>
        <v>0</v>
      </c>
      <c r="DD71" s="106">
        <f>SUM(DD72:DD73)</f>
        <v>0</v>
      </c>
      <c r="DE71" s="106">
        <f t="shared" ref="DE71" si="2289">SUM(DE72:DE73)</f>
        <v>0</v>
      </c>
      <c r="DF71" s="106">
        <f t="shared" ref="DF71" si="2290">SUM(DF72:DF73)</f>
        <v>0</v>
      </c>
      <c r="DG71" s="106">
        <f t="shared" ref="DG71" si="2291">SUM(DG72:DG73)</f>
        <v>0</v>
      </c>
      <c r="DH71" s="106">
        <f t="shared" ref="DH71" si="2292">SUM(DH72:DH73)</f>
        <v>0</v>
      </c>
      <c r="DI71" s="106">
        <f t="shared" ref="DI71" si="2293">SUM(DI72:DI73)</f>
        <v>0</v>
      </c>
      <c r="DJ71" s="122">
        <f t="shared" si="2083"/>
        <v>0</v>
      </c>
      <c r="DK71" s="122">
        <f t="shared" si="2084"/>
        <v>0</v>
      </c>
      <c r="DL71" s="106"/>
      <c r="DM71" s="106"/>
      <c r="DN71" s="106">
        <f t="shared" si="347"/>
        <v>0</v>
      </c>
      <c r="DO71" s="106">
        <f t="shared" si="348"/>
        <v>0</v>
      </c>
      <c r="DP71" s="106">
        <f>SUM(DP72:DP73)</f>
        <v>0</v>
      </c>
      <c r="DQ71" s="106">
        <f t="shared" ref="DQ71" si="2294">SUM(DQ72:DQ73)</f>
        <v>0</v>
      </c>
      <c r="DR71" s="106">
        <f t="shared" ref="DR71" si="2295">SUM(DR72:DR73)</f>
        <v>0</v>
      </c>
      <c r="DS71" s="106">
        <f t="shared" ref="DS71" si="2296">SUM(DS72:DS73)</f>
        <v>0</v>
      </c>
      <c r="DT71" s="106">
        <f t="shared" ref="DT71" si="2297">SUM(DT72:DT73)</f>
        <v>0</v>
      </c>
      <c r="DU71" s="106">
        <f t="shared" ref="DU71" si="2298">SUM(DU72:DU73)</f>
        <v>0</v>
      </c>
      <c r="DV71" s="122">
        <f t="shared" si="2090"/>
        <v>0</v>
      </c>
      <c r="DW71" s="122">
        <f t="shared" si="2091"/>
        <v>0</v>
      </c>
      <c r="DX71" s="106"/>
      <c r="DY71" s="106">
        <v>0</v>
      </c>
      <c r="DZ71" s="106">
        <f t="shared" si="354"/>
        <v>0</v>
      </c>
      <c r="EA71" s="106">
        <f t="shared" si="355"/>
        <v>0</v>
      </c>
      <c r="EB71" s="106">
        <f>SUM(EB72:EB73)</f>
        <v>0</v>
      </c>
      <c r="EC71" s="106">
        <f t="shared" ref="EC71" si="2299">SUM(EC72:EC73)</f>
        <v>0</v>
      </c>
      <c r="ED71" s="106">
        <f t="shared" ref="ED71" si="2300">SUM(ED72:ED73)</f>
        <v>0</v>
      </c>
      <c r="EE71" s="106">
        <f t="shared" ref="EE71" si="2301">SUM(EE72:EE73)</f>
        <v>0</v>
      </c>
      <c r="EF71" s="106">
        <f t="shared" ref="EF71" si="2302">SUM(EF72:EF73)</f>
        <v>0</v>
      </c>
      <c r="EG71" s="106">
        <f t="shared" ref="EG71" si="2303">SUM(EG72:EG73)</f>
        <v>0</v>
      </c>
      <c r="EH71" s="122">
        <f t="shared" si="2097"/>
        <v>0</v>
      </c>
      <c r="EI71" s="122">
        <f t="shared" si="2098"/>
        <v>0</v>
      </c>
      <c r="EJ71" s="106"/>
      <c r="EK71" s="106">
        <v>0</v>
      </c>
      <c r="EL71" s="106">
        <f t="shared" si="361"/>
        <v>0</v>
      </c>
      <c r="EM71" s="106">
        <f t="shared" si="362"/>
        <v>0</v>
      </c>
      <c r="EN71" s="106">
        <f>SUM(EN72:EN73)</f>
        <v>0</v>
      </c>
      <c r="EO71" s="106">
        <f t="shared" ref="EO71" si="2304">SUM(EO72:EO73)</f>
        <v>0</v>
      </c>
      <c r="EP71" s="106">
        <f t="shared" ref="EP71" si="2305">SUM(EP72:EP73)</f>
        <v>0</v>
      </c>
      <c r="EQ71" s="106">
        <f t="shared" ref="EQ71" si="2306">SUM(EQ72:EQ73)</f>
        <v>0</v>
      </c>
      <c r="ER71" s="106">
        <f t="shared" ref="ER71" si="2307">SUM(ER72:ER73)</f>
        <v>0</v>
      </c>
      <c r="ES71" s="106">
        <f t="shared" ref="ES71" si="2308">SUM(ES72:ES73)</f>
        <v>0</v>
      </c>
      <c r="ET71" s="122">
        <f t="shared" si="2105"/>
        <v>0</v>
      </c>
      <c r="EU71" s="122">
        <f t="shared" si="2106"/>
        <v>0</v>
      </c>
      <c r="EV71" s="106"/>
      <c r="EW71" s="106"/>
      <c r="EX71" s="106">
        <f t="shared" si="368"/>
        <v>0</v>
      </c>
      <c r="EY71" s="106">
        <f t="shared" si="369"/>
        <v>0</v>
      </c>
      <c r="EZ71" s="106">
        <f>SUM(EZ72:EZ73)</f>
        <v>0</v>
      </c>
      <c r="FA71" s="106">
        <f t="shared" ref="FA71" si="2309">SUM(FA72:FA73)</f>
        <v>0</v>
      </c>
      <c r="FB71" s="106">
        <f t="shared" ref="FB71" si="2310">SUM(FB72:FB73)</f>
        <v>0</v>
      </c>
      <c r="FC71" s="106">
        <f t="shared" ref="FC71" si="2311">SUM(FC72:FC73)</f>
        <v>0</v>
      </c>
      <c r="FD71" s="106">
        <f t="shared" ref="FD71" si="2312">SUM(FD72:FD73)</f>
        <v>0</v>
      </c>
      <c r="FE71" s="106">
        <f t="shared" ref="FE71" si="2313">SUM(FE72:FE73)</f>
        <v>0</v>
      </c>
      <c r="FF71" s="122">
        <f t="shared" si="2112"/>
        <v>0</v>
      </c>
      <c r="FG71" s="122">
        <f t="shared" si="2113"/>
        <v>0</v>
      </c>
      <c r="FH71" s="106"/>
      <c r="FI71" s="106"/>
      <c r="FJ71" s="106">
        <f t="shared" si="375"/>
        <v>0</v>
      </c>
      <c r="FK71" s="106">
        <f t="shared" si="376"/>
        <v>0</v>
      </c>
      <c r="FL71" s="106">
        <f>SUM(FL72:FL73)</f>
        <v>0</v>
      </c>
      <c r="FM71" s="106">
        <f t="shared" ref="FM71" si="2314">SUM(FM72:FM73)</f>
        <v>0</v>
      </c>
      <c r="FN71" s="106">
        <f t="shared" ref="FN71" si="2315">SUM(FN72:FN73)</f>
        <v>0</v>
      </c>
      <c r="FO71" s="106">
        <f t="shared" ref="FO71" si="2316">SUM(FO72:FO73)</f>
        <v>0</v>
      </c>
      <c r="FP71" s="106">
        <f t="shared" ref="FP71" si="2317">SUM(FP72:FP73)</f>
        <v>0</v>
      </c>
      <c r="FQ71" s="106">
        <f t="shared" ref="FQ71" si="2318">SUM(FQ72:FQ73)</f>
        <v>0</v>
      </c>
      <c r="FR71" s="122">
        <f t="shared" si="2119"/>
        <v>0</v>
      </c>
      <c r="FS71" s="122">
        <f t="shared" si="2120"/>
        <v>0</v>
      </c>
      <c r="FT71" s="106"/>
      <c r="FU71" s="106"/>
      <c r="FV71" s="106">
        <f t="shared" si="382"/>
        <v>0</v>
      </c>
      <c r="FW71" s="106">
        <f t="shared" si="383"/>
        <v>0</v>
      </c>
      <c r="FX71" s="106">
        <f>SUM(FX72:FX73)</f>
        <v>0</v>
      </c>
      <c r="FY71" s="106">
        <f t="shared" ref="FY71" si="2319">SUM(FY72:FY73)</f>
        <v>0</v>
      </c>
      <c r="FZ71" s="106">
        <f t="shared" ref="FZ71" si="2320">SUM(FZ72:FZ73)</f>
        <v>0</v>
      </c>
      <c r="GA71" s="106">
        <f t="shared" ref="GA71" si="2321">SUM(GA72:GA73)</f>
        <v>0</v>
      </c>
      <c r="GB71" s="106">
        <f t="shared" ref="GB71" si="2322">SUM(GB72:GB73)</f>
        <v>0</v>
      </c>
      <c r="GC71" s="106">
        <f t="shared" ref="GC71" si="2323">SUM(GC72:GC73)</f>
        <v>0</v>
      </c>
      <c r="GD71" s="122">
        <f t="shared" si="2126"/>
        <v>0</v>
      </c>
      <c r="GE71" s="122">
        <f t="shared" si="2127"/>
        <v>0</v>
      </c>
      <c r="GF71" s="106">
        <f t="shared" si="2204"/>
        <v>0</v>
      </c>
      <c r="GG71" s="106">
        <f t="shared" si="2204"/>
        <v>0</v>
      </c>
      <c r="GH71" s="129">
        <f>SUM(GF71/12*$A$2)</f>
        <v>0</v>
      </c>
      <c r="GI71" s="172">
        <f>SUM(GG71/12*$A$2)</f>
        <v>0</v>
      </c>
      <c r="GJ71" s="106">
        <f>SUM(GJ72:GJ73)</f>
        <v>0</v>
      </c>
      <c r="GK71" s="106">
        <f t="shared" ref="GK71" si="2324">SUM(GK72:GK73)</f>
        <v>0</v>
      </c>
      <c r="GL71" s="106">
        <f t="shared" ref="GL71" si="2325">SUM(GL72:GL73)</f>
        <v>0</v>
      </c>
      <c r="GM71" s="106">
        <f t="shared" ref="GM71" si="2326">SUM(GM72:GM73)</f>
        <v>0</v>
      </c>
      <c r="GN71" s="106">
        <f t="shared" ref="GN71" si="2327">SUM(GN72:GN73)</f>
        <v>0</v>
      </c>
      <c r="GO71" s="106">
        <f t="shared" ref="GO71" si="2328">SUM(GO72:GO73)</f>
        <v>0</v>
      </c>
      <c r="GP71" s="106">
        <f t="shared" si="2210"/>
        <v>0</v>
      </c>
      <c r="GQ71" s="106">
        <f t="shared" si="2211"/>
        <v>0</v>
      </c>
      <c r="GR71" s="139"/>
      <c r="GS71" s="78"/>
      <c r="GT71" s="161">
        <v>354299.22930000001</v>
      </c>
      <c r="GU71" s="161" t="e">
        <f t="shared" si="188"/>
        <v>#DIV/0!</v>
      </c>
      <c r="GV71" s="90" t="e">
        <f t="shared" si="189"/>
        <v>#DIV/0!</v>
      </c>
    </row>
    <row r="72" spans="1:204" hidden="1" x14ac:dyDescent="0.2">
      <c r="A72" s="23">
        <v>1</v>
      </c>
      <c r="B72" s="78"/>
      <c r="C72" s="81"/>
      <c r="D72" s="82"/>
      <c r="E72" s="85"/>
      <c r="F72" s="86"/>
      <c r="G72" s="97"/>
      <c r="H72" s="98"/>
      <c r="I72" s="98"/>
      <c r="J72" s="98"/>
      <c r="K72" s="98"/>
      <c r="L72" s="98"/>
      <c r="M72" s="98"/>
      <c r="N72" s="98"/>
      <c r="O72" s="98"/>
      <c r="P72" s="98">
        <f>SUM(L72+N72)</f>
        <v>0</v>
      </c>
      <c r="Q72" s="98">
        <f>SUM(M72+O72)</f>
        <v>0</v>
      </c>
      <c r="R72" s="99">
        <f t="shared" si="180"/>
        <v>0</v>
      </c>
      <c r="S72" s="99">
        <f t="shared" si="181"/>
        <v>0</v>
      </c>
      <c r="T72" s="98"/>
      <c r="U72" s="98"/>
      <c r="V72" s="98"/>
      <c r="W72" s="98"/>
      <c r="X72" s="98"/>
      <c r="Y72" s="98"/>
      <c r="Z72" s="98"/>
      <c r="AA72" s="98"/>
      <c r="AB72" s="98">
        <f>SUM(X72+Z72)</f>
        <v>0</v>
      </c>
      <c r="AC72" s="98">
        <f>SUM(Y72+AA72)</f>
        <v>0</v>
      </c>
      <c r="AD72" s="99">
        <f t="shared" si="2033"/>
        <v>0</v>
      </c>
      <c r="AE72" s="99">
        <f t="shared" si="2034"/>
        <v>0</v>
      </c>
      <c r="AF72" s="98"/>
      <c r="AG72" s="98"/>
      <c r="AH72" s="98"/>
      <c r="AI72" s="98"/>
      <c r="AJ72" s="98"/>
      <c r="AK72" s="98"/>
      <c r="AL72" s="98"/>
      <c r="AM72" s="98"/>
      <c r="AN72" s="98">
        <f t="shared" ref="AN72:AN73" si="2329">SUM(AJ72+AL72)</f>
        <v>0</v>
      </c>
      <c r="AO72" s="98">
        <f t="shared" ref="AO72:AO73" si="2330">SUM(AK72+AM72)</f>
        <v>0</v>
      </c>
      <c r="AP72" s="99">
        <f t="shared" si="2040"/>
        <v>0</v>
      </c>
      <c r="AQ72" s="99">
        <f t="shared" si="2041"/>
        <v>0</v>
      </c>
      <c r="AR72" s="98"/>
      <c r="AS72" s="98"/>
      <c r="AT72" s="98"/>
      <c r="AU72" s="98"/>
      <c r="AV72" s="98"/>
      <c r="AW72" s="98"/>
      <c r="AX72" s="98"/>
      <c r="AY72" s="98"/>
      <c r="AZ72" s="98">
        <f t="shared" ref="AZ72:AZ73" si="2331">SUM(AV72+AX72)</f>
        <v>0</v>
      </c>
      <c r="BA72" s="98">
        <f t="shared" ref="BA72:BA73" si="2332">SUM(AW72+AY72)</f>
        <v>0</v>
      </c>
      <c r="BB72" s="99">
        <f t="shared" si="2047"/>
        <v>0</v>
      </c>
      <c r="BC72" s="99">
        <f t="shared" si="2048"/>
        <v>0</v>
      </c>
      <c r="BD72" s="98"/>
      <c r="BE72" s="98"/>
      <c r="BF72" s="98"/>
      <c r="BG72" s="98"/>
      <c r="BH72" s="98"/>
      <c r="BI72" s="98"/>
      <c r="BJ72" s="98"/>
      <c r="BK72" s="98"/>
      <c r="BL72" s="98">
        <f>SUM(BH72+BJ72)</f>
        <v>0</v>
      </c>
      <c r="BM72" s="98">
        <f>SUM(BI72+BK72)</f>
        <v>0</v>
      </c>
      <c r="BN72" s="99">
        <f t="shared" si="2054"/>
        <v>0</v>
      </c>
      <c r="BO72" s="99">
        <f t="shared" si="2055"/>
        <v>0</v>
      </c>
      <c r="BP72" s="98"/>
      <c r="BQ72" s="98"/>
      <c r="BR72" s="98"/>
      <c r="BS72" s="98"/>
      <c r="BT72" s="98"/>
      <c r="BU72" s="98"/>
      <c r="BV72" s="98"/>
      <c r="BW72" s="98"/>
      <c r="BX72" s="98">
        <f>SUM(BT72+BV72)</f>
        <v>0</v>
      </c>
      <c r="BY72" s="98">
        <f>SUM(BU72+BW72)</f>
        <v>0</v>
      </c>
      <c r="BZ72" s="99">
        <f t="shared" si="2061"/>
        <v>0</v>
      </c>
      <c r="CA72" s="99">
        <f t="shared" si="2062"/>
        <v>0</v>
      </c>
      <c r="CB72" s="98"/>
      <c r="CC72" s="98"/>
      <c r="CD72" s="98"/>
      <c r="CE72" s="98"/>
      <c r="CF72" s="98"/>
      <c r="CG72" s="98"/>
      <c r="CH72" s="98"/>
      <c r="CI72" s="98"/>
      <c r="CJ72" s="98">
        <f>SUM(CF72+CH72)</f>
        <v>0</v>
      </c>
      <c r="CK72" s="98">
        <f>SUM(CG72+CI72)</f>
        <v>0</v>
      </c>
      <c r="CL72" s="99">
        <f t="shared" si="2069"/>
        <v>0</v>
      </c>
      <c r="CM72" s="99">
        <f t="shared" si="2070"/>
        <v>0</v>
      </c>
      <c r="CN72" s="98"/>
      <c r="CO72" s="98"/>
      <c r="CP72" s="98"/>
      <c r="CQ72" s="98"/>
      <c r="CR72" s="98"/>
      <c r="CS72" s="98"/>
      <c r="CT72" s="98"/>
      <c r="CU72" s="98"/>
      <c r="CV72" s="98">
        <f>SUM(CR72+CT72)</f>
        <v>0</v>
      </c>
      <c r="CW72" s="98">
        <f>SUM(CS72+CU72)</f>
        <v>0</v>
      </c>
      <c r="CX72" s="99">
        <f t="shared" si="2076"/>
        <v>0</v>
      </c>
      <c r="CY72" s="99">
        <f t="shared" si="2077"/>
        <v>0</v>
      </c>
      <c r="CZ72" s="98"/>
      <c r="DA72" s="98"/>
      <c r="DB72" s="98"/>
      <c r="DC72" s="98"/>
      <c r="DD72" s="98"/>
      <c r="DE72" s="98"/>
      <c r="DF72" s="98"/>
      <c r="DG72" s="98"/>
      <c r="DH72" s="98">
        <f>SUM(DD72+DF72)</f>
        <v>0</v>
      </c>
      <c r="DI72" s="98">
        <f>SUM(DE72+DG72)</f>
        <v>0</v>
      </c>
      <c r="DJ72" s="99">
        <f t="shared" si="2083"/>
        <v>0</v>
      </c>
      <c r="DK72" s="99">
        <f t="shared" si="2084"/>
        <v>0</v>
      </c>
      <c r="DL72" s="98"/>
      <c r="DM72" s="98"/>
      <c r="DN72" s="98"/>
      <c r="DO72" s="98"/>
      <c r="DP72" s="98"/>
      <c r="DQ72" s="98"/>
      <c r="DR72" s="98"/>
      <c r="DS72" s="98"/>
      <c r="DT72" s="98">
        <f>SUM(DP72+DR72)</f>
        <v>0</v>
      </c>
      <c r="DU72" s="98">
        <f>SUM(DQ72+DS72)</f>
        <v>0</v>
      </c>
      <c r="DV72" s="99">
        <f t="shared" si="2090"/>
        <v>0</v>
      </c>
      <c r="DW72" s="99">
        <f t="shared" si="2091"/>
        <v>0</v>
      </c>
      <c r="DX72" s="98"/>
      <c r="DY72" s="98"/>
      <c r="DZ72" s="98"/>
      <c r="EA72" s="98"/>
      <c r="EB72" s="98"/>
      <c r="EC72" s="98"/>
      <c r="ED72" s="98"/>
      <c r="EE72" s="98"/>
      <c r="EF72" s="98">
        <f>SUM(EB72+ED72)</f>
        <v>0</v>
      </c>
      <c r="EG72" s="98">
        <f>SUM(EC72+EE72)</f>
        <v>0</v>
      </c>
      <c r="EH72" s="99">
        <f t="shared" si="2097"/>
        <v>0</v>
      </c>
      <c r="EI72" s="99">
        <f t="shared" si="2098"/>
        <v>0</v>
      </c>
      <c r="EJ72" s="98"/>
      <c r="EK72" s="98"/>
      <c r="EL72" s="98"/>
      <c r="EM72" s="98"/>
      <c r="EN72" s="98"/>
      <c r="EO72" s="98"/>
      <c r="EP72" s="98"/>
      <c r="EQ72" s="98"/>
      <c r="ER72" s="98">
        <f>SUM(EN72+EP72)</f>
        <v>0</v>
      </c>
      <c r="ES72" s="98">
        <f>SUM(EO72+EQ72)</f>
        <v>0</v>
      </c>
      <c r="ET72" s="99">
        <f t="shared" si="2105"/>
        <v>0</v>
      </c>
      <c r="EU72" s="99">
        <f t="shared" si="2106"/>
        <v>0</v>
      </c>
      <c r="EV72" s="98"/>
      <c r="EW72" s="98"/>
      <c r="EX72" s="98"/>
      <c r="EY72" s="98"/>
      <c r="EZ72" s="98"/>
      <c r="FA72" s="98"/>
      <c r="FB72" s="98"/>
      <c r="FC72" s="98"/>
      <c r="FD72" s="98">
        <f>SUM(EZ72+FB72)</f>
        <v>0</v>
      </c>
      <c r="FE72" s="98">
        <f>SUM(FA72+FC72)</f>
        <v>0</v>
      </c>
      <c r="FF72" s="99">
        <f t="shared" si="2112"/>
        <v>0</v>
      </c>
      <c r="FG72" s="99">
        <f t="shared" si="2113"/>
        <v>0</v>
      </c>
      <c r="FH72" s="98"/>
      <c r="FI72" s="98"/>
      <c r="FJ72" s="98"/>
      <c r="FK72" s="98"/>
      <c r="FL72" s="98"/>
      <c r="FM72" s="98"/>
      <c r="FN72" s="98"/>
      <c r="FO72" s="98"/>
      <c r="FP72" s="98">
        <f>SUM(FL72+FN72)</f>
        <v>0</v>
      </c>
      <c r="FQ72" s="98">
        <f>SUM(FM72+FO72)</f>
        <v>0</v>
      </c>
      <c r="FR72" s="99">
        <f t="shared" si="2119"/>
        <v>0</v>
      </c>
      <c r="FS72" s="99">
        <f t="shared" si="2120"/>
        <v>0</v>
      </c>
      <c r="FT72" s="98"/>
      <c r="FU72" s="98"/>
      <c r="FV72" s="98"/>
      <c r="FW72" s="98"/>
      <c r="FX72" s="98"/>
      <c r="FY72" s="98"/>
      <c r="FZ72" s="98"/>
      <c r="GA72" s="98"/>
      <c r="GB72" s="98">
        <f>SUM(FX72+FZ72)</f>
        <v>0</v>
      </c>
      <c r="GC72" s="98">
        <f>SUM(FY72+GA72)</f>
        <v>0</v>
      </c>
      <c r="GD72" s="99">
        <f t="shared" si="2126"/>
        <v>0</v>
      </c>
      <c r="GE72" s="99">
        <f t="shared" si="2127"/>
        <v>0</v>
      </c>
      <c r="GF72" s="98">
        <f t="shared" ref="GF72:GF73" si="2333">SUM(H72,T72,AF72,AR72,BD72,BP72,CB72,CN72,CZ72,DL72,DX72,EJ72,EV72)</f>
        <v>0</v>
      </c>
      <c r="GG72" s="98">
        <f t="shared" ref="GG72:GG73" si="2334">SUM(I72,U72,AG72,AS72,BE72,BQ72,CC72,CO72,DA72,DM72,DY72,EK72,EW72)</f>
        <v>0</v>
      </c>
      <c r="GH72" s="98">
        <f t="shared" ref="GH72:GH73" si="2335">SUM(J72,V72,AH72,AT72,BF72,BR72,CD72,CP72,DB72,DN72,DZ72,EL72,EX72)</f>
        <v>0</v>
      </c>
      <c r="GI72" s="98">
        <f t="shared" ref="GI72:GI73" si="2336">SUM(K72,W72,AI72,AU72,BG72,BS72,CE72,CQ72,DC72,DO72,EA72,EM72,EY72)</f>
        <v>0</v>
      </c>
      <c r="GJ72" s="98">
        <f t="shared" ref="GJ72:GJ73" si="2337">SUM(L72,X72,AJ72,AV72,BH72,BT72,CF72,CR72,DD72,DP72,EB72,EN72,EZ72)</f>
        <v>0</v>
      </c>
      <c r="GK72" s="98">
        <f t="shared" ref="GK72:GK73" si="2338">SUM(M72,Y72,AK72,AW72,BI72,BU72,CG72,CS72,DE72,DQ72,EC72,EO72,FA72)</f>
        <v>0</v>
      </c>
      <c r="GL72" s="98">
        <f t="shared" ref="GL72:GL73" si="2339">SUM(N72,Z72,AL72,AX72,BJ72,BV72,CH72,CT72,DF72,DR72,ED72,EP72,FB72)</f>
        <v>0</v>
      </c>
      <c r="GM72" s="98">
        <f t="shared" ref="GM72:GM73" si="2340">SUM(O72,AA72,AM72,AY72,BK72,BW72,CI72,CU72,DG72,DS72,EE72,EQ72,FC72)</f>
        <v>0</v>
      </c>
      <c r="GN72" s="98">
        <f t="shared" ref="GN72:GN73" si="2341">SUM(P72,AB72,AN72,AZ72,BL72,BX72,CJ72,CV72,DH72,DT72,EF72,ER72,FD72)</f>
        <v>0</v>
      </c>
      <c r="GO72" s="98">
        <f t="shared" ref="GO72:GO73" si="2342">SUM(Q72,AC72,AO72,BA72,BM72,BY72,CK72,CW72,DI72,DU72,EG72,ES72,FE72)</f>
        <v>0</v>
      </c>
      <c r="GP72" s="98"/>
      <c r="GQ72" s="98"/>
      <c r="GR72" s="139"/>
      <c r="GS72" s="78"/>
      <c r="GT72" s="161"/>
      <c r="GU72" s="161"/>
      <c r="GV72" s="90">
        <f t="shared" si="189"/>
        <v>0</v>
      </c>
    </row>
    <row r="73" spans="1:204" hidden="1" x14ac:dyDescent="0.2">
      <c r="A73" s="23">
        <v>1</v>
      </c>
      <c r="B73" s="78"/>
      <c r="C73" s="81"/>
      <c r="D73" s="82"/>
      <c r="E73" s="85"/>
      <c r="F73" s="86"/>
      <c r="G73" s="97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9"/>
      <c r="S73" s="99"/>
      <c r="T73" s="98"/>
      <c r="U73" s="98"/>
      <c r="V73" s="98"/>
      <c r="W73" s="98"/>
      <c r="X73" s="98"/>
      <c r="Y73" s="98"/>
      <c r="Z73" s="98"/>
      <c r="AA73" s="98"/>
      <c r="AB73" s="98"/>
      <c r="AC73" s="98"/>
      <c r="AD73" s="99"/>
      <c r="AE73" s="99"/>
      <c r="AF73" s="98"/>
      <c r="AG73" s="98"/>
      <c r="AH73" s="98"/>
      <c r="AI73" s="98"/>
      <c r="AJ73" s="98"/>
      <c r="AK73" s="98"/>
      <c r="AL73" s="98"/>
      <c r="AM73" s="98"/>
      <c r="AN73" s="98">
        <f t="shared" si="2329"/>
        <v>0</v>
      </c>
      <c r="AO73" s="98">
        <f t="shared" si="2330"/>
        <v>0</v>
      </c>
      <c r="AP73" s="99"/>
      <c r="AQ73" s="99"/>
      <c r="AR73" s="98"/>
      <c r="AS73" s="98"/>
      <c r="AT73" s="98"/>
      <c r="AU73" s="98"/>
      <c r="AV73" s="98"/>
      <c r="AW73" s="98"/>
      <c r="AX73" s="98"/>
      <c r="AY73" s="98"/>
      <c r="AZ73" s="98">
        <f t="shared" si="2331"/>
        <v>0</v>
      </c>
      <c r="BA73" s="98">
        <f t="shared" si="2332"/>
        <v>0</v>
      </c>
      <c r="BB73" s="99"/>
      <c r="BC73" s="99"/>
      <c r="BD73" s="98"/>
      <c r="BE73" s="98"/>
      <c r="BF73" s="98"/>
      <c r="BG73" s="98"/>
      <c r="BH73" s="98"/>
      <c r="BI73" s="98"/>
      <c r="BJ73" s="98"/>
      <c r="BK73" s="98"/>
      <c r="BL73" s="98"/>
      <c r="BM73" s="98"/>
      <c r="BN73" s="99"/>
      <c r="BO73" s="99"/>
      <c r="BP73" s="98"/>
      <c r="BQ73" s="98"/>
      <c r="BR73" s="98"/>
      <c r="BS73" s="98"/>
      <c r="BT73" s="98"/>
      <c r="BU73" s="98"/>
      <c r="BV73" s="98"/>
      <c r="BW73" s="98"/>
      <c r="BX73" s="98"/>
      <c r="BY73" s="98"/>
      <c r="BZ73" s="99"/>
      <c r="CA73" s="99"/>
      <c r="CB73" s="98"/>
      <c r="CC73" s="98"/>
      <c r="CD73" s="98"/>
      <c r="CE73" s="98"/>
      <c r="CF73" s="98"/>
      <c r="CG73" s="98"/>
      <c r="CH73" s="98"/>
      <c r="CI73" s="98"/>
      <c r="CJ73" s="98"/>
      <c r="CK73" s="98"/>
      <c r="CL73" s="99"/>
      <c r="CM73" s="99"/>
      <c r="CN73" s="98"/>
      <c r="CO73" s="98"/>
      <c r="CP73" s="98"/>
      <c r="CQ73" s="98"/>
      <c r="CR73" s="98"/>
      <c r="CS73" s="98"/>
      <c r="CT73" s="98"/>
      <c r="CU73" s="98"/>
      <c r="CV73" s="98"/>
      <c r="CW73" s="98"/>
      <c r="CX73" s="99"/>
      <c r="CY73" s="99"/>
      <c r="CZ73" s="98"/>
      <c r="DA73" s="98"/>
      <c r="DB73" s="98"/>
      <c r="DC73" s="98"/>
      <c r="DD73" s="98"/>
      <c r="DE73" s="98"/>
      <c r="DF73" s="98"/>
      <c r="DG73" s="98"/>
      <c r="DH73" s="98"/>
      <c r="DI73" s="98"/>
      <c r="DJ73" s="99"/>
      <c r="DK73" s="99"/>
      <c r="DL73" s="98"/>
      <c r="DM73" s="98"/>
      <c r="DN73" s="98"/>
      <c r="DO73" s="98"/>
      <c r="DP73" s="98"/>
      <c r="DQ73" s="98"/>
      <c r="DR73" s="98"/>
      <c r="DS73" s="98"/>
      <c r="DT73" s="98"/>
      <c r="DU73" s="98"/>
      <c r="DV73" s="99"/>
      <c r="DW73" s="99"/>
      <c r="DX73" s="98"/>
      <c r="DY73" s="98"/>
      <c r="DZ73" s="98"/>
      <c r="EA73" s="98"/>
      <c r="EB73" s="98"/>
      <c r="EC73" s="98"/>
      <c r="ED73" s="98"/>
      <c r="EE73" s="98"/>
      <c r="EF73" s="98"/>
      <c r="EG73" s="98"/>
      <c r="EH73" s="99"/>
      <c r="EI73" s="99"/>
      <c r="EJ73" s="98"/>
      <c r="EK73" s="98"/>
      <c r="EL73" s="98"/>
      <c r="EM73" s="98"/>
      <c r="EN73" s="98"/>
      <c r="EO73" s="98"/>
      <c r="EP73" s="98"/>
      <c r="EQ73" s="98"/>
      <c r="ER73" s="98"/>
      <c r="ES73" s="98"/>
      <c r="ET73" s="99"/>
      <c r="EU73" s="99"/>
      <c r="EV73" s="98"/>
      <c r="EW73" s="98"/>
      <c r="EX73" s="98"/>
      <c r="EY73" s="98"/>
      <c r="EZ73" s="98"/>
      <c r="FA73" s="98"/>
      <c r="FB73" s="98"/>
      <c r="FC73" s="98"/>
      <c r="FD73" s="98"/>
      <c r="FE73" s="98"/>
      <c r="FF73" s="99"/>
      <c r="FG73" s="99"/>
      <c r="FH73" s="98"/>
      <c r="FI73" s="98"/>
      <c r="FJ73" s="98"/>
      <c r="FK73" s="98"/>
      <c r="FL73" s="98"/>
      <c r="FM73" s="98"/>
      <c r="FN73" s="98"/>
      <c r="FO73" s="98"/>
      <c r="FP73" s="98"/>
      <c r="FQ73" s="98"/>
      <c r="FR73" s="99"/>
      <c r="FS73" s="99"/>
      <c r="FT73" s="98"/>
      <c r="FU73" s="98"/>
      <c r="FV73" s="98"/>
      <c r="FW73" s="98"/>
      <c r="FX73" s="98"/>
      <c r="FY73" s="98"/>
      <c r="FZ73" s="98"/>
      <c r="GA73" s="98"/>
      <c r="GB73" s="98"/>
      <c r="GC73" s="98"/>
      <c r="GD73" s="99"/>
      <c r="GE73" s="99"/>
      <c r="GF73" s="98">
        <f t="shared" si="2333"/>
        <v>0</v>
      </c>
      <c r="GG73" s="98">
        <f t="shared" si="2334"/>
        <v>0</v>
      </c>
      <c r="GH73" s="98">
        <f t="shared" si="2335"/>
        <v>0</v>
      </c>
      <c r="GI73" s="98">
        <f t="shared" si="2336"/>
        <v>0</v>
      </c>
      <c r="GJ73" s="98">
        <f t="shared" si="2337"/>
        <v>0</v>
      </c>
      <c r="GK73" s="98">
        <f t="shared" si="2338"/>
        <v>0</v>
      </c>
      <c r="GL73" s="98">
        <f t="shared" si="2339"/>
        <v>0</v>
      </c>
      <c r="GM73" s="98">
        <f t="shared" si="2340"/>
        <v>0</v>
      </c>
      <c r="GN73" s="98">
        <f t="shared" si="2341"/>
        <v>0</v>
      </c>
      <c r="GO73" s="98">
        <f t="shared" si="2342"/>
        <v>0</v>
      </c>
      <c r="GP73" s="98"/>
      <c r="GQ73" s="98"/>
      <c r="GR73" s="139"/>
      <c r="GS73" s="78"/>
      <c r="GT73" s="161"/>
      <c r="GU73" s="161"/>
      <c r="GV73" s="90">
        <f t="shared" si="189"/>
        <v>0</v>
      </c>
    </row>
    <row r="74" spans="1:204" x14ac:dyDescent="0.2">
      <c r="A74" s="23">
        <v>1</v>
      </c>
      <c r="B74" s="101"/>
      <c r="C74" s="102"/>
      <c r="D74" s="103"/>
      <c r="E74" s="104" t="s">
        <v>41</v>
      </c>
      <c r="F74" s="108"/>
      <c r="G74" s="105"/>
      <c r="H74" s="106">
        <f>SUM(H75:H96)</f>
        <v>32</v>
      </c>
      <c r="I74" s="106">
        <f>SUM(I75:I96)</f>
        <v>4450488.6208000006</v>
      </c>
      <c r="J74" s="106">
        <f>SUM(J75:J96)</f>
        <v>13.333333333333332</v>
      </c>
      <c r="K74" s="106">
        <f>SUM(K75:K96)</f>
        <v>1854370.2586666669</v>
      </c>
      <c r="L74" s="106">
        <f t="shared" ref="L74:Q74" si="2343">SUM(L96,L75)</f>
        <v>20</v>
      </c>
      <c r="M74" s="106">
        <f t="shared" si="2343"/>
        <v>2781555.4</v>
      </c>
      <c r="N74" s="106">
        <f t="shared" si="2343"/>
        <v>0</v>
      </c>
      <c r="O74" s="106">
        <f t="shared" si="2343"/>
        <v>0</v>
      </c>
      <c r="P74" s="106">
        <f t="shared" si="2343"/>
        <v>20</v>
      </c>
      <c r="Q74" s="106">
        <f t="shared" si="2343"/>
        <v>2781555.4</v>
      </c>
      <c r="R74" s="99">
        <f t="shared" si="180"/>
        <v>6.6666666666666679</v>
      </c>
      <c r="S74" s="99">
        <f t="shared" si="181"/>
        <v>927185.14133333298</v>
      </c>
      <c r="T74" s="106">
        <f>SUM(T75:T96)</f>
        <v>0</v>
      </c>
      <c r="U74" s="106">
        <f>SUM(U75:U96)</f>
        <v>0</v>
      </c>
      <c r="V74" s="106">
        <f>SUM(V75:V96)</f>
        <v>0</v>
      </c>
      <c r="W74" s="106">
        <f>SUM(W75:W96)</f>
        <v>0</v>
      </c>
      <c r="X74" s="106">
        <f>SUM(X96,X75)</f>
        <v>0</v>
      </c>
      <c r="Y74" s="106">
        <f>SUM(Y75:Y96)</f>
        <v>0</v>
      </c>
      <c r="Z74" s="106">
        <f>SUM(Z75:Z96)</f>
        <v>0</v>
      </c>
      <c r="AA74" s="106">
        <f>SUM(AA75:AA96)</f>
        <v>0</v>
      </c>
      <c r="AB74" s="106">
        <f>SUM(AB75:AB96)</f>
        <v>0</v>
      </c>
      <c r="AC74" s="106">
        <f>SUM(AC75:AC96)</f>
        <v>0</v>
      </c>
      <c r="AD74" s="99">
        <f t="shared" ref="AD74:AD124" si="2344">SUM(X74-V74)</f>
        <v>0</v>
      </c>
      <c r="AE74" s="99">
        <f t="shared" ref="AE74:AE124" si="2345">SUM(Y74-W74)</f>
        <v>0</v>
      </c>
      <c r="AF74" s="106">
        <f>SUM(AF75:AF96)</f>
        <v>0</v>
      </c>
      <c r="AG74" s="106">
        <f>SUM(AG75:AG96)</f>
        <v>0</v>
      </c>
      <c r="AH74" s="106">
        <f>SUM(AH75:AH96)</f>
        <v>0</v>
      </c>
      <c r="AI74" s="106">
        <f>SUM(AI75:AI96)</f>
        <v>0</v>
      </c>
      <c r="AJ74" s="106">
        <f>SUM(AJ96,AJ75)</f>
        <v>0</v>
      </c>
      <c r="AK74" s="106">
        <f>SUM(AK75:AK96)</f>
        <v>0</v>
      </c>
      <c r="AL74" s="106">
        <f>SUM(AL75:AL96)</f>
        <v>0</v>
      </c>
      <c r="AM74" s="106">
        <f>SUM(AM75:AM96)</f>
        <v>0</v>
      </c>
      <c r="AN74" s="106">
        <f>SUM(AN75:AN96)</f>
        <v>0</v>
      </c>
      <c r="AO74" s="106">
        <f>SUM(AO75:AO96)</f>
        <v>0</v>
      </c>
      <c r="AP74" s="99">
        <f t="shared" ref="AP74:AP124" si="2346">SUM(AJ74-AH74)</f>
        <v>0</v>
      </c>
      <c r="AQ74" s="99">
        <f t="shared" ref="AQ74:AQ124" si="2347">SUM(AK74-AI74)</f>
        <v>0</v>
      </c>
      <c r="AR74" s="106">
        <f>SUM(AR75:AR96)</f>
        <v>100</v>
      </c>
      <c r="AS74" s="106">
        <f>SUM(AS75:AS96)</f>
        <v>13243014.440000001</v>
      </c>
      <c r="AT74" s="106">
        <f>SUM(AT75:AT96)</f>
        <v>41.666666666666671</v>
      </c>
      <c r="AU74" s="106">
        <f>SUM(AU75:AU96)</f>
        <v>5517922.6833333345</v>
      </c>
      <c r="AV74" s="106">
        <f t="shared" ref="AV74:BA74" si="2348">SUM(AV96,AV75)</f>
        <v>27</v>
      </c>
      <c r="AW74" s="106">
        <f t="shared" si="2348"/>
        <v>3575613.7800000003</v>
      </c>
      <c r="AX74" s="106">
        <f t="shared" si="2348"/>
        <v>0</v>
      </c>
      <c r="AY74" s="106">
        <f t="shared" si="2348"/>
        <v>0</v>
      </c>
      <c r="AZ74" s="106">
        <f t="shared" si="2348"/>
        <v>27</v>
      </c>
      <c r="BA74" s="106">
        <f t="shared" si="2348"/>
        <v>3575613.7800000003</v>
      </c>
      <c r="BB74" s="99">
        <f t="shared" ref="BB74:BB124" si="2349">SUM(AV74-AT74)</f>
        <v>-14.666666666666671</v>
      </c>
      <c r="BC74" s="99">
        <f t="shared" ref="BC74:BC124" si="2350">SUM(AW74-AU74)</f>
        <v>-1942308.9033333343</v>
      </c>
      <c r="BD74" s="106">
        <f>SUM(BD75:BD96)</f>
        <v>150</v>
      </c>
      <c r="BE74" s="106">
        <f>SUM(BE75:BE96)</f>
        <v>20529284.160000004</v>
      </c>
      <c r="BF74" s="106">
        <f>SUM(BF75:BF96)</f>
        <v>62.500000000000007</v>
      </c>
      <c r="BG74" s="106">
        <f>SUM(BG75:BG96)</f>
        <v>8553868.4000000022</v>
      </c>
      <c r="BH74" s="106">
        <f t="shared" ref="BH74:BM74" si="2351">SUM(BH96,BH75)</f>
        <v>35</v>
      </c>
      <c r="BI74" s="106">
        <f t="shared" si="2351"/>
        <v>4781302.76</v>
      </c>
      <c r="BJ74" s="106">
        <f t="shared" si="2351"/>
        <v>0</v>
      </c>
      <c r="BK74" s="106">
        <f t="shared" si="2351"/>
        <v>0</v>
      </c>
      <c r="BL74" s="106">
        <f t="shared" si="2351"/>
        <v>35</v>
      </c>
      <c r="BM74" s="106">
        <f t="shared" si="2351"/>
        <v>4781302.76</v>
      </c>
      <c r="BN74" s="99">
        <f t="shared" ref="BN74:BN124" si="2352">SUM(BH74-BF74)</f>
        <v>-27.500000000000007</v>
      </c>
      <c r="BO74" s="99">
        <f t="shared" ref="BO74:BO124" si="2353">SUM(BI74-BG74)</f>
        <v>-3772565.6400000025</v>
      </c>
      <c r="BP74" s="106">
        <f>SUM(BP75:BP96)</f>
        <v>0</v>
      </c>
      <c r="BQ74" s="106">
        <f>SUM(BQ75:BQ96)</f>
        <v>0</v>
      </c>
      <c r="BR74" s="106">
        <f>SUM(BR75:BR96)</f>
        <v>0</v>
      </c>
      <c r="BS74" s="106">
        <f>SUM(BS75:BS96)</f>
        <v>0</v>
      </c>
      <c r="BT74" s="106">
        <f t="shared" ref="BT74:BY74" si="2354">SUM(BT96,BT75)</f>
        <v>0</v>
      </c>
      <c r="BU74" s="106">
        <f t="shared" si="2354"/>
        <v>0</v>
      </c>
      <c r="BV74" s="106">
        <f t="shared" si="2354"/>
        <v>0</v>
      </c>
      <c r="BW74" s="106">
        <f t="shared" si="2354"/>
        <v>0</v>
      </c>
      <c r="BX74" s="106">
        <f t="shared" si="2354"/>
        <v>0</v>
      </c>
      <c r="BY74" s="106">
        <f t="shared" si="2354"/>
        <v>0</v>
      </c>
      <c r="BZ74" s="99">
        <f t="shared" ref="BZ74:BZ124" si="2355">SUM(BT74-BR74)</f>
        <v>0</v>
      </c>
      <c r="CA74" s="99">
        <f t="shared" ref="CA74:CA124" si="2356">SUM(BU74-BS74)</f>
        <v>0</v>
      </c>
      <c r="CB74" s="106">
        <f>SUM(CB75:CB96)</f>
        <v>2</v>
      </c>
      <c r="CC74" s="106">
        <f>SUM(CC75:CC96)</f>
        <v>264860.28880000004</v>
      </c>
      <c r="CD74" s="106">
        <f>SUM(CD75:CD96)</f>
        <v>0.83333333333333326</v>
      </c>
      <c r="CE74" s="106">
        <f>SUM(CE75:CE96)</f>
        <v>110358.45366666668</v>
      </c>
      <c r="CF74" s="106">
        <f t="shared" ref="CF74:CK74" si="2357">SUM(CF96,CF75)</f>
        <v>1</v>
      </c>
      <c r="CG74" s="106">
        <f t="shared" si="2357"/>
        <v>132430.14000000001</v>
      </c>
      <c r="CH74" s="106">
        <f t="shared" si="2357"/>
        <v>0</v>
      </c>
      <c r="CI74" s="106">
        <f t="shared" si="2357"/>
        <v>0</v>
      </c>
      <c r="CJ74" s="106">
        <f t="shared" si="2357"/>
        <v>1</v>
      </c>
      <c r="CK74" s="106">
        <f t="shared" si="2357"/>
        <v>132430.14000000001</v>
      </c>
      <c r="CL74" s="99">
        <f t="shared" ref="CL74:CL124" si="2358">SUM(CF74-CD74)</f>
        <v>0.16666666666666674</v>
      </c>
      <c r="CM74" s="99">
        <f t="shared" ref="CM74:CM124" si="2359">SUM(CG74-CE74)</f>
        <v>22071.686333333331</v>
      </c>
      <c r="CN74" s="106">
        <f>SUM(CN75:CN96)</f>
        <v>0</v>
      </c>
      <c r="CO74" s="106">
        <f>SUM(CO75:CO96)</f>
        <v>0</v>
      </c>
      <c r="CP74" s="106">
        <f>SUM(CP75:CP96)</f>
        <v>0</v>
      </c>
      <c r="CQ74" s="106">
        <f>SUM(CQ75:CQ96)</f>
        <v>0</v>
      </c>
      <c r="CR74" s="106">
        <f t="shared" ref="CR74:CW74" si="2360">SUM(CR96,CR75)</f>
        <v>0</v>
      </c>
      <c r="CS74" s="106">
        <f t="shared" si="2360"/>
        <v>0</v>
      </c>
      <c r="CT74" s="106">
        <f t="shared" si="2360"/>
        <v>0</v>
      </c>
      <c r="CU74" s="106">
        <f t="shared" si="2360"/>
        <v>0</v>
      </c>
      <c r="CV74" s="106">
        <f t="shared" si="2360"/>
        <v>0</v>
      </c>
      <c r="CW74" s="106">
        <f t="shared" si="2360"/>
        <v>0</v>
      </c>
      <c r="CX74" s="99">
        <f t="shared" ref="CX74:CX124" si="2361">SUM(CR74-CP74)</f>
        <v>0</v>
      </c>
      <c r="CY74" s="99">
        <f t="shared" ref="CY74:CY124" si="2362">SUM(CS74-CQ74)</f>
        <v>0</v>
      </c>
      <c r="CZ74" s="106">
        <f>SUM(CZ75:CZ96)</f>
        <v>0</v>
      </c>
      <c r="DA74" s="106">
        <f>SUM(DA75:DA96)</f>
        <v>0</v>
      </c>
      <c r="DB74" s="106">
        <f>SUM(DB75:DB96)</f>
        <v>0</v>
      </c>
      <c r="DC74" s="106">
        <f>SUM(DC75:DC96)</f>
        <v>0</v>
      </c>
      <c r="DD74" s="106">
        <f t="shared" ref="DD74:DI74" si="2363">SUM(DD96,DD75)</f>
        <v>0</v>
      </c>
      <c r="DE74" s="106">
        <f t="shared" si="2363"/>
        <v>0</v>
      </c>
      <c r="DF74" s="106">
        <f t="shared" si="2363"/>
        <v>0</v>
      </c>
      <c r="DG74" s="106">
        <f t="shared" si="2363"/>
        <v>0</v>
      </c>
      <c r="DH74" s="106">
        <f t="shared" si="2363"/>
        <v>0</v>
      </c>
      <c r="DI74" s="106">
        <f t="shared" si="2363"/>
        <v>0</v>
      </c>
      <c r="DJ74" s="99">
        <f t="shared" ref="DJ74:DJ124" si="2364">SUM(DD74-DB74)</f>
        <v>0</v>
      </c>
      <c r="DK74" s="99">
        <f t="shared" ref="DK74:DK124" si="2365">SUM(DE74-DC74)</f>
        <v>0</v>
      </c>
      <c r="DL74" s="106">
        <f>SUM(DL75:DL96)</f>
        <v>0</v>
      </c>
      <c r="DM74" s="106">
        <f>SUM(DM75:DM96)</f>
        <v>0</v>
      </c>
      <c r="DN74" s="106">
        <f>SUM(DN75:DN96)</f>
        <v>0</v>
      </c>
      <c r="DO74" s="106">
        <f>SUM(DO75:DO96)</f>
        <v>0</v>
      </c>
      <c r="DP74" s="106">
        <f t="shared" ref="DP74:DU74" si="2366">SUM(DP96,DP75)</f>
        <v>0</v>
      </c>
      <c r="DQ74" s="106">
        <f t="shared" si="2366"/>
        <v>0</v>
      </c>
      <c r="DR74" s="106">
        <f t="shared" si="2366"/>
        <v>0</v>
      </c>
      <c r="DS74" s="106">
        <f t="shared" si="2366"/>
        <v>0</v>
      </c>
      <c r="DT74" s="106">
        <f t="shared" si="2366"/>
        <v>0</v>
      </c>
      <c r="DU74" s="106">
        <f t="shared" si="2366"/>
        <v>0</v>
      </c>
      <c r="DV74" s="99">
        <f t="shared" ref="DV74:DV124" si="2367">SUM(DP74-DN74)</f>
        <v>0</v>
      </c>
      <c r="DW74" s="99">
        <f t="shared" ref="DW74:DW124" si="2368">SUM(DQ74-DO74)</f>
        <v>0</v>
      </c>
      <c r="DX74" s="106">
        <f>SUM(DX75:DX96)</f>
        <v>0</v>
      </c>
      <c r="DY74" s="106">
        <f>SUM(DY75:DY96)</f>
        <v>0</v>
      </c>
      <c r="DZ74" s="106">
        <f>SUM(DZ75:DZ96)</f>
        <v>0</v>
      </c>
      <c r="EA74" s="106">
        <f>SUM(EA75:EA96)</f>
        <v>0</v>
      </c>
      <c r="EB74" s="106">
        <f t="shared" ref="EB74:EG74" si="2369">SUM(EB96,EB75)</f>
        <v>0</v>
      </c>
      <c r="EC74" s="106">
        <f t="shared" si="2369"/>
        <v>0</v>
      </c>
      <c r="ED74" s="106">
        <f t="shared" si="2369"/>
        <v>0</v>
      </c>
      <c r="EE74" s="106">
        <f t="shared" si="2369"/>
        <v>0</v>
      </c>
      <c r="EF74" s="106">
        <f t="shared" si="2369"/>
        <v>0</v>
      </c>
      <c r="EG74" s="106">
        <f t="shared" si="2369"/>
        <v>0</v>
      </c>
      <c r="EH74" s="99">
        <f t="shared" ref="EH74:EH124" si="2370">SUM(EB74-DZ74)</f>
        <v>0</v>
      </c>
      <c r="EI74" s="99">
        <f t="shared" ref="EI74:EI124" si="2371">SUM(EC74-EA74)</f>
        <v>0</v>
      </c>
      <c r="EJ74" s="106">
        <f>SUM(EJ75:EJ96)</f>
        <v>0</v>
      </c>
      <c r="EK74" s="106">
        <f>SUM(EK75:EK96)</f>
        <v>0</v>
      </c>
      <c r="EL74" s="106">
        <f>SUM(EL75:EL96)</f>
        <v>0</v>
      </c>
      <c r="EM74" s="106">
        <f>SUM(EM75:EM96)</f>
        <v>0</v>
      </c>
      <c r="EN74" s="106">
        <f t="shared" ref="EN74:ES74" si="2372">SUM(EN96,EN75)</f>
        <v>0</v>
      </c>
      <c r="EO74" s="106">
        <f t="shared" si="2372"/>
        <v>0</v>
      </c>
      <c r="EP74" s="106">
        <f t="shared" si="2372"/>
        <v>0</v>
      </c>
      <c r="EQ74" s="106">
        <f t="shared" si="2372"/>
        <v>0</v>
      </c>
      <c r="ER74" s="106">
        <f t="shared" si="2372"/>
        <v>0</v>
      </c>
      <c r="ES74" s="106">
        <f t="shared" si="2372"/>
        <v>0</v>
      </c>
      <c r="ET74" s="99">
        <f t="shared" ref="ET74:ET124" si="2373">SUM(EN74-EL74)</f>
        <v>0</v>
      </c>
      <c r="EU74" s="99">
        <f t="shared" ref="EU74:EU124" si="2374">SUM(EO74-EM74)</f>
        <v>0</v>
      </c>
      <c r="EV74" s="106">
        <f>SUM(EV75:EV96)</f>
        <v>0</v>
      </c>
      <c r="EW74" s="106">
        <f>SUM(EW75:EW96)</f>
        <v>0</v>
      </c>
      <c r="EX74" s="106">
        <f>SUM(EX75:EX96)</f>
        <v>0</v>
      </c>
      <c r="EY74" s="106">
        <f>SUM(EY75:EY96)</f>
        <v>0</v>
      </c>
      <c r="EZ74" s="106">
        <f t="shared" ref="EZ74:FE74" si="2375">SUM(EZ96,EZ75)</f>
        <v>0</v>
      </c>
      <c r="FA74" s="106">
        <f t="shared" si="2375"/>
        <v>0</v>
      </c>
      <c r="FB74" s="106">
        <f t="shared" si="2375"/>
        <v>0</v>
      </c>
      <c r="FC74" s="106">
        <f t="shared" si="2375"/>
        <v>0</v>
      </c>
      <c r="FD74" s="106">
        <f t="shared" si="2375"/>
        <v>0</v>
      </c>
      <c r="FE74" s="106">
        <f t="shared" si="2375"/>
        <v>0</v>
      </c>
      <c r="FF74" s="99">
        <f t="shared" ref="FF74:FF125" si="2376">SUM(EZ74-EX74)</f>
        <v>0</v>
      </c>
      <c r="FG74" s="99">
        <f t="shared" ref="FG74:FG125" si="2377">SUM(FA74-EY74)</f>
        <v>0</v>
      </c>
      <c r="FH74" s="106">
        <f>SUM(FH75:FH96)</f>
        <v>100</v>
      </c>
      <c r="FI74" s="106">
        <f>SUM(FI75:FI96)</f>
        <v>13641871.940000001</v>
      </c>
      <c r="FJ74" s="106">
        <f>SUM(FJ75:FJ96)</f>
        <v>41.666666666666671</v>
      </c>
      <c r="FK74" s="106">
        <f>SUM(FK75:FK96)</f>
        <v>5684113.3083333336</v>
      </c>
      <c r="FL74" s="106">
        <f t="shared" ref="FL74:FQ74" si="2378">SUM(FL96,FL75)</f>
        <v>6</v>
      </c>
      <c r="FM74" s="106">
        <f t="shared" si="2378"/>
        <v>794580.84000000008</v>
      </c>
      <c r="FN74" s="106">
        <f t="shared" si="2378"/>
        <v>0</v>
      </c>
      <c r="FO74" s="106">
        <f t="shared" si="2378"/>
        <v>0</v>
      </c>
      <c r="FP74" s="106">
        <f t="shared" si="2378"/>
        <v>6</v>
      </c>
      <c r="FQ74" s="106">
        <f t="shared" si="2378"/>
        <v>794580.84000000008</v>
      </c>
      <c r="FR74" s="99">
        <f t="shared" ref="FR74:FR124" si="2379">SUM(FL74-FJ74)</f>
        <v>-35.666666666666671</v>
      </c>
      <c r="FS74" s="99">
        <f t="shared" ref="FS74:FS124" si="2380">SUM(FM74-FK74)</f>
        <v>-4889532.4683333337</v>
      </c>
      <c r="FT74" s="106">
        <f>SUM(FT75:FT96)</f>
        <v>0</v>
      </c>
      <c r="FU74" s="106">
        <f>SUM(FU75:FU96)</f>
        <v>0</v>
      </c>
      <c r="FV74" s="106">
        <f>SUM(FV75:FV96)</f>
        <v>0</v>
      </c>
      <c r="FW74" s="106">
        <f>SUM(FW75:FW96)</f>
        <v>0</v>
      </c>
      <c r="FX74" s="106">
        <f t="shared" ref="FX74:GC74" si="2381">SUM(FX96,FX75)</f>
        <v>0</v>
      </c>
      <c r="FY74" s="106">
        <f t="shared" si="2381"/>
        <v>0</v>
      </c>
      <c r="FZ74" s="106">
        <f t="shared" si="2381"/>
        <v>0</v>
      </c>
      <c r="GA74" s="106">
        <f t="shared" si="2381"/>
        <v>0</v>
      </c>
      <c r="GB74" s="106">
        <f t="shared" si="2381"/>
        <v>0</v>
      </c>
      <c r="GC74" s="106">
        <f t="shared" si="2381"/>
        <v>0</v>
      </c>
      <c r="GD74" s="99">
        <f t="shared" ref="GD74:GD125" si="2382">SUM(FX74-FV74)</f>
        <v>0</v>
      </c>
      <c r="GE74" s="99">
        <f t="shared" ref="GE74:GE125" si="2383">SUM(FY74-FW74)</f>
        <v>0</v>
      </c>
      <c r="GF74" s="106">
        <f t="shared" ref="GF74:GO74" si="2384">SUM(GF75,GF96)</f>
        <v>384</v>
      </c>
      <c r="GG74" s="106">
        <f t="shared" si="2384"/>
        <v>52129519.449600011</v>
      </c>
      <c r="GH74" s="129">
        <f t="shared" ref="GH74:GH75" si="2385">SUM(GF74/12*$A$2)</f>
        <v>160</v>
      </c>
      <c r="GI74" s="172">
        <f t="shared" ref="GI74:GI75" si="2386">SUM(GG74/12*$A$2)</f>
        <v>21720633.104000002</v>
      </c>
      <c r="GJ74" s="106">
        <f t="shared" si="2384"/>
        <v>89</v>
      </c>
      <c r="GK74" s="106">
        <f t="shared" si="2384"/>
        <v>12065482.920000002</v>
      </c>
      <c r="GL74" s="106">
        <f t="shared" si="2384"/>
        <v>0</v>
      </c>
      <c r="GM74" s="106">
        <f t="shared" si="2384"/>
        <v>0</v>
      </c>
      <c r="GN74" s="106">
        <f t="shared" si="2384"/>
        <v>89</v>
      </c>
      <c r="GO74" s="106">
        <f t="shared" si="2384"/>
        <v>12065482.920000002</v>
      </c>
      <c r="GP74" s="106">
        <f>SUM(GP75:GP96)</f>
        <v>-71</v>
      </c>
      <c r="GQ74" s="106">
        <f>SUM(GQ75:GQ96)</f>
        <v>-9655150.1840000004</v>
      </c>
      <c r="GR74" s="139"/>
      <c r="GS74" s="78"/>
      <c r="GT74" s="161"/>
      <c r="GU74" s="161"/>
      <c r="GV74" s="90">
        <f t="shared" si="189"/>
        <v>0</v>
      </c>
    </row>
    <row r="75" spans="1:204" x14ac:dyDescent="0.2">
      <c r="A75" s="23">
        <v>1</v>
      </c>
      <c r="B75" s="101"/>
      <c r="C75" s="107"/>
      <c r="D75" s="108"/>
      <c r="E75" s="123" t="s">
        <v>42</v>
      </c>
      <c r="F75" s="125">
        <v>16</v>
      </c>
      <c r="G75" s="126">
        <v>132430.14440000002</v>
      </c>
      <c r="H75" s="106">
        <f>VLOOKUP($E75,'ВМП план'!$B$8:$AN$43,8,0)</f>
        <v>0</v>
      </c>
      <c r="I75" s="106">
        <f>VLOOKUP($E75,'ВМП план'!$B$8:$AN$43,9,0)</f>
        <v>0</v>
      </c>
      <c r="J75" s="106">
        <f t="shared" si="288"/>
        <v>0</v>
      </c>
      <c r="K75" s="106">
        <f t="shared" si="289"/>
        <v>0</v>
      </c>
      <c r="L75" s="106">
        <f t="shared" ref="L75:Q75" si="2387">SUM(L76:L95)</f>
        <v>0</v>
      </c>
      <c r="M75" s="106">
        <f t="shared" si="2387"/>
        <v>0</v>
      </c>
      <c r="N75" s="106">
        <f t="shared" si="2387"/>
        <v>0</v>
      </c>
      <c r="O75" s="106">
        <f t="shared" si="2387"/>
        <v>0</v>
      </c>
      <c r="P75" s="106">
        <f t="shared" si="2387"/>
        <v>0</v>
      </c>
      <c r="Q75" s="106">
        <f t="shared" si="2387"/>
        <v>0</v>
      </c>
      <c r="R75" s="122">
        <f t="shared" si="180"/>
        <v>0</v>
      </c>
      <c r="S75" s="122">
        <f t="shared" si="181"/>
        <v>0</v>
      </c>
      <c r="T75" s="106">
        <f>VLOOKUP($E75,'ВМП план'!$B$8:$AN$43,10,0)</f>
        <v>0</v>
      </c>
      <c r="U75" s="106">
        <f>VLOOKUP($E75,'ВМП план'!$B$8:$AN$43,11,0)</f>
        <v>0</v>
      </c>
      <c r="V75" s="106">
        <f t="shared" si="291"/>
        <v>0</v>
      </c>
      <c r="W75" s="106">
        <f t="shared" si="292"/>
        <v>0</v>
      </c>
      <c r="X75" s="106">
        <f t="shared" ref="X75:AC75" si="2388">SUM(X76:X95)</f>
        <v>0</v>
      </c>
      <c r="Y75" s="106">
        <f t="shared" si="2388"/>
        <v>0</v>
      </c>
      <c r="Z75" s="106">
        <f t="shared" si="2388"/>
        <v>0</v>
      </c>
      <c r="AA75" s="106">
        <f t="shared" si="2388"/>
        <v>0</v>
      </c>
      <c r="AB75" s="106">
        <f t="shared" si="2388"/>
        <v>0</v>
      </c>
      <c r="AC75" s="106">
        <f t="shared" si="2388"/>
        <v>0</v>
      </c>
      <c r="AD75" s="122">
        <f t="shared" si="2344"/>
        <v>0</v>
      </c>
      <c r="AE75" s="122">
        <f t="shared" si="2345"/>
        <v>0</v>
      </c>
      <c r="AF75" s="106">
        <f>VLOOKUP($E75,'ВМП план'!$B$8:$AL$43,12,0)</f>
        <v>0</v>
      </c>
      <c r="AG75" s="106">
        <f>VLOOKUP($E75,'ВМП план'!$B$8:$AL$43,13,0)</f>
        <v>0</v>
      </c>
      <c r="AH75" s="106">
        <f t="shared" si="298"/>
        <v>0</v>
      </c>
      <c r="AI75" s="106">
        <f t="shared" si="299"/>
        <v>0</v>
      </c>
      <c r="AJ75" s="106">
        <f t="shared" ref="AJ75:AO75" si="2389">SUM(AJ76:AJ95)</f>
        <v>0</v>
      </c>
      <c r="AK75" s="106">
        <f t="shared" si="2389"/>
        <v>0</v>
      </c>
      <c r="AL75" s="106">
        <f t="shared" si="2389"/>
        <v>0</v>
      </c>
      <c r="AM75" s="106">
        <f t="shared" si="2389"/>
        <v>0</v>
      </c>
      <c r="AN75" s="106">
        <f t="shared" si="2389"/>
        <v>0</v>
      </c>
      <c r="AO75" s="106">
        <f t="shared" si="2389"/>
        <v>0</v>
      </c>
      <c r="AP75" s="122">
        <f t="shared" si="2346"/>
        <v>0</v>
      </c>
      <c r="AQ75" s="122">
        <f t="shared" si="2347"/>
        <v>0</v>
      </c>
      <c r="AR75" s="106">
        <v>100</v>
      </c>
      <c r="AS75" s="106">
        <v>13243014.440000001</v>
      </c>
      <c r="AT75" s="106">
        <f t="shared" si="305"/>
        <v>41.666666666666671</v>
      </c>
      <c r="AU75" s="106">
        <f t="shared" si="306"/>
        <v>5517922.6833333345</v>
      </c>
      <c r="AV75" s="106">
        <f t="shared" ref="AV75:BA75" si="2390">SUM(AV76:AV95)</f>
        <v>27</v>
      </c>
      <c r="AW75" s="106">
        <f t="shared" si="2390"/>
        <v>3575613.7800000003</v>
      </c>
      <c r="AX75" s="106">
        <f t="shared" si="2390"/>
        <v>0</v>
      </c>
      <c r="AY75" s="106">
        <f t="shared" si="2390"/>
        <v>0</v>
      </c>
      <c r="AZ75" s="106">
        <f t="shared" si="2390"/>
        <v>27</v>
      </c>
      <c r="BA75" s="106">
        <f t="shared" si="2390"/>
        <v>3575613.7800000003</v>
      </c>
      <c r="BB75" s="122">
        <f t="shared" si="2349"/>
        <v>-14.666666666666671</v>
      </c>
      <c r="BC75" s="122">
        <f t="shared" si="2350"/>
        <v>-1942308.9033333343</v>
      </c>
      <c r="BD75" s="106">
        <v>50</v>
      </c>
      <c r="BE75" s="106">
        <v>6621507.2200000007</v>
      </c>
      <c r="BF75" s="106">
        <f t="shared" si="312"/>
        <v>20.833333333333336</v>
      </c>
      <c r="BG75" s="106">
        <f t="shared" si="313"/>
        <v>2758961.3416666673</v>
      </c>
      <c r="BH75" s="106">
        <f t="shared" ref="BH75:BM75" si="2391">SUM(BH76:BH95)</f>
        <v>13</v>
      </c>
      <c r="BI75" s="106">
        <f t="shared" si="2391"/>
        <v>1721591.8200000003</v>
      </c>
      <c r="BJ75" s="106">
        <f t="shared" si="2391"/>
        <v>0</v>
      </c>
      <c r="BK75" s="106">
        <f t="shared" si="2391"/>
        <v>0</v>
      </c>
      <c r="BL75" s="106">
        <f t="shared" si="2391"/>
        <v>13</v>
      </c>
      <c r="BM75" s="106">
        <f t="shared" si="2391"/>
        <v>1721591.8200000003</v>
      </c>
      <c r="BN75" s="122">
        <f t="shared" si="2352"/>
        <v>-7.8333333333333357</v>
      </c>
      <c r="BO75" s="122">
        <f t="shared" si="2353"/>
        <v>-1037369.521666667</v>
      </c>
      <c r="BP75" s="106"/>
      <c r="BQ75" s="106"/>
      <c r="BR75" s="106">
        <f t="shared" si="319"/>
        <v>0</v>
      </c>
      <c r="BS75" s="106">
        <f t="shared" si="320"/>
        <v>0</v>
      </c>
      <c r="BT75" s="106">
        <f t="shared" ref="BT75:BY75" si="2392">SUM(BT76:BT95)</f>
        <v>0</v>
      </c>
      <c r="BU75" s="106">
        <f t="shared" si="2392"/>
        <v>0</v>
      </c>
      <c r="BV75" s="106">
        <f t="shared" si="2392"/>
        <v>0</v>
      </c>
      <c r="BW75" s="106">
        <f t="shared" si="2392"/>
        <v>0</v>
      </c>
      <c r="BX75" s="106">
        <f t="shared" si="2392"/>
        <v>0</v>
      </c>
      <c r="BY75" s="106">
        <f t="shared" si="2392"/>
        <v>0</v>
      </c>
      <c r="BZ75" s="122">
        <f t="shared" si="2355"/>
        <v>0</v>
      </c>
      <c r="CA75" s="122">
        <f t="shared" si="2356"/>
        <v>0</v>
      </c>
      <c r="CB75" s="106">
        <v>2</v>
      </c>
      <c r="CC75" s="106">
        <v>264860.28880000004</v>
      </c>
      <c r="CD75" s="106">
        <f t="shared" si="326"/>
        <v>0.83333333333333326</v>
      </c>
      <c r="CE75" s="106">
        <f t="shared" si="327"/>
        <v>110358.45366666668</v>
      </c>
      <c r="CF75" s="106">
        <f t="shared" ref="CF75:CK75" si="2393">SUM(CF76:CF95)</f>
        <v>1</v>
      </c>
      <c r="CG75" s="106">
        <f t="shared" si="2393"/>
        <v>132430.14000000001</v>
      </c>
      <c r="CH75" s="106">
        <f t="shared" si="2393"/>
        <v>0</v>
      </c>
      <c r="CI75" s="106">
        <f t="shared" si="2393"/>
        <v>0</v>
      </c>
      <c r="CJ75" s="106">
        <f t="shared" si="2393"/>
        <v>1</v>
      </c>
      <c r="CK75" s="106">
        <f t="shared" si="2393"/>
        <v>132430.14000000001</v>
      </c>
      <c r="CL75" s="122">
        <f t="shared" si="2358"/>
        <v>0.16666666666666674</v>
      </c>
      <c r="CM75" s="122">
        <f t="shared" si="2359"/>
        <v>22071.686333333331</v>
      </c>
      <c r="CN75" s="106"/>
      <c r="CO75" s="106"/>
      <c r="CP75" s="106">
        <f t="shared" si="333"/>
        <v>0</v>
      </c>
      <c r="CQ75" s="106">
        <f t="shared" si="334"/>
        <v>0</v>
      </c>
      <c r="CR75" s="106">
        <f t="shared" ref="CR75:CW75" si="2394">SUM(CR76:CR95)</f>
        <v>0</v>
      </c>
      <c r="CS75" s="106">
        <f t="shared" si="2394"/>
        <v>0</v>
      </c>
      <c r="CT75" s="106">
        <f t="shared" si="2394"/>
        <v>0</v>
      </c>
      <c r="CU75" s="106">
        <f t="shared" si="2394"/>
        <v>0</v>
      </c>
      <c r="CV75" s="106">
        <f t="shared" si="2394"/>
        <v>0</v>
      </c>
      <c r="CW75" s="106">
        <f t="shared" si="2394"/>
        <v>0</v>
      </c>
      <c r="CX75" s="122">
        <f t="shared" si="2361"/>
        <v>0</v>
      </c>
      <c r="CY75" s="122">
        <f t="shared" si="2362"/>
        <v>0</v>
      </c>
      <c r="CZ75" s="106"/>
      <c r="DA75" s="106"/>
      <c r="DB75" s="106">
        <f t="shared" si="340"/>
        <v>0</v>
      </c>
      <c r="DC75" s="106">
        <f t="shared" si="341"/>
        <v>0</v>
      </c>
      <c r="DD75" s="106">
        <f t="shared" ref="DD75:DI75" si="2395">SUM(DD76:DD95)</f>
        <v>0</v>
      </c>
      <c r="DE75" s="106">
        <f t="shared" si="2395"/>
        <v>0</v>
      </c>
      <c r="DF75" s="106">
        <f t="shared" si="2395"/>
        <v>0</v>
      </c>
      <c r="DG75" s="106">
        <f t="shared" si="2395"/>
        <v>0</v>
      </c>
      <c r="DH75" s="106">
        <f t="shared" si="2395"/>
        <v>0</v>
      </c>
      <c r="DI75" s="106">
        <f t="shared" si="2395"/>
        <v>0</v>
      </c>
      <c r="DJ75" s="122">
        <f t="shared" si="2364"/>
        <v>0</v>
      </c>
      <c r="DK75" s="122">
        <f t="shared" si="2365"/>
        <v>0</v>
      </c>
      <c r="DL75" s="106"/>
      <c r="DM75" s="106"/>
      <c r="DN75" s="106">
        <f t="shared" si="347"/>
        <v>0</v>
      </c>
      <c r="DO75" s="106">
        <f t="shared" si="348"/>
        <v>0</v>
      </c>
      <c r="DP75" s="106">
        <f t="shared" ref="DP75:DU75" si="2396">SUM(DP76:DP95)</f>
        <v>0</v>
      </c>
      <c r="DQ75" s="106">
        <f t="shared" si="2396"/>
        <v>0</v>
      </c>
      <c r="DR75" s="106">
        <f t="shared" si="2396"/>
        <v>0</v>
      </c>
      <c r="DS75" s="106">
        <f t="shared" si="2396"/>
        <v>0</v>
      </c>
      <c r="DT75" s="106">
        <f t="shared" si="2396"/>
        <v>0</v>
      </c>
      <c r="DU75" s="106">
        <f t="shared" si="2396"/>
        <v>0</v>
      </c>
      <c r="DV75" s="122">
        <f t="shared" si="2367"/>
        <v>0</v>
      </c>
      <c r="DW75" s="122">
        <f t="shared" si="2368"/>
        <v>0</v>
      </c>
      <c r="DX75" s="106"/>
      <c r="DY75" s="106">
        <v>0</v>
      </c>
      <c r="DZ75" s="106">
        <f t="shared" si="354"/>
        <v>0</v>
      </c>
      <c r="EA75" s="106">
        <f t="shared" si="355"/>
        <v>0</v>
      </c>
      <c r="EB75" s="106">
        <f t="shared" ref="EB75:EG75" si="2397">SUM(EB76:EB95)</f>
        <v>0</v>
      </c>
      <c r="EC75" s="106">
        <f t="shared" si="2397"/>
        <v>0</v>
      </c>
      <c r="ED75" s="106">
        <f t="shared" si="2397"/>
        <v>0</v>
      </c>
      <c r="EE75" s="106">
        <f t="shared" si="2397"/>
        <v>0</v>
      </c>
      <c r="EF75" s="106">
        <f t="shared" si="2397"/>
        <v>0</v>
      </c>
      <c r="EG75" s="106">
        <f t="shared" si="2397"/>
        <v>0</v>
      </c>
      <c r="EH75" s="122">
        <f t="shared" si="2370"/>
        <v>0</v>
      </c>
      <c r="EI75" s="122">
        <f t="shared" si="2371"/>
        <v>0</v>
      </c>
      <c r="EJ75" s="106"/>
      <c r="EK75" s="106">
        <v>0</v>
      </c>
      <c r="EL75" s="106">
        <f t="shared" si="361"/>
        <v>0</v>
      </c>
      <c r="EM75" s="106">
        <f t="shared" si="362"/>
        <v>0</v>
      </c>
      <c r="EN75" s="106">
        <f t="shared" ref="EN75:ES75" si="2398">SUM(EN76:EN95)</f>
        <v>0</v>
      </c>
      <c r="EO75" s="106">
        <f t="shared" si="2398"/>
        <v>0</v>
      </c>
      <c r="EP75" s="106">
        <f t="shared" si="2398"/>
        <v>0</v>
      </c>
      <c r="EQ75" s="106">
        <f t="shared" si="2398"/>
        <v>0</v>
      </c>
      <c r="ER75" s="106">
        <f t="shared" si="2398"/>
        <v>0</v>
      </c>
      <c r="ES75" s="106">
        <f t="shared" si="2398"/>
        <v>0</v>
      </c>
      <c r="ET75" s="122">
        <f t="shared" si="2373"/>
        <v>0</v>
      </c>
      <c r="EU75" s="122">
        <f t="shared" si="2374"/>
        <v>0</v>
      </c>
      <c r="EV75" s="106"/>
      <c r="EW75" s="106"/>
      <c r="EX75" s="106">
        <f t="shared" si="368"/>
        <v>0</v>
      </c>
      <c r="EY75" s="106">
        <f t="shared" si="369"/>
        <v>0</v>
      </c>
      <c r="EZ75" s="106">
        <f t="shared" ref="EZ75:FE75" si="2399">SUM(EZ76:EZ95)</f>
        <v>0</v>
      </c>
      <c r="FA75" s="106">
        <f t="shared" si="2399"/>
        <v>0</v>
      </c>
      <c r="FB75" s="106">
        <f t="shared" si="2399"/>
        <v>0</v>
      </c>
      <c r="FC75" s="106">
        <f t="shared" si="2399"/>
        <v>0</v>
      </c>
      <c r="FD75" s="106">
        <f t="shared" si="2399"/>
        <v>0</v>
      </c>
      <c r="FE75" s="106">
        <f t="shared" si="2399"/>
        <v>0</v>
      </c>
      <c r="FF75" s="122">
        <f t="shared" si="2376"/>
        <v>0</v>
      </c>
      <c r="FG75" s="122">
        <f t="shared" si="2377"/>
        <v>0</v>
      </c>
      <c r="FH75" s="106">
        <v>40</v>
      </c>
      <c r="FI75" s="106">
        <v>5297205.7760000005</v>
      </c>
      <c r="FJ75" s="106">
        <f t="shared" si="375"/>
        <v>16.666666666666668</v>
      </c>
      <c r="FK75" s="106">
        <f t="shared" si="376"/>
        <v>2207169.0733333337</v>
      </c>
      <c r="FL75" s="106">
        <f t="shared" ref="FL75:FQ75" si="2400">SUM(FL76:FL95)</f>
        <v>6</v>
      </c>
      <c r="FM75" s="106">
        <f t="shared" si="2400"/>
        <v>794580.84000000008</v>
      </c>
      <c r="FN75" s="106">
        <f t="shared" si="2400"/>
        <v>0</v>
      </c>
      <c r="FO75" s="106">
        <f t="shared" si="2400"/>
        <v>0</v>
      </c>
      <c r="FP75" s="106">
        <f t="shared" si="2400"/>
        <v>6</v>
      </c>
      <c r="FQ75" s="106">
        <f t="shared" si="2400"/>
        <v>794580.84000000008</v>
      </c>
      <c r="FR75" s="122">
        <f t="shared" si="2379"/>
        <v>-10.666666666666668</v>
      </c>
      <c r="FS75" s="122">
        <f t="shared" si="2380"/>
        <v>-1412588.2333333336</v>
      </c>
      <c r="FT75" s="106"/>
      <c r="FU75" s="106"/>
      <c r="FV75" s="106">
        <f t="shared" si="382"/>
        <v>0</v>
      </c>
      <c r="FW75" s="106">
        <f t="shared" si="383"/>
        <v>0</v>
      </c>
      <c r="FX75" s="106">
        <f t="shared" ref="FX75:GC75" si="2401">SUM(FX76:FX95)</f>
        <v>0</v>
      </c>
      <c r="FY75" s="106">
        <f t="shared" si="2401"/>
        <v>0</v>
      </c>
      <c r="FZ75" s="106">
        <f t="shared" si="2401"/>
        <v>0</v>
      </c>
      <c r="GA75" s="106">
        <f t="shared" si="2401"/>
        <v>0</v>
      </c>
      <c r="GB75" s="106">
        <f t="shared" si="2401"/>
        <v>0</v>
      </c>
      <c r="GC75" s="106">
        <f t="shared" si="2401"/>
        <v>0</v>
      </c>
      <c r="GD75" s="122">
        <f t="shared" si="2382"/>
        <v>0</v>
      </c>
      <c r="GE75" s="122">
        <f t="shared" si="2383"/>
        <v>0</v>
      </c>
      <c r="GF75" s="106">
        <f t="shared" ref="GF75:GG96" si="2402">H75+T75+AF75+AR75+BD75+BP75+CB75+CN75+CZ75+DL75+DX75+EJ75+EV75+FH75+FT75</f>
        <v>192</v>
      </c>
      <c r="GG75" s="106">
        <f t="shared" si="2402"/>
        <v>25426587.724800006</v>
      </c>
      <c r="GH75" s="129">
        <f t="shared" si="2385"/>
        <v>80</v>
      </c>
      <c r="GI75" s="172">
        <f t="shared" si="2386"/>
        <v>10594411.552000001</v>
      </c>
      <c r="GJ75" s="106">
        <f t="shared" ref="GJ75:GO75" si="2403">SUM(GJ76:GJ95)</f>
        <v>47</v>
      </c>
      <c r="GK75" s="106">
        <f t="shared" si="2403"/>
        <v>6224216.5800000019</v>
      </c>
      <c r="GL75" s="106">
        <f t="shared" si="2403"/>
        <v>0</v>
      </c>
      <c r="GM75" s="106">
        <f t="shared" si="2403"/>
        <v>0</v>
      </c>
      <c r="GN75" s="106">
        <f t="shared" si="2403"/>
        <v>47</v>
      </c>
      <c r="GO75" s="106">
        <f t="shared" si="2403"/>
        <v>6224216.5800000019</v>
      </c>
      <c r="GP75" s="106">
        <f t="shared" ref="GP75:GP96" si="2404">SUM(GJ75-GH75)</f>
        <v>-33</v>
      </c>
      <c r="GQ75" s="106">
        <f t="shared" ref="GQ75:GQ96" si="2405">SUM(GK75-GI75)</f>
        <v>-4370194.9719999991</v>
      </c>
      <c r="GR75" s="139"/>
      <c r="GS75" s="78"/>
      <c r="GT75" s="161">
        <v>132430.14440000002</v>
      </c>
      <c r="GU75" s="161">
        <f t="shared" si="188"/>
        <v>132430.14000000004</v>
      </c>
      <c r="GV75" s="90">
        <f t="shared" ref="GV75:GV138" si="2406">SUM(GT75-GU75)</f>
        <v>4.3999999761581421E-3</v>
      </c>
    </row>
    <row r="76" spans="1:204" ht="23.25" hidden="1" customHeight="1" x14ac:dyDescent="0.2">
      <c r="A76" s="23">
        <v>1</v>
      </c>
      <c r="B76" s="78" t="s">
        <v>164</v>
      </c>
      <c r="C76" s="79" t="s">
        <v>165</v>
      </c>
      <c r="D76" s="86">
        <v>135</v>
      </c>
      <c r="E76" s="83" t="s">
        <v>166</v>
      </c>
      <c r="F76" s="86">
        <v>16</v>
      </c>
      <c r="G76" s="97">
        <v>132430.14440000002</v>
      </c>
      <c r="H76" s="98"/>
      <c r="I76" s="98"/>
      <c r="J76" s="98"/>
      <c r="K76" s="98"/>
      <c r="L76" s="98">
        <f>VLOOKUP($D76,'факт '!$D$7:$AS$101,3,0)</f>
        <v>0</v>
      </c>
      <c r="M76" s="98">
        <f>VLOOKUP($D76,'факт '!$D$7:$AS$101,4,0)</f>
        <v>0</v>
      </c>
      <c r="N76" s="98"/>
      <c r="O76" s="98"/>
      <c r="P76" s="98">
        <f t="shared" ref="P76:P92" si="2407">SUM(L76+N76)</f>
        <v>0</v>
      </c>
      <c r="Q76" s="98">
        <f t="shared" ref="Q76:Q92" si="2408">SUM(M76+O76)</f>
        <v>0</v>
      </c>
      <c r="R76" s="99">
        <f t="shared" ref="R76:R92" si="2409">SUM(L76-J76)</f>
        <v>0</v>
      </c>
      <c r="S76" s="99">
        <f t="shared" ref="S76:S92" si="2410">SUM(M76-K76)</f>
        <v>0</v>
      </c>
      <c r="T76" s="98"/>
      <c r="U76" s="98"/>
      <c r="V76" s="98"/>
      <c r="W76" s="98"/>
      <c r="X76" s="98">
        <f>VLOOKUP($D76,'факт '!$D$7:$AS$101,7,0)</f>
        <v>0</v>
      </c>
      <c r="Y76" s="98">
        <f>VLOOKUP($D76,'факт '!$D$7:$AS$101,8,0)</f>
        <v>0</v>
      </c>
      <c r="Z76" s="98">
        <f>VLOOKUP($D76,'факт '!$D$7:$AS$101,9,0)</f>
        <v>0</v>
      </c>
      <c r="AA76" s="98">
        <f>VLOOKUP($D76,'факт '!$D$7:$AS$101,10,0)</f>
        <v>0</v>
      </c>
      <c r="AB76" s="98">
        <f t="shared" ref="AB76:AB92" si="2411">SUM(X76+Z76)</f>
        <v>0</v>
      </c>
      <c r="AC76" s="98">
        <f t="shared" ref="AC76:AC92" si="2412">SUM(Y76+AA76)</f>
        <v>0</v>
      </c>
      <c r="AD76" s="99">
        <f t="shared" ref="AD76:AD92" si="2413">SUM(X76-V76)</f>
        <v>0</v>
      </c>
      <c r="AE76" s="99">
        <f t="shared" ref="AE76:AE92" si="2414">SUM(Y76-W76)</f>
        <v>0</v>
      </c>
      <c r="AF76" s="98"/>
      <c r="AG76" s="98"/>
      <c r="AH76" s="98"/>
      <c r="AI76" s="98"/>
      <c r="AJ76" s="98">
        <f>VLOOKUP($D76,'факт '!$D$7:$AS$101,5,0)</f>
        <v>0</v>
      </c>
      <c r="AK76" s="98">
        <f>VLOOKUP($D76,'факт '!$D$7:$AS$101,6,0)</f>
        <v>0</v>
      </c>
      <c r="AL76" s="98"/>
      <c r="AM76" s="98"/>
      <c r="AN76" s="98">
        <f t="shared" ref="AN76:AN92" si="2415">SUM(AJ76+AL76)</f>
        <v>0</v>
      </c>
      <c r="AO76" s="98">
        <f t="shared" ref="AO76:AO92" si="2416">SUM(AK76+AM76)</f>
        <v>0</v>
      </c>
      <c r="AP76" s="99">
        <f t="shared" ref="AP76:AP92" si="2417">SUM(AJ76-AH76)</f>
        <v>0</v>
      </c>
      <c r="AQ76" s="99">
        <f t="shared" ref="AQ76:AQ92" si="2418">SUM(AK76-AI76)</f>
        <v>0</v>
      </c>
      <c r="AR76" s="98"/>
      <c r="AS76" s="98"/>
      <c r="AT76" s="98"/>
      <c r="AU76" s="98"/>
      <c r="AV76" s="98">
        <f>VLOOKUP($D76,'факт '!$D$7:$AS$101,11,0)</f>
        <v>0</v>
      </c>
      <c r="AW76" s="98">
        <f>VLOOKUP($D76,'факт '!$D$7:$AS$101,12,0)</f>
        <v>0</v>
      </c>
      <c r="AX76" s="98"/>
      <c r="AY76" s="98"/>
      <c r="AZ76" s="98">
        <f t="shared" ref="AZ76:AZ92" si="2419">SUM(AV76+AX76)</f>
        <v>0</v>
      </c>
      <c r="BA76" s="98">
        <f t="shared" ref="BA76:BA92" si="2420">SUM(AW76+AY76)</f>
        <v>0</v>
      </c>
      <c r="BB76" s="99">
        <f t="shared" ref="BB76:BB92" si="2421">SUM(AV76-AT76)</f>
        <v>0</v>
      </c>
      <c r="BC76" s="99">
        <f t="shared" ref="BC76:BC92" si="2422">SUM(AW76-AU76)</f>
        <v>0</v>
      </c>
      <c r="BD76" s="98"/>
      <c r="BE76" s="98"/>
      <c r="BF76" s="98"/>
      <c r="BG76" s="98"/>
      <c r="BH76" s="98">
        <f>VLOOKUP($D76,'факт '!$D$7:$AS$101,15,0)</f>
        <v>3</v>
      </c>
      <c r="BI76" s="98">
        <f>VLOOKUP($D76,'факт '!$D$7:$AS$101,16,0)</f>
        <v>397290.42000000004</v>
      </c>
      <c r="BJ76" s="98">
        <f>VLOOKUP($D76,'факт '!$D$7:$AS$101,17,0)</f>
        <v>0</v>
      </c>
      <c r="BK76" s="98">
        <f>VLOOKUP($D76,'факт '!$D$7:$AS$101,18,0)</f>
        <v>0</v>
      </c>
      <c r="BL76" s="98">
        <f t="shared" ref="BL76:BL92" si="2423">SUM(BH76+BJ76)</f>
        <v>3</v>
      </c>
      <c r="BM76" s="98">
        <f t="shared" ref="BM76:BM92" si="2424">SUM(BI76+BK76)</f>
        <v>397290.42000000004</v>
      </c>
      <c r="BN76" s="99">
        <f t="shared" ref="BN76:BN92" si="2425">SUM(BH76-BF76)</f>
        <v>3</v>
      </c>
      <c r="BO76" s="99">
        <f t="shared" ref="BO76:BO92" si="2426">SUM(BI76-BG76)</f>
        <v>397290.42000000004</v>
      </c>
      <c r="BP76" s="98"/>
      <c r="BQ76" s="98"/>
      <c r="BR76" s="98"/>
      <c r="BS76" s="98"/>
      <c r="BT76" s="98">
        <f>VLOOKUP($D76,'факт '!$D$7:$AS$101,19,0)</f>
        <v>0</v>
      </c>
      <c r="BU76" s="98">
        <f>VLOOKUP($D76,'факт '!$D$7:$AS$101,20,0)</f>
        <v>0</v>
      </c>
      <c r="BV76" s="98">
        <f>VLOOKUP($D76,'факт '!$D$7:$AS$101,21,0)</f>
        <v>0</v>
      </c>
      <c r="BW76" s="98">
        <f>VLOOKUP($D76,'факт '!$D$7:$AS$101,22,0)</f>
        <v>0</v>
      </c>
      <c r="BX76" s="98">
        <f t="shared" ref="BX76:BX92" si="2427">SUM(BT76+BV76)</f>
        <v>0</v>
      </c>
      <c r="BY76" s="98">
        <f t="shared" ref="BY76:BY92" si="2428">SUM(BU76+BW76)</f>
        <v>0</v>
      </c>
      <c r="BZ76" s="99">
        <f t="shared" ref="BZ76:BZ92" si="2429">SUM(BT76-BR76)</f>
        <v>0</v>
      </c>
      <c r="CA76" s="99">
        <f t="shared" ref="CA76:CA92" si="2430">SUM(BU76-BS76)</f>
        <v>0</v>
      </c>
      <c r="CB76" s="98"/>
      <c r="CC76" s="98"/>
      <c r="CD76" s="98"/>
      <c r="CE76" s="98"/>
      <c r="CF76" s="98">
        <f>VLOOKUP($D76,'факт '!$D$7:$AS$101,23,0)</f>
        <v>0</v>
      </c>
      <c r="CG76" s="98">
        <f>VLOOKUP($D76,'факт '!$D$7:$AS$101,24,0)</f>
        <v>0</v>
      </c>
      <c r="CH76" s="98">
        <f>VLOOKUP($D76,'факт '!$D$7:$AS$101,25,0)</f>
        <v>0</v>
      </c>
      <c r="CI76" s="98">
        <f>VLOOKUP($D76,'факт '!$D$7:$AS$101,26,0)</f>
        <v>0</v>
      </c>
      <c r="CJ76" s="98">
        <f t="shared" ref="CJ76:CJ92" si="2431">SUM(CF76+CH76)</f>
        <v>0</v>
      </c>
      <c r="CK76" s="98">
        <f t="shared" ref="CK76:CK92" si="2432">SUM(CG76+CI76)</f>
        <v>0</v>
      </c>
      <c r="CL76" s="99">
        <f t="shared" ref="CL76:CL92" si="2433">SUM(CF76-CD76)</f>
        <v>0</v>
      </c>
      <c r="CM76" s="99">
        <f t="shared" ref="CM76:CM92" si="2434">SUM(CG76-CE76)</f>
        <v>0</v>
      </c>
      <c r="CN76" s="98"/>
      <c r="CO76" s="98"/>
      <c r="CP76" s="98"/>
      <c r="CQ76" s="98"/>
      <c r="CR76" s="98">
        <f>VLOOKUP($D76,'факт '!$D$7:$AS$101,27,0)</f>
        <v>0</v>
      </c>
      <c r="CS76" s="98">
        <f>VLOOKUP($D76,'факт '!$D$7:$AS$101,28,0)</f>
        <v>0</v>
      </c>
      <c r="CT76" s="98">
        <f>VLOOKUP($D76,'факт '!$D$7:$AS$101,29,0)</f>
        <v>0</v>
      </c>
      <c r="CU76" s="98">
        <f>VLOOKUP($D76,'факт '!$D$7:$AS$101,30,0)</f>
        <v>0</v>
      </c>
      <c r="CV76" s="98">
        <f t="shared" ref="CV76:CV92" si="2435">SUM(CR76+CT76)</f>
        <v>0</v>
      </c>
      <c r="CW76" s="98">
        <f t="shared" ref="CW76:CW92" si="2436">SUM(CS76+CU76)</f>
        <v>0</v>
      </c>
      <c r="CX76" s="99">
        <f t="shared" ref="CX76:CX92" si="2437">SUM(CR76-CP76)</f>
        <v>0</v>
      </c>
      <c r="CY76" s="99">
        <f t="shared" ref="CY76:CY92" si="2438">SUM(CS76-CQ76)</f>
        <v>0</v>
      </c>
      <c r="CZ76" s="98"/>
      <c r="DA76" s="98"/>
      <c r="DB76" s="98"/>
      <c r="DC76" s="98"/>
      <c r="DD76" s="98">
        <f>VLOOKUP($D76,'факт '!$D$7:$AS$101,31,0)</f>
        <v>0</v>
      </c>
      <c r="DE76" s="98">
        <f>VLOOKUP($D76,'факт '!$D$7:$AS$101,32,0)</f>
        <v>0</v>
      </c>
      <c r="DF76" s="98"/>
      <c r="DG76" s="98"/>
      <c r="DH76" s="98">
        <f t="shared" ref="DH76:DH92" si="2439">SUM(DD76+DF76)</f>
        <v>0</v>
      </c>
      <c r="DI76" s="98">
        <f t="shared" ref="DI76:DI92" si="2440">SUM(DE76+DG76)</f>
        <v>0</v>
      </c>
      <c r="DJ76" s="99">
        <f t="shared" ref="DJ76:DJ92" si="2441">SUM(DD76-DB76)</f>
        <v>0</v>
      </c>
      <c r="DK76" s="99">
        <f t="shared" ref="DK76:DK92" si="2442">SUM(DE76-DC76)</f>
        <v>0</v>
      </c>
      <c r="DL76" s="98"/>
      <c r="DM76" s="98"/>
      <c r="DN76" s="98"/>
      <c r="DO76" s="98"/>
      <c r="DP76" s="98">
        <f>VLOOKUP($D76,'факт '!$D$7:$AS$101,13,0)</f>
        <v>0</v>
      </c>
      <c r="DQ76" s="98">
        <f>VLOOKUP($D76,'факт '!$D$7:$AS$101,14,0)</f>
        <v>0</v>
      </c>
      <c r="DR76" s="98"/>
      <c r="DS76" s="98"/>
      <c r="DT76" s="98">
        <f t="shared" ref="DT76:DT92" si="2443">SUM(DP76+DR76)</f>
        <v>0</v>
      </c>
      <c r="DU76" s="98">
        <f t="shared" ref="DU76:DU92" si="2444">SUM(DQ76+DS76)</f>
        <v>0</v>
      </c>
      <c r="DV76" s="99">
        <f t="shared" ref="DV76:DV92" si="2445">SUM(DP76-DN76)</f>
        <v>0</v>
      </c>
      <c r="DW76" s="99">
        <f t="shared" ref="DW76:DW92" si="2446">SUM(DQ76-DO76)</f>
        <v>0</v>
      </c>
      <c r="DX76" s="98"/>
      <c r="DY76" s="98"/>
      <c r="DZ76" s="98"/>
      <c r="EA76" s="98"/>
      <c r="EB76" s="98">
        <f>VLOOKUP($D76,'факт '!$D$7:$AS$101,33,0)</f>
        <v>0</v>
      </c>
      <c r="EC76" s="98">
        <f>VLOOKUP($D76,'факт '!$D$7:$AS$101,34,0)</f>
        <v>0</v>
      </c>
      <c r="ED76" s="98">
        <f>VLOOKUP($D76,'факт '!$D$7:$AS$101,35,0)</f>
        <v>0</v>
      </c>
      <c r="EE76" s="98">
        <f>VLOOKUP($D76,'факт '!$D$7:$AS$101,36,0)</f>
        <v>0</v>
      </c>
      <c r="EF76" s="98">
        <f t="shared" ref="EF76:EF92" si="2447">SUM(EB76+ED76)</f>
        <v>0</v>
      </c>
      <c r="EG76" s="98">
        <f t="shared" ref="EG76:EG92" si="2448">SUM(EC76+EE76)</f>
        <v>0</v>
      </c>
      <c r="EH76" s="99">
        <f t="shared" ref="EH76:EH92" si="2449">SUM(EB76-DZ76)</f>
        <v>0</v>
      </c>
      <c r="EI76" s="99">
        <f t="shared" ref="EI76:EI92" si="2450">SUM(EC76-EA76)</f>
        <v>0</v>
      </c>
      <c r="EJ76" s="98"/>
      <c r="EK76" s="98"/>
      <c r="EL76" s="98"/>
      <c r="EM76" s="98"/>
      <c r="EN76" s="98">
        <f>VLOOKUP($D76,'факт '!$D$7:$AS$101,39,0)</f>
        <v>0</v>
      </c>
      <c r="EO76" s="98">
        <f>VLOOKUP($D76,'факт '!$D$7:$AS$101,40,0)</f>
        <v>0</v>
      </c>
      <c r="EP76" s="98">
        <f>VLOOKUP($D76,'факт '!$D$7:$AS$101,41,0)</f>
        <v>0</v>
      </c>
      <c r="EQ76" s="98">
        <f>VLOOKUP($D76,'факт '!$D$7:$AS$101,42,0)</f>
        <v>0</v>
      </c>
      <c r="ER76" s="98">
        <f t="shared" ref="ER76:ER92" si="2451">SUM(EN76+EP76)</f>
        <v>0</v>
      </c>
      <c r="ES76" s="98">
        <f t="shared" ref="ES76:ES92" si="2452">SUM(EO76+EQ76)</f>
        <v>0</v>
      </c>
      <c r="ET76" s="99">
        <f t="shared" ref="ET76:ET92" si="2453">SUM(EN76-EL76)</f>
        <v>0</v>
      </c>
      <c r="EU76" s="99">
        <f t="shared" ref="EU76:EU92" si="2454">SUM(EO76-EM76)</f>
        <v>0</v>
      </c>
      <c r="EV76" s="98"/>
      <c r="EW76" s="98"/>
      <c r="EX76" s="98"/>
      <c r="EY76" s="98"/>
      <c r="EZ76" s="98"/>
      <c r="FA76" s="98"/>
      <c r="FB76" s="98"/>
      <c r="FC76" s="98"/>
      <c r="FD76" s="98">
        <f t="shared" ref="FD76:FD95" si="2455">SUM(EZ76+FB76)</f>
        <v>0</v>
      </c>
      <c r="FE76" s="98">
        <f t="shared" ref="FE76:FE95" si="2456">SUM(FA76+FC76)</f>
        <v>0</v>
      </c>
      <c r="FF76" s="99">
        <f t="shared" si="2376"/>
        <v>0</v>
      </c>
      <c r="FG76" s="99">
        <f t="shared" si="2377"/>
        <v>0</v>
      </c>
      <c r="FH76" s="98"/>
      <c r="FI76" s="98"/>
      <c r="FJ76" s="98"/>
      <c r="FK76" s="98"/>
      <c r="FL76" s="98">
        <f>VLOOKUP($D76,'факт '!$D$7:$AS$101,37,0)</f>
        <v>0</v>
      </c>
      <c r="FM76" s="98">
        <f>VLOOKUP($D76,'факт '!$D$7:$AS$101,38,0)</f>
        <v>0</v>
      </c>
      <c r="FN76" s="98"/>
      <c r="FO76" s="98"/>
      <c r="FP76" s="98">
        <f t="shared" ref="FP76:FP94" si="2457">SUM(FL76+FN76)</f>
        <v>0</v>
      </c>
      <c r="FQ76" s="98">
        <f t="shared" ref="FQ76:FQ94" si="2458">SUM(FM76+FO76)</f>
        <v>0</v>
      </c>
      <c r="FR76" s="99">
        <f t="shared" ref="FR76:FR94" si="2459">SUM(FL76-FJ76)</f>
        <v>0</v>
      </c>
      <c r="FS76" s="99">
        <f t="shared" ref="FS76:FS94" si="2460">SUM(FM76-FK76)</f>
        <v>0</v>
      </c>
      <c r="FT76" s="98"/>
      <c r="FU76" s="98"/>
      <c r="FV76" s="98"/>
      <c r="FW76" s="98"/>
      <c r="FX76" s="98"/>
      <c r="FY76" s="98"/>
      <c r="FZ76" s="98"/>
      <c r="GA76" s="98"/>
      <c r="GB76" s="98">
        <f t="shared" ref="GB76:GB95" si="2461">SUM(FX76+FZ76)</f>
        <v>0</v>
      </c>
      <c r="GC76" s="98">
        <f t="shared" ref="GC76:GC95" si="2462">SUM(FY76+GA76)</f>
        <v>0</v>
      </c>
      <c r="GD76" s="99">
        <f t="shared" si="2382"/>
        <v>0</v>
      </c>
      <c r="GE76" s="99">
        <f t="shared" si="2383"/>
        <v>0</v>
      </c>
      <c r="GF76" s="98">
        <f t="shared" ref="GF76:GF95" si="2463">SUM(H76,T76,AF76,AR76,BD76,BP76,CB76,CN76,CZ76,DL76,DX76,EJ76,EV76)</f>
        <v>0</v>
      </c>
      <c r="GG76" s="98">
        <f t="shared" ref="GG76:GG95" si="2464">SUM(I76,U76,AG76,AS76,BE76,BQ76,CC76,CO76,DA76,DM76,DY76,EK76,EW76)</f>
        <v>0</v>
      </c>
      <c r="GH76" s="98">
        <f t="shared" ref="GH76:GH95" si="2465">SUM(J76,V76,AH76,AT76,BF76,BR76,CD76,CP76,DB76,DN76,DZ76,EL76,EX76)</f>
        <v>0</v>
      </c>
      <c r="GI76" s="98">
        <f t="shared" ref="GI76:GI95" si="2466">SUM(K76,W76,AI76,AU76,BG76,BS76,CE76,CQ76,DC76,DO76,EA76,EM76,EY76)</f>
        <v>0</v>
      </c>
      <c r="GJ76" s="98">
        <f t="shared" ref="GJ76:GJ94" si="2467">SUM(L76,X76,AJ76,AV76,BH76,BT76,CF76,CR76,DD76,DP76,EB76,EN76,EZ76,FL76)</f>
        <v>3</v>
      </c>
      <c r="GK76" s="98">
        <f t="shared" ref="GK76:GK94" si="2468">SUM(M76,Y76,AK76,AW76,BI76,BU76,CG76,CS76,DE76,DQ76,EC76,EO76,FA76,FM76)</f>
        <v>397290.42000000004</v>
      </c>
      <c r="GL76" s="98">
        <f t="shared" ref="GL76:GL94" si="2469">SUM(N76,Z76,AL76,AX76,BJ76,BV76,CH76,CT76,DF76,DR76,ED76,EP76,FB76,FN76)</f>
        <v>0</v>
      </c>
      <c r="GM76" s="98">
        <f t="shared" ref="GM76:GM94" si="2470">SUM(O76,AA76,AM76,AY76,BK76,BW76,CI76,CU76,DG76,DS76,EE76,EQ76,FC76,FO76)</f>
        <v>0</v>
      </c>
      <c r="GN76" s="98">
        <f t="shared" ref="GN76:GN94" si="2471">SUM(P76,AB76,AN76,AZ76,BL76,BX76,CJ76,CV76,DH76,DT76,EF76,ER76,FD76,FP76)</f>
        <v>3</v>
      </c>
      <c r="GO76" s="98">
        <f t="shared" ref="GO76:GO94" si="2472">SUM(Q76,AC76,AO76,BA76,BM76,BY76,CK76,CW76,DI76,DU76,EG76,ES76,FE76,FQ76)</f>
        <v>397290.42000000004</v>
      </c>
      <c r="GP76" s="98"/>
      <c r="GQ76" s="98"/>
      <c r="GR76" s="139"/>
      <c r="GS76" s="78"/>
      <c r="GT76" s="161">
        <v>132430.14440000002</v>
      </c>
      <c r="GU76" s="161">
        <f t="shared" si="188"/>
        <v>132430.14000000001</v>
      </c>
      <c r="GV76" s="90">
        <f t="shared" si="2406"/>
        <v>4.4000000052619725E-3</v>
      </c>
    </row>
    <row r="77" spans="1:204" ht="23.25" hidden="1" customHeight="1" x14ac:dyDescent="0.2">
      <c r="A77" s="23">
        <v>1</v>
      </c>
      <c r="B77" s="190" t="s">
        <v>164</v>
      </c>
      <c r="C77" s="191" t="s">
        <v>165</v>
      </c>
      <c r="D77" s="189">
        <v>115</v>
      </c>
      <c r="E77" s="192" t="s">
        <v>332</v>
      </c>
      <c r="F77" s="86">
        <v>16</v>
      </c>
      <c r="G77" s="97">
        <v>132430.14440000002</v>
      </c>
      <c r="H77" s="98"/>
      <c r="I77" s="98"/>
      <c r="J77" s="98"/>
      <c r="K77" s="98"/>
      <c r="L77" s="98">
        <f>VLOOKUP($D77,'факт '!$D$7:$AS$101,3,0)</f>
        <v>0</v>
      </c>
      <c r="M77" s="98">
        <f>VLOOKUP($D77,'факт '!$D$7:$AS$101,4,0)</f>
        <v>0</v>
      </c>
      <c r="N77" s="98"/>
      <c r="O77" s="98"/>
      <c r="P77" s="98">
        <f t="shared" si="2407"/>
        <v>0</v>
      </c>
      <c r="Q77" s="98">
        <f t="shared" si="2408"/>
        <v>0</v>
      </c>
      <c r="R77" s="99">
        <f t="shared" si="2409"/>
        <v>0</v>
      </c>
      <c r="S77" s="99">
        <f t="shared" si="2410"/>
        <v>0</v>
      </c>
      <c r="T77" s="98"/>
      <c r="U77" s="98"/>
      <c r="V77" s="98"/>
      <c r="W77" s="98"/>
      <c r="X77" s="98">
        <f>VLOOKUP($D77,'факт '!$D$7:$AS$101,7,0)</f>
        <v>0</v>
      </c>
      <c r="Y77" s="98">
        <f>VLOOKUP($D77,'факт '!$D$7:$AS$101,8,0)</f>
        <v>0</v>
      </c>
      <c r="Z77" s="98">
        <f>VLOOKUP($D77,'факт '!$D$7:$AS$101,9,0)</f>
        <v>0</v>
      </c>
      <c r="AA77" s="98">
        <f>VLOOKUP($D77,'факт '!$D$7:$AS$101,10,0)</f>
        <v>0</v>
      </c>
      <c r="AB77" s="98">
        <f t="shared" si="2411"/>
        <v>0</v>
      </c>
      <c r="AC77" s="98">
        <f t="shared" si="2412"/>
        <v>0</v>
      </c>
      <c r="AD77" s="99">
        <f t="shared" si="2413"/>
        <v>0</v>
      </c>
      <c r="AE77" s="99">
        <f t="shared" si="2414"/>
        <v>0</v>
      </c>
      <c r="AF77" s="98"/>
      <c r="AG77" s="98"/>
      <c r="AH77" s="98"/>
      <c r="AI77" s="98"/>
      <c r="AJ77" s="98">
        <f>VLOOKUP($D77,'факт '!$D$7:$AS$101,5,0)</f>
        <v>0</v>
      </c>
      <c r="AK77" s="98">
        <f>VLOOKUP($D77,'факт '!$D$7:$AS$101,6,0)</f>
        <v>0</v>
      </c>
      <c r="AL77" s="98"/>
      <c r="AM77" s="98"/>
      <c r="AN77" s="98">
        <f t="shared" si="2415"/>
        <v>0</v>
      </c>
      <c r="AO77" s="98">
        <f t="shared" si="2416"/>
        <v>0</v>
      </c>
      <c r="AP77" s="99">
        <f t="shared" si="2417"/>
        <v>0</v>
      </c>
      <c r="AQ77" s="99">
        <f t="shared" si="2418"/>
        <v>0</v>
      </c>
      <c r="AR77" s="98"/>
      <c r="AS77" s="98"/>
      <c r="AT77" s="98"/>
      <c r="AU77" s="98"/>
      <c r="AV77" s="98">
        <f>VLOOKUP($D77,'факт '!$D$7:$AS$101,11,0)</f>
        <v>0</v>
      </c>
      <c r="AW77" s="98">
        <f>VLOOKUP($D77,'факт '!$D$7:$AS$101,12,0)</f>
        <v>0</v>
      </c>
      <c r="AX77" s="98"/>
      <c r="AY77" s="98"/>
      <c r="AZ77" s="98">
        <f t="shared" si="2419"/>
        <v>0</v>
      </c>
      <c r="BA77" s="98">
        <f t="shared" si="2420"/>
        <v>0</v>
      </c>
      <c r="BB77" s="99">
        <f t="shared" si="2421"/>
        <v>0</v>
      </c>
      <c r="BC77" s="99">
        <f t="shared" si="2422"/>
        <v>0</v>
      </c>
      <c r="BD77" s="98"/>
      <c r="BE77" s="98"/>
      <c r="BF77" s="98"/>
      <c r="BG77" s="98"/>
      <c r="BH77" s="98">
        <f>VLOOKUP($D77,'факт '!$D$7:$AS$101,15,0)</f>
        <v>0</v>
      </c>
      <c r="BI77" s="98">
        <f>VLOOKUP($D77,'факт '!$D$7:$AS$101,16,0)</f>
        <v>0</v>
      </c>
      <c r="BJ77" s="98">
        <f>VLOOKUP($D77,'факт '!$D$7:$AS$101,17,0)</f>
        <v>0</v>
      </c>
      <c r="BK77" s="98">
        <f>VLOOKUP($D77,'факт '!$D$7:$AS$101,18,0)</f>
        <v>0</v>
      </c>
      <c r="BL77" s="98">
        <f t="shared" si="2423"/>
        <v>0</v>
      </c>
      <c r="BM77" s="98">
        <f t="shared" si="2424"/>
        <v>0</v>
      </c>
      <c r="BN77" s="99">
        <f t="shared" si="2425"/>
        <v>0</v>
      </c>
      <c r="BO77" s="99">
        <f t="shared" si="2426"/>
        <v>0</v>
      </c>
      <c r="BP77" s="98"/>
      <c r="BQ77" s="98"/>
      <c r="BR77" s="98"/>
      <c r="BS77" s="98"/>
      <c r="BT77" s="98">
        <f>VLOOKUP($D77,'факт '!$D$7:$AS$101,19,0)</f>
        <v>0</v>
      </c>
      <c r="BU77" s="98">
        <f>VLOOKUP($D77,'факт '!$D$7:$AS$101,20,0)</f>
        <v>0</v>
      </c>
      <c r="BV77" s="98">
        <f>VLOOKUP($D77,'факт '!$D$7:$AS$101,21,0)</f>
        <v>0</v>
      </c>
      <c r="BW77" s="98">
        <f>VLOOKUP($D77,'факт '!$D$7:$AS$101,22,0)</f>
        <v>0</v>
      </c>
      <c r="BX77" s="98">
        <f t="shared" si="2427"/>
        <v>0</v>
      </c>
      <c r="BY77" s="98">
        <f t="shared" si="2428"/>
        <v>0</v>
      </c>
      <c r="BZ77" s="99">
        <f t="shared" si="2429"/>
        <v>0</v>
      </c>
      <c r="CA77" s="99">
        <f t="shared" si="2430"/>
        <v>0</v>
      </c>
      <c r="CB77" s="98"/>
      <c r="CC77" s="98"/>
      <c r="CD77" s="98"/>
      <c r="CE77" s="98"/>
      <c r="CF77" s="98">
        <f>VLOOKUP($D77,'факт '!$D$7:$AS$101,23,0)</f>
        <v>1</v>
      </c>
      <c r="CG77" s="98">
        <f>VLOOKUP($D77,'факт '!$D$7:$AS$101,24,0)</f>
        <v>132430.14000000001</v>
      </c>
      <c r="CH77" s="98">
        <f>VLOOKUP($D77,'факт '!$D$7:$AS$101,25,0)</f>
        <v>0</v>
      </c>
      <c r="CI77" s="98">
        <f>VLOOKUP($D77,'факт '!$D$7:$AS$101,26,0)</f>
        <v>0</v>
      </c>
      <c r="CJ77" s="98">
        <f t="shared" si="2431"/>
        <v>1</v>
      </c>
      <c r="CK77" s="98">
        <f t="shared" si="2432"/>
        <v>132430.14000000001</v>
      </c>
      <c r="CL77" s="99">
        <f t="shared" si="2433"/>
        <v>1</v>
      </c>
      <c r="CM77" s="99">
        <f t="shared" si="2434"/>
        <v>132430.14000000001</v>
      </c>
      <c r="CN77" s="98"/>
      <c r="CO77" s="98"/>
      <c r="CP77" s="98"/>
      <c r="CQ77" s="98"/>
      <c r="CR77" s="98">
        <f>VLOOKUP($D77,'факт '!$D$7:$AS$101,27,0)</f>
        <v>0</v>
      </c>
      <c r="CS77" s="98">
        <f>VLOOKUP($D77,'факт '!$D$7:$AS$101,28,0)</f>
        <v>0</v>
      </c>
      <c r="CT77" s="98">
        <f>VLOOKUP($D77,'факт '!$D$7:$AS$101,29,0)</f>
        <v>0</v>
      </c>
      <c r="CU77" s="98">
        <f>VLOOKUP($D77,'факт '!$D$7:$AS$101,30,0)</f>
        <v>0</v>
      </c>
      <c r="CV77" s="98">
        <f t="shared" si="2435"/>
        <v>0</v>
      </c>
      <c r="CW77" s="98">
        <f t="shared" si="2436"/>
        <v>0</v>
      </c>
      <c r="CX77" s="99">
        <f t="shared" si="2437"/>
        <v>0</v>
      </c>
      <c r="CY77" s="99">
        <f t="shared" si="2438"/>
        <v>0</v>
      </c>
      <c r="CZ77" s="98"/>
      <c r="DA77" s="98"/>
      <c r="DB77" s="98"/>
      <c r="DC77" s="98"/>
      <c r="DD77" s="98">
        <f>VLOOKUP($D77,'факт '!$D$7:$AS$101,31,0)</f>
        <v>0</v>
      </c>
      <c r="DE77" s="98">
        <f>VLOOKUP($D77,'факт '!$D$7:$AS$101,32,0)</f>
        <v>0</v>
      </c>
      <c r="DF77" s="98"/>
      <c r="DG77" s="98"/>
      <c r="DH77" s="98">
        <f t="shared" si="2439"/>
        <v>0</v>
      </c>
      <c r="DI77" s="98">
        <f t="shared" si="2440"/>
        <v>0</v>
      </c>
      <c r="DJ77" s="99">
        <f t="shared" si="2441"/>
        <v>0</v>
      </c>
      <c r="DK77" s="99">
        <f t="shared" si="2442"/>
        <v>0</v>
      </c>
      <c r="DL77" s="98"/>
      <c r="DM77" s="98"/>
      <c r="DN77" s="98"/>
      <c r="DO77" s="98"/>
      <c r="DP77" s="98">
        <f>VLOOKUP($D77,'факт '!$D$7:$AS$101,13,0)</f>
        <v>0</v>
      </c>
      <c r="DQ77" s="98">
        <f>VLOOKUP($D77,'факт '!$D$7:$AS$101,14,0)</f>
        <v>0</v>
      </c>
      <c r="DR77" s="98"/>
      <c r="DS77" s="98"/>
      <c r="DT77" s="98">
        <f t="shared" si="2443"/>
        <v>0</v>
      </c>
      <c r="DU77" s="98">
        <f t="shared" si="2444"/>
        <v>0</v>
      </c>
      <c r="DV77" s="99">
        <f t="shared" si="2445"/>
        <v>0</v>
      </c>
      <c r="DW77" s="99">
        <f t="shared" si="2446"/>
        <v>0</v>
      </c>
      <c r="DX77" s="98"/>
      <c r="DY77" s="98"/>
      <c r="DZ77" s="98"/>
      <c r="EA77" s="98"/>
      <c r="EB77" s="98">
        <f>VLOOKUP($D77,'факт '!$D$7:$AS$101,33,0)</f>
        <v>0</v>
      </c>
      <c r="EC77" s="98">
        <f>VLOOKUP($D77,'факт '!$D$7:$AS$101,34,0)</f>
        <v>0</v>
      </c>
      <c r="ED77" s="98">
        <f>VLOOKUP($D77,'факт '!$D$7:$AS$101,35,0)</f>
        <v>0</v>
      </c>
      <c r="EE77" s="98">
        <f>VLOOKUP($D77,'факт '!$D$7:$AS$101,36,0)</f>
        <v>0</v>
      </c>
      <c r="EF77" s="98">
        <f t="shared" si="2447"/>
        <v>0</v>
      </c>
      <c r="EG77" s="98">
        <f t="shared" si="2448"/>
        <v>0</v>
      </c>
      <c r="EH77" s="99">
        <f t="shared" si="2449"/>
        <v>0</v>
      </c>
      <c r="EI77" s="99">
        <f t="shared" si="2450"/>
        <v>0</v>
      </c>
      <c r="EJ77" s="98"/>
      <c r="EK77" s="98"/>
      <c r="EL77" s="98"/>
      <c r="EM77" s="98"/>
      <c r="EN77" s="98">
        <f>VLOOKUP($D77,'факт '!$D$7:$AS$101,39,0)</f>
        <v>0</v>
      </c>
      <c r="EO77" s="98">
        <f>VLOOKUP($D77,'факт '!$D$7:$AS$101,40,0)</f>
        <v>0</v>
      </c>
      <c r="EP77" s="98">
        <f>VLOOKUP($D77,'факт '!$D$7:$AS$101,41,0)</f>
        <v>0</v>
      </c>
      <c r="EQ77" s="98">
        <f>VLOOKUP($D77,'факт '!$D$7:$AS$101,42,0)</f>
        <v>0</v>
      </c>
      <c r="ER77" s="98">
        <f t="shared" si="2451"/>
        <v>0</v>
      </c>
      <c r="ES77" s="98">
        <f t="shared" si="2452"/>
        <v>0</v>
      </c>
      <c r="ET77" s="99">
        <f t="shared" si="2453"/>
        <v>0</v>
      </c>
      <c r="EU77" s="99">
        <f t="shared" si="2454"/>
        <v>0</v>
      </c>
      <c r="EV77" s="98"/>
      <c r="EW77" s="98"/>
      <c r="EX77" s="98"/>
      <c r="EY77" s="98"/>
      <c r="EZ77" s="98"/>
      <c r="FA77" s="98"/>
      <c r="FB77" s="98"/>
      <c r="FC77" s="98"/>
      <c r="FD77" s="98"/>
      <c r="FE77" s="98"/>
      <c r="FF77" s="99"/>
      <c r="FG77" s="99"/>
      <c r="FH77" s="98"/>
      <c r="FI77" s="98"/>
      <c r="FJ77" s="98"/>
      <c r="FK77" s="98"/>
      <c r="FL77" s="98">
        <f>VLOOKUP($D77,'факт '!$D$7:$AS$101,37,0)</f>
        <v>0</v>
      </c>
      <c r="FM77" s="98">
        <f>VLOOKUP($D77,'факт '!$D$7:$AS$101,38,0)</f>
        <v>0</v>
      </c>
      <c r="FN77" s="98"/>
      <c r="FO77" s="98"/>
      <c r="FP77" s="98">
        <f t="shared" si="2457"/>
        <v>0</v>
      </c>
      <c r="FQ77" s="98">
        <f t="shared" si="2458"/>
        <v>0</v>
      </c>
      <c r="FR77" s="99">
        <f t="shared" si="2459"/>
        <v>0</v>
      </c>
      <c r="FS77" s="99">
        <f t="shared" si="2460"/>
        <v>0</v>
      </c>
      <c r="FT77" s="98"/>
      <c r="FU77" s="98"/>
      <c r="FV77" s="98"/>
      <c r="FW77" s="98"/>
      <c r="FX77" s="98"/>
      <c r="FY77" s="98"/>
      <c r="FZ77" s="98"/>
      <c r="GA77" s="98"/>
      <c r="GB77" s="98"/>
      <c r="GC77" s="98"/>
      <c r="GD77" s="99"/>
      <c r="GE77" s="99"/>
      <c r="GF77" s="98"/>
      <c r="GG77" s="98"/>
      <c r="GH77" s="98"/>
      <c r="GI77" s="98"/>
      <c r="GJ77" s="98">
        <f t="shared" si="2467"/>
        <v>1</v>
      </c>
      <c r="GK77" s="98">
        <f t="shared" si="2468"/>
        <v>132430.14000000001</v>
      </c>
      <c r="GL77" s="98">
        <f t="shared" si="2469"/>
        <v>0</v>
      </c>
      <c r="GM77" s="98">
        <f t="shared" si="2470"/>
        <v>0</v>
      </c>
      <c r="GN77" s="98">
        <f t="shared" si="2471"/>
        <v>1</v>
      </c>
      <c r="GO77" s="98">
        <f t="shared" si="2472"/>
        <v>132430.14000000001</v>
      </c>
      <c r="GP77" s="98"/>
      <c r="GQ77" s="98"/>
      <c r="GR77" s="139"/>
      <c r="GS77" s="78"/>
      <c r="GT77" s="161">
        <v>132430.14440000002</v>
      </c>
      <c r="GU77" s="161">
        <f t="shared" si="188"/>
        <v>132430.14000000001</v>
      </c>
      <c r="GV77" s="90">
        <f t="shared" si="2406"/>
        <v>4.4000000052619725E-3</v>
      </c>
    </row>
    <row r="78" spans="1:204" ht="23.25" hidden="1" customHeight="1" x14ac:dyDescent="0.2">
      <c r="A78" s="23">
        <v>1</v>
      </c>
      <c r="B78" s="78" t="s">
        <v>164</v>
      </c>
      <c r="C78" s="79" t="s">
        <v>165</v>
      </c>
      <c r="D78" s="86">
        <v>209</v>
      </c>
      <c r="E78" s="83" t="s">
        <v>167</v>
      </c>
      <c r="F78" s="86">
        <v>16</v>
      </c>
      <c r="G78" s="97">
        <v>132430.14440000002</v>
      </c>
      <c r="H78" s="98"/>
      <c r="I78" s="98"/>
      <c r="J78" s="98"/>
      <c r="K78" s="98"/>
      <c r="L78" s="98">
        <f>VLOOKUP($D78,'факт '!$D$7:$AS$101,3,0)</f>
        <v>0</v>
      </c>
      <c r="M78" s="98">
        <f>VLOOKUP($D78,'факт '!$D$7:$AS$101,4,0)</f>
        <v>0</v>
      </c>
      <c r="N78" s="98"/>
      <c r="O78" s="98"/>
      <c r="P78" s="98">
        <f t="shared" si="2407"/>
        <v>0</v>
      </c>
      <c r="Q78" s="98">
        <f t="shared" si="2408"/>
        <v>0</v>
      </c>
      <c r="R78" s="99">
        <f t="shared" si="2409"/>
        <v>0</v>
      </c>
      <c r="S78" s="99">
        <f t="shared" si="2410"/>
        <v>0</v>
      </c>
      <c r="T78" s="98"/>
      <c r="U78" s="98"/>
      <c r="V78" s="98"/>
      <c r="W78" s="98"/>
      <c r="X78" s="98">
        <f>VLOOKUP($D78,'факт '!$D$7:$AS$101,7,0)</f>
        <v>0</v>
      </c>
      <c r="Y78" s="98">
        <f>VLOOKUP($D78,'факт '!$D$7:$AS$101,8,0)</f>
        <v>0</v>
      </c>
      <c r="Z78" s="98">
        <f>VLOOKUP($D78,'факт '!$D$7:$AS$101,9,0)</f>
        <v>0</v>
      </c>
      <c r="AA78" s="98">
        <f>VLOOKUP($D78,'факт '!$D$7:$AS$101,10,0)</f>
        <v>0</v>
      </c>
      <c r="AB78" s="98">
        <f t="shared" si="2411"/>
        <v>0</v>
      </c>
      <c r="AC78" s="98">
        <f t="shared" si="2412"/>
        <v>0</v>
      </c>
      <c r="AD78" s="99">
        <f t="shared" si="2413"/>
        <v>0</v>
      </c>
      <c r="AE78" s="99">
        <f t="shared" si="2414"/>
        <v>0</v>
      </c>
      <c r="AF78" s="98"/>
      <c r="AG78" s="98"/>
      <c r="AH78" s="98"/>
      <c r="AI78" s="98"/>
      <c r="AJ78" s="98">
        <f>VLOOKUP($D78,'факт '!$D$7:$AS$101,5,0)</f>
        <v>0</v>
      </c>
      <c r="AK78" s="98">
        <f>VLOOKUP($D78,'факт '!$D$7:$AS$101,6,0)</f>
        <v>0</v>
      </c>
      <c r="AL78" s="98"/>
      <c r="AM78" s="98"/>
      <c r="AN78" s="98">
        <f t="shared" si="2415"/>
        <v>0</v>
      </c>
      <c r="AO78" s="98">
        <f t="shared" si="2416"/>
        <v>0</v>
      </c>
      <c r="AP78" s="99">
        <f t="shared" si="2417"/>
        <v>0</v>
      </c>
      <c r="AQ78" s="99">
        <f t="shared" si="2418"/>
        <v>0</v>
      </c>
      <c r="AR78" s="98"/>
      <c r="AS78" s="98"/>
      <c r="AT78" s="98"/>
      <c r="AU78" s="98"/>
      <c r="AV78" s="98">
        <f>VLOOKUP($D78,'факт '!$D$7:$AS$101,11,0)</f>
        <v>0</v>
      </c>
      <c r="AW78" s="98">
        <f>VLOOKUP($D78,'факт '!$D$7:$AS$101,12,0)</f>
        <v>0</v>
      </c>
      <c r="AX78" s="98"/>
      <c r="AY78" s="98"/>
      <c r="AZ78" s="98">
        <f t="shared" si="2419"/>
        <v>0</v>
      </c>
      <c r="BA78" s="98">
        <f t="shared" si="2420"/>
        <v>0</v>
      </c>
      <c r="BB78" s="99">
        <f t="shared" si="2421"/>
        <v>0</v>
      </c>
      <c r="BC78" s="99">
        <f t="shared" si="2422"/>
        <v>0</v>
      </c>
      <c r="BD78" s="98"/>
      <c r="BE78" s="98"/>
      <c r="BF78" s="98"/>
      <c r="BG78" s="98"/>
      <c r="BH78" s="98">
        <f>VLOOKUP($D78,'факт '!$D$7:$AS$101,15,0)</f>
        <v>2</v>
      </c>
      <c r="BI78" s="98">
        <f>VLOOKUP($D78,'факт '!$D$7:$AS$101,16,0)</f>
        <v>264860.28000000003</v>
      </c>
      <c r="BJ78" s="98">
        <f>VLOOKUP($D78,'факт '!$D$7:$AS$101,17,0)</f>
        <v>0</v>
      </c>
      <c r="BK78" s="98">
        <f>VLOOKUP($D78,'факт '!$D$7:$AS$101,18,0)</f>
        <v>0</v>
      </c>
      <c r="BL78" s="98">
        <f t="shared" si="2423"/>
        <v>2</v>
      </c>
      <c r="BM78" s="98">
        <f t="shared" si="2424"/>
        <v>264860.28000000003</v>
      </c>
      <c r="BN78" s="99">
        <f t="shared" si="2425"/>
        <v>2</v>
      </c>
      <c r="BO78" s="99">
        <f t="shared" si="2426"/>
        <v>264860.28000000003</v>
      </c>
      <c r="BP78" s="98"/>
      <c r="BQ78" s="98"/>
      <c r="BR78" s="98"/>
      <c r="BS78" s="98"/>
      <c r="BT78" s="98">
        <f>VLOOKUP($D78,'факт '!$D$7:$AS$101,19,0)</f>
        <v>0</v>
      </c>
      <c r="BU78" s="98">
        <f>VLOOKUP($D78,'факт '!$D$7:$AS$101,20,0)</f>
        <v>0</v>
      </c>
      <c r="BV78" s="98">
        <f>VLOOKUP($D78,'факт '!$D$7:$AS$101,21,0)</f>
        <v>0</v>
      </c>
      <c r="BW78" s="98">
        <f>VLOOKUP($D78,'факт '!$D$7:$AS$101,22,0)</f>
        <v>0</v>
      </c>
      <c r="BX78" s="98">
        <f t="shared" si="2427"/>
        <v>0</v>
      </c>
      <c r="BY78" s="98">
        <f t="shared" si="2428"/>
        <v>0</v>
      </c>
      <c r="BZ78" s="99">
        <f t="shared" si="2429"/>
        <v>0</v>
      </c>
      <c r="CA78" s="99">
        <f t="shared" si="2430"/>
        <v>0</v>
      </c>
      <c r="CB78" s="98"/>
      <c r="CC78" s="98"/>
      <c r="CD78" s="98"/>
      <c r="CE78" s="98"/>
      <c r="CF78" s="98">
        <f>VLOOKUP($D78,'факт '!$D$7:$AS$101,23,0)</f>
        <v>0</v>
      </c>
      <c r="CG78" s="98">
        <f>VLOOKUP($D78,'факт '!$D$7:$AS$101,24,0)</f>
        <v>0</v>
      </c>
      <c r="CH78" s="98">
        <f>VLOOKUP($D78,'факт '!$D$7:$AS$101,25,0)</f>
        <v>0</v>
      </c>
      <c r="CI78" s="98">
        <f>VLOOKUP($D78,'факт '!$D$7:$AS$101,26,0)</f>
        <v>0</v>
      </c>
      <c r="CJ78" s="98">
        <f t="shared" si="2431"/>
        <v>0</v>
      </c>
      <c r="CK78" s="98">
        <f t="shared" si="2432"/>
        <v>0</v>
      </c>
      <c r="CL78" s="99">
        <f t="shared" si="2433"/>
        <v>0</v>
      </c>
      <c r="CM78" s="99">
        <f t="shared" si="2434"/>
        <v>0</v>
      </c>
      <c r="CN78" s="98"/>
      <c r="CO78" s="98"/>
      <c r="CP78" s="98"/>
      <c r="CQ78" s="98"/>
      <c r="CR78" s="98">
        <f>VLOOKUP($D78,'факт '!$D$7:$AS$101,27,0)</f>
        <v>0</v>
      </c>
      <c r="CS78" s="98">
        <f>VLOOKUP($D78,'факт '!$D$7:$AS$101,28,0)</f>
        <v>0</v>
      </c>
      <c r="CT78" s="98">
        <f>VLOOKUP($D78,'факт '!$D$7:$AS$101,29,0)</f>
        <v>0</v>
      </c>
      <c r="CU78" s="98">
        <f>VLOOKUP($D78,'факт '!$D$7:$AS$101,30,0)</f>
        <v>0</v>
      </c>
      <c r="CV78" s="98">
        <f t="shared" si="2435"/>
        <v>0</v>
      </c>
      <c r="CW78" s="98">
        <f t="shared" si="2436"/>
        <v>0</v>
      </c>
      <c r="CX78" s="99">
        <f t="shared" si="2437"/>
        <v>0</v>
      </c>
      <c r="CY78" s="99">
        <f t="shared" si="2438"/>
        <v>0</v>
      </c>
      <c r="CZ78" s="98"/>
      <c r="DA78" s="98"/>
      <c r="DB78" s="98"/>
      <c r="DC78" s="98"/>
      <c r="DD78" s="98">
        <f>VLOOKUP($D78,'факт '!$D$7:$AS$101,31,0)</f>
        <v>0</v>
      </c>
      <c r="DE78" s="98">
        <f>VLOOKUP($D78,'факт '!$D$7:$AS$101,32,0)</f>
        <v>0</v>
      </c>
      <c r="DF78" s="98"/>
      <c r="DG78" s="98"/>
      <c r="DH78" s="98">
        <f t="shared" si="2439"/>
        <v>0</v>
      </c>
      <c r="DI78" s="98">
        <f t="shared" si="2440"/>
        <v>0</v>
      </c>
      <c r="DJ78" s="99">
        <f t="shared" si="2441"/>
        <v>0</v>
      </c>
      <c r="DK78" s="99">
        <f t="shared" si="2442"/>
        <v>0</v>
      </c>
      <c r="DL78" s="98"/>
      <c r="DM78" s="98"/>
      <c r="DN78" s="98"/>
      <c r="DO78" s="98"/>
      <c r="DP78" s="98">
        <f>VLOOKUP($D78,'факт '!$D$7:$AS$101,13,0)</f>
        <v>0</v>
      </c>
      <c r="DQ78" s="98">
        <f>VLOOKUP($D78,'факт '!$D$7:$AS$101,14,0)</f>
        <v>0</v>
      </c>
      <c r="DR78" s="98"/>
      <c r="DS78" s="98"/>
      <c r="DT78" s="98">
        <f t="shared" si="2443"/>
        <v>0</v>
      </c>
      <c r="DU78" s="98">
        <f t="shared" si="2444"/>
        <v>0</v>
      </c>
      <c r="DV78" s="99">
        <f t="shared" si="2445"/>
        <v>0</v>
      </c>
      <c r="DW78" s="99">
        <f t="shared" si="2446"/>
        <v>0</v>
      </c>
      <c r="DX78" s="98"/>
      <c r="DY78" s="98"/>
      <c r="DZ78" s="98"/>
      <c r="EA78" s="98"/>
      <c r="EB78" s="98">
        <f>VLOOKUP($D78,'факт '!$D$7:$AS$101,33,0)</f>
        <v>0</v>
      </c>
      <c r="EC78" s="98">
        <f>VLOOKUP($D78,'факт '!$D$7:$AS$101,34,0)</f>
        <v>0</v>
      </c>
      <c r="ED78" s="98">
        <f>VLOOKUP($D78,'факт '!$D$7:$AS$101,35,0)</f>
        <v>0</v>
      </c>
      <c r="EE78" s="98">
        <f>VLOOKUP($D78,'факт '!$D$7:$AS$101,36,0)</f>
        <v>0</v>
      </c>
      <c r="EF78" s="98">
        <f t="shared" si="2447"/>
        <v>0</v>
      </c>
      <c r="EG78" s="98">
        <f t="shared" si="2448"/>
        <v>0</v>
      </c>
      <c r="EH78" s="99">
        <f t="shared" si="2449"/>
        <v>0</v>
      </c>
      <c r="EI78" s="99">
        <f t="shared" si="2450"/>
        <v>0</v>
      </c>
      <c r="EJ78" s="98"/>
      <c r="EK78" s="98"/>
      <c r="EL78" s="98"/>
      <c r="EM78" s="98"/>
      <c r="EN78" s="98">
        <f>VLOOKUP($D78,'факт '!$D$7:$AS$101,39,0)</f>
        <v>0</v>
      </c>
      <c r="EO78" s="98">
        <f>VLOOKUP($D78,'факт '!$D$7:$AS$101,40,0)</f>
        <v>0</v>
      </c>
      <c r="EP78" s="98">
        <f>VLOOKUP($D78,'факт '!$D$7:$AS$101,41,0)</f>
        <v>0</v>
      </c>
      <c r="EQ78" s="98">
        <f>VLOOKUP($D78,'факт '!$D$7:$AS$101,42,0)</f>
        <v>0</v>
      </c>
      <c r="ER78" s="98">
        <f t="shared" si="2451"/>
        <v>0</v>
      </c>
      <c r="ES78" s="98">
        <f t="shared" si="2452"/>
        <v>0</v>
      </c>
      <c r="ET78" s="99">
        <f t="shared" si="2453"/>
        <v>0</v>
      </c>
      <c r="EU78" s="99">
        <f t="shared" si="2454"/>
        <v>0</v>
      </c>
      <c r="EV78" s="98"/>
      <c r="EW78" s="98"/>
      <c r="EX78" s="98"/>
      <c r="EY78" s="98"/>
      <c r="EZ78" s="98"/>
      <c r="FA78" s="98"/>
      <c r="FB78" s="98"/>
      <c r="FC78" s="98"/>
      <c r="FD78" s="98">
        <f t="shared" si="2455"/>
        <v>0</v>
      </c>
      <c r="FE78" s="98">
        <f t="shared" si="2456"/>
        <v>0</v>
      </c>
      <c r="FF78" s="99">
        <f t="shared" si="2376"/>
        <v>0</v>
      </c>
      <c r="FG78" s="99">
        <f t="shared" si="2377"/>
        <v>0</v>
      </c>
      <c r="FH78" s="98"/>
      <c r="FI78" s="98"/>
      <c r="FJ78" s="98"/>
      <c r="FK78" s="98"/>
      <c r="FL78" s="98">
        <f>VLOOKUP($D78,'факт '!$D$7:$AS$101,37,0)</f>
        <v>0</v>
      </c>
      <c r="FM78" s="98">
        <f>VLOOKUP($D78,'факт '!$D$7:$AS$101,38,0)</f>
        <v>0</v>
      </c>
      <c r="FN78" s="98"/>
      <c r="FO78" s="98"/>
      <c r="FP78" s="98">
        <f t="shared" si="2457"/>
        <v>0</v>
      </c>
      <c r="FQ78" s="98">
        <f t="shared" si="2458"/>
        <v>0</v>
      </c>
      <c r="FR78" s="99">
        <f t="shared" si="2459"/>
        <v>0</v>
      </c>
      <c r="FS78" s="99">
        <f t="shared" si="2460"/>
        <v>0</v>
      </c>
      <c r="FT78" s="98"/>
      <c r="FU78" s="98"/>
      <c r="FV78" s="98"/>
      <c r="FW78" s="98"/>
      <c r="FX78" s="98"/>
      <c r="FY78" s="98"/>
      <c r="FZ78" s="98"/>
      <c r="GA78" s="98"/>
      <c r="GB78" s="98">
        <f t="shared" si="2461"/>
        <v>0</v>
      </c>
      <c r="GC78" s="98">
        <f t="shared" si="2462"/>
        <v>0</v>
      </c>
      <c r="GD78" s="99">
        <f t="shared" si="2382"/>
        <v>0</v>
      </c>
      <c r="GE78" s="99">
        <f t="shared" si="2383"/>
        <v>0</v>
      </c>
      <c r="GF78" s="98">
        <f t="shared" si="2463"/>
        <v>0</v>
      </c>
      <c r="GG78" s="98">
        <f t="shared" si="2464"/>
        <v>0</v>
      </c>
      <c r="GH78" s="98">
        <f t="shared" si="2465"/>
        <v>0</v>
      </c>
      <c r="GI78" s="98">
        <f t="shared" si="2466"/>
        <v>0</v>
      </c>
      <c r="GJ78" s="98">
        <f t="shared" si="2467"/>
        <v>2</v>
      </c>
      <c r="GK78" s="98">
        <f t="shared" si="2468"/>
        <v>264860.28000000003</v>
      </c>
      <c r="GL78" s="98">
        <f t="shared" si="2469"/>
        <v>0</v>
      </c>
      <c r="GM78" s="98">
        <f t="shared" si="2470"/>
        <v>0</v>
      </c>
      <c r="GN78" s="98">
        <f t="shared" si="2471"/>
        <v>2</v>
      </c>
      <c r="GO78" s="98">
        <f t="shared" si="2472"/>
        <v>264860.28000000003</v>
      </c>
      <c r="GP78" s="98"/>
      <c r="GQ78" s="98"/>
      <c r="GR78" s="139"/>
      <c r="GS78" s="78"/>
      <c r="GT78" s="161">
        <v>132430.14440000002</v>
      </c>
      <c r="GU78" s="161">
        <f t="shared" si="188"/>
        <v>132430.14000000001</v>
      </c>
      <c r="GV78" s="90">
        <f t="shared" si="2406"/>
        <v>4.4000000052619725E-3</v>
      </c>
    </row>
    <row r="79" spans="1:204" ht="23.25" hidden="1" customHeight="1" x14ac:dyDescent="0.2">
      <c r="A79" s="23">
        <v>1</v>
      </c>
      <c r="B79" s="78" t="s">
        <v>168</v>
      </c>
      <c r="C79" s="79" t="s">
        <v>169</v>
      </c>
      <c r="D79" s="86">
        <v>246</v>
      </c>
      <c r="E79" s="83" t="s">
        <v>170</v>
      </c>
      <c r="F79" s="86">
        <v>16</v>
      </c>
      <c r="G79" s="97">
        <v>132430.14440000002</v>
      </c>
      <c r="H79" s="98"/>
      <c r="I79" s="98"/>
      <c r="J79" s="98"/>
      <c r="K79" s="98"/>
      <c r="L79" s="98">
        <f>VLOOKUP($D79,'факт '!$D$7:$AS$101,3,0)</f>
        <v>0</v>
      </c>
      <c r="M79" s="98">
        <f>VLOOKUP($D79,'факт '!$D$7:$AS$101,4,0)</f>
        <v>0</v>
      </c>
      <c r="N79" s="98"/>
      <c r="O79" s="98"/>
      <c r="P79" s="98">
        <f t="shared" si="2407"/>
        <v>0</v>
      </c>
      <c r="Q79" s="98">
        <f t="shared" si="2408"/>
        <v>0</v>
      </c>
      <c r="R79" s="99">
        <f t="shared" si="2409"/>
        <v>0</v>
      </c>
      <c r="S79" s="99">
        <f t="shared" si="2410"/>
        <v>0</v>
      </c>
      <c r="T79" s="98"/>
      <c r="U79" s="98"/>
      <c r="V79" s="98"/>
      <c r="W79" s="98"/>
      <c r="X79" s="98">
        <f>VLOOKUP($D79,'факт '!$D$7:$AS$101,7,0)</f>
        <v>0</v>
      </c>
      <c r="Y79" s="98">
        <f>VLOOKUP($D79,'факт '!$D$7:$AS$101,8,0)</f>
        <v>0</v>
      </c>
      <c r="Z79" s="98">
        <f>VLOOKUP($D79,'факт '!$D$7:$AS$101,9,0)</f>
        <v>0</v>
      </c>
      <c r="AA79" s="98">
        <f>VLOOKUP($D79,'факт '!$D$7:$AS$101,10,0)</f>
        <v>0</v>
      </c>
      <c r="AB79" s="98">
        <f t="shared" si="2411"/>
        <v>0</v>
      </c>
      <c r="AC79" s="98">
        <f t="shared" si="2412"/>
        <v>0</v>
      </c>
      <c r="AD79" s="99">
        <f t="shared" si="2413"/>
        <v>0</v>
      </c>
      <c r="AE79" s="99">
        <f t="shared" si="2414"/>
        <v>0</v>
      </c>
      <c r="AF79" s="98"/>
      <c r="AG79" s="98"/>
      <c r="AH79" s="98"/>
      <c r="AI79" s="98"/>
      <c r="AJ79" s="98">
        <f>VLOOKUP($D79,'факт '!$D$7:$AS$101,5,0)</f>
        <v>0</v>
      </c>
      <c r="AK79" s="98">
        <f>VLOOKUP($D79,'факт '!$D$7:$AS$101,6,0)</f>
        <v>0</v>
      </c>
      <c r="AL79" s="98"/>
      <c r="AM79" s="98"/>
      <c r="AN79" s="98">
        <f t="shared" si="2415"/>
        <v>0</v>
      </c>
      <c r="AO79" s="98">
        <f t="shared" si="2416"/>
        <v>0</v>
      </c>
      <c r="AP79" s="99">
        <f t="shared" si="2417"/>
        <v>0</v>
      </c>
      <c r="AQ79" s="99">
        <f t="shared" si="2418"/>
        <v>0</v>
      </c>
      <c r="AR79" s="98"/>
      <c r="AS79" s="98"/>
      <c r="AT79" s="98"/>
      <c r="AU79" s="98"/>
      <c r="AV79" s="98">
        <f>VLOOKUP($D79,'факт '!$D$7:$AS$101,11,0)</f>
        <v>2</v>
      </c>
      <c r="AW79" s="98">
        <f>VLOOKUP($D79,'факт '!$D$7:$AS$101,12,0)</f>
        <v>264860.28000000003</v>
      </c>
      <c r="AX79" s="98"/>
      <c r="AY79" s="98"/>
      <c r="AZ79" s="98">
        <f t="shared" si="2419"/>
        <v>2</v>
      </c>
      <c r="BA79" s="98">
        <f t="shared" si="2420"/>
        <v>264860.28000000003</v>
      </c>
      <c r="BB79" s="99">
        <f t="shared" si="2421"/>
        <v>2</v>
      </c>
      <c r="BC79" s="99">
        <f t="shared" si="2422"/>
        <v>264860.28000000003</v>
      </c>
      <c r="BD79" s="98"/>
      <c r="BE79" s="98"/>
      <c r="BF79" s="98"/>
      <c r="BG79" s="98"/>
      <c r="BH79" s="98">
        <f>VLOOKUP($D79,'факт '!$D$7:$AS$101,15,0)</f>
        <v>0</v>
      </c>
      <c r="BI79" s="98">
        <f>VLOOKUP($D79,'факт '!$D$7:$AS$101,16,0)</f>
        <v>0</v>
      </c>
      <c r="BJ79" s="98">
        <f>VLOOKUP($D79,'факт '!$D$7:$AS$101,17,0)</f>
        <v>0</v>
      </c>
      <c r="BK79" s="98">
        <f>VLOOKUP($D79,'факт '!$D$7:$AS$101,18,0)</f>
        <v>0</v>
      </c>
      <c r="BL79" s="98">
        <f t="shared" si="2423"/>
        <v>0</v>
      </c>
      <c r="BM79" s="98">
        <f t="shared" si="2424"/>
        <v>0</v>
      </c>
      <c r="BN79" s="99">
        <f t="shared" si="2425"/>
        <v>0</v>
      </c>
      <c r="BO79" s="99">
        <f t="shared" si="2426"/>
        <v>0</v>
      </c>
      <c r="BP79" s="98"/>
      <c r="BQ79" s="98"/>
      <c r="BR79" s="98"/>
      <c r="BS79" s="98"/>
      <c r="BT79" s="98">
        <f>VLOOKUP($D79,'факт '!$D$7:$AS$101,19,0)</f>
        <v>0</v>
      </c>
      <c r="BU79" s="98">
        <f>VLOOKUP($D79,'факт '!$D$7:$AS$101,20,0)</f>
        <v>0</v>
      </c>
      <c r="BV79" s="98">
        <f>VLOOKUP($D79,'факт '!$D$7:$AS$101,21,0)</f>
        <v>0</v>
      </c>
      <c r="BW79" s="98">
        <f>VLOOKUP($D79,'факт '!$D$7:$AS$101,22,0)</f>
        <v>0</v>
      </c>
      <c r="BX79" s="98">
        <f t="shared" si="2427"/>
        <v>0</v>
      </c>
      <c r="BY79" s="98">
        <f t="shared" si="2428"/>
        <v>0</v>
      </c>
      <c r="BZ79" s="99">
        <f t="shared" si="2429"/>
        <v>0</v>
      </c>
      <c r="CA79" s="99">
        <f t="shared" si="2430"/>
        <v>0</v>
      </c>
      <c r="CB79" s="98"/>
      <c r="CC79" s="98"/>
      <c r="CD79" s="98"/>
      <c r="CE79" s="98"/>
      <c r="CF79" s="98">
        <f>VLOOKUP($D79,'факт '!$D$7:$AS$101,23,0)</f>
        <v>0</v>
      </c>
      <c r="CG79" s="98">
        <f>VLOOKUP($D79,'факт '!$D$7:$AS$101,24,0)</f>
        <v>0</v>
      </c>
      <c r="CH79" s="98">
        <f>VLOOKUP($D79,'факт '!$D$7:$AS$101,25,0)</f>
        <v>0</v>
      </c>
      <c r="CI79" s="98">
        <f>VLOOKUP($D79,'факт '!$D$7:$AS$101,26,0)</f>
        <v>0</v>
      </c>
      <c r="CJ79" s="98">
        <f t="shared" si="2431"/>
        <v>0</v>
      </c>
      <c r="CK79" s="98">
        <f t="shared" si="2432"/>
        <v>0</v>
      </c>
      <c r="CL79" s="99">
        <f t="shared" si="2433"/>
        <v>0</v>
      </c>
      <c r="CM79" s="99">
        <f t="shared" si="2434"/>
        <v>0</v>
      </c>
      <c r="CN79" s="98"/>
      <c r="CO79" s="98"/>
      <c r="CP79" s="98"/>
      <c r="CQ79" s="98"/>
      <c r="CR79" s="98">
        <f>VLOOKUP($D79,'факт '!$D$7:$AS$101,27,0)</f>
        <v>0</v>
      </c>
      <c r="CS79" s="98">
        <f>VLOOKUP($D79,'факт '!$D$7:$AS$101,28,0)</f>
        <v>0</v>
      </c>
      <c r="CT79" s="98">
        <f>VLOOKUP($D79,'факт '!$D$7:$AS$101,29,0)</f>
        <v>0</v>
      </c>
      <c r="CU79" s="98">
        <f>VLOOKUP($D79,'факт '!$D$7:$AS$101,30,0)</f>
        <v>0</v>
      </c>
      <c r="CV79" s="98">
        <f t="shared" si="2435"/>
        <v>0</v>
      </c>
      <c r="CW79" s="98">
        <f t="shared" si="2436"/>
        <v>0</v>
      </c>
      <c r="CX79" s="99">
        <f t="shared" si="2437"/>
        <v>0</v>
      </c>
      <c r="CY79" s="99">
        <f t="shared" si="2438"/>
        <v>0</v>
      </c>
      <c r="CZ79" s="98"/>
      <c r="DA79" s="98"/>
      <c r="DB79" s="98"/>
      <c r="DC79" s="98"/>
      <c r="DD79" s="98">
        <f>VLOOKUP($D79,'факт '!$D$7:$AS$101,31,0)</f>
        <v>0</v>
      </c>
      <c r="DE79" s="98">
        <f>VLOOKUP($D79,'факт '!$D$7:$AS$101,32,0)</f>
        <v>0</v>
      </c>
      <c r="DF79" s="98"/>
      <c r="DG79" s="98"/>
      <c r="DH79" s="98">
        <f t="shared" si="2439"/>
        <v>0</v>
      </c>
      <c r="DI79" s="98">
        <f t="shared" si="2440"/>
        <v>0</v>
      </c>
      <c r="DJ79" s="99">
        <f t="shared" si="2441"/>
        <v>0</v>
      </c>
      <c r="DK79" s="99">
        <f t="shared" si="2442"/>
        <v>0</v>
      </c>
      <c r="DL79" s="98"/>
      <c r="DM79" s="98"/>
      <c r="DN79" s="98"/>
      <c r="DO79" s="98"/>
      <c r="DP79" s="98">
        <f>VLOOKUP($D79,'факт '!$D$7:$AS$101,13,0)</f>
        <v>0</v>
      </c>
      <c r="DQ79" s="98">
        <f>VLOOKUP($D79,'факт '!$D$7:$AS$101,14,0)</f>
        <v>0</v>
      </c>
      <c r="DR79" s="98"/>
      <c r="DS79" s="98"/>
      <c r="DT79" s="98">
        <f t="shared" si="2443"/>
        <v>0</v>
      </c>
      <c r="DU79" s="98">
        <f t="shared" si="2444"/>
        <v>0</v>
      </c>
      <c r="DV79" s="99">
        <f t="shared" si="2445"/>
        <v>0</v>
      </c>
      <c r="DW79" s="99">
        <f t="shared" si="2446"/>
        <v>0</v>
      </c>
      <c r="DX79" s="98"/>
      <c r="DY79" s="98"/>
      <c r="DZ79" s="98"/>
      <c r="EA79" s="98"/>
      <c r="EB79" s="98">
        <f>VLOOKUP($D79,'факт '!$D$7:$AS$101,33,0)</f>
        <v>0</v>
      </c>
      <c r="EC79" s="98">
        <f>VLOOKUP($D79,'факт '!$D$7:$AS$101,34,0)</f>
        <v>0</v>
      </c>
      <c r="ED79" s="98">
        <f>VLOOKUP($D79,'факт '!$D$7:$AS$101,35,0)</f>
        <v>0</v>
      </c>
      <c r="EE79" s="98">
        <f>VLOOKUP($D79,'факт '!$D$7:$AS$101,36,0)</f>
        <v>0</v>
      </c>
      <c r="EF79" s="98">
        <f t="shared" si="2447"/>
        <v>0</v>
      </c>
      <c r="EG79" s="98">
        <f t="shared" si="2448"/>
        <v>0</v>
      </c>
      <c r="EH79" s="99">
        <f t="shared" si="2449"/>
        <v>0</v>
      </c>
      <c r="EI79" s="99">
        <f t="shared" si="2450"/>
        <v>0</v>
      </c>
      <c r="EJ79" s="98"/>
      <c r="EK79" s="98"/>
      <c r="EL79" s="98"/>
      <c r="EM79" s="98"/>
      <c r="EN79" s="98">
        <f>VLOOKUP($D79,'факт '!$D$7:$AS$101,39,0)</f>
        <v>0</v>
      </c>
      <c r="EO79" s="98">
        <f>VLOOKUP($D79,'факт '!$D$7:$AS$101,40,0)</f>
        <v>0</v>
      </c>
      <c r="EP79" s="98">
        <f>VLOOKUP($D79,'факт '!$D$7:$AS$101,41,0)</f>
        <v>0</v>
      </c>
      <c r="EQ79" s="98">
        <f>VLOOKUP($D79,'факт '!$D$7:$AS$101,42,0)</f>
        <v>0</v>
      </c>
      <c r="ER79" s="98">
        <f t="shared" si="2451"/>
        <v>0</v>
      </c>
      <c r="ES79" s="98">
        <f t="shared" si="2452"/>
        <v>0</v>
      </c>
      <c r="ET79" s="99">
        <f t="shared" si="2453"/>
        <v>0</v>
      </c>
      <c r="EU79" s="99">
        <f t="shared" si="2454"/>
        <v>0</v>
      </c>
      <c r="EV79" s="98"/>
      <c r="EW79" s="98"/>
      <c r="EX79" s="98"/>
      <c r="EY79" s="98"/>
      <c r="EZ79" s="98"/>
      <c r="FA79" s="98"/>
      <c r="FB79" s="98"/>
      <c r="FC79" s="98"/>
      <c r="FD79" s="98">
        <f t="shared" si="2455"/>
        <v>0</v>
      </c>
      <c r="FE79" s="98">
        <f t="shared" si="2456"/>
        <v>0</v>
      </c>
      <c r="FF79" s="99">
        <f t="shared" si="2376"/>
        <v>0</v>
      </c>
      <c r="FG79" s="99">
        <f t="shared" si="2377"/>
        <v>0</v>
      </c>
      <c r="FH79" s="98"/>
      <c r="FI79" s="98"/>
      <c r="FJ79" s="98"/>
      <c r="FK79" s="98"/>
      <c r="FL79" s="98">
        <f>VLOOKUP($D79,'факт '!$D$7:$AS$101,37,0)</f>
        <v>0</v>
      </c>
      <c r="FM79" s="98">
        <f>VLOOKUP($D79,'факт '!$D$7:$AS$101,38,0)</f>
        <v>0</v>
      </c>
      <c r="FN79" s="98"/>
      <c r="FO79" s="98"/>
      <c r="FP79" s="98">
        <f t="shared" si="2457"/>
        <v>0</v>
      </c>
      <c r="FQ79" s="98">
        <f t="shared" si="2458"/>
        <v>0</v>
      </c>
      <c r="FR79" s="99">
        <f t="shared" si="2459"/>
        <v>0</v>
      </c>
      <c r="FS79" s="99">
        <f t="shared" si="2460"/>
        <v>0</v>
      </c>
      <c r="FT79" s="98"/>
      <c r="FU79" s="98"/>
      <c r="FV79" s="98"/>
      <c r="FW79" s="98"/>
      <c r="FX79" s="98"/>
      <c r="FY79" s="98"/>
      <c r="FZ79" s="98"/>
      <c r="GA79" s="98"/>
      <c r="GB79" s="98">
        <f t="shared" si="2461"/>
        <v>0</v>
      </c>
      <c r="GC79" s="98">
        <f t="shared" si="2462"/>
        <v>0</v>
      </c>
      <c r="GD79" s="99">
        <f t="shared" si="2382"/>
        <v>0</v>
      </c>
      <c r="GE79" s="99">
        <f t="shared" si="2383"/>
        <v>0</v>
      </c>
      <c r="GF79" s="98">
        <f t="shared" si="2463"/>
        <v>0</v>
      </c>
      <c r="GG79" s="98">
        <f t="shared" si="2464"/>
        <v>0</v>
      </c>
      <c r="GH79" s="98">
        <f t="shared" si="2465"/>
        <v>0</v>
      </c>
      <c r="GI79" s="98">
        <f t="shared" si="2466"/>
        <v>0</v>
      </c>
      <c r="GJ79" s="98">
        <f t="shared" si="2467"/>
        <v>2</v>
      </c>
      <c r="GK79" s="98">
        <f t="shared" si="2468"/>
        <v>264860.28000000003</v>
      </c>
      <c r="GL79" s="98">
        <f t="shared" si="2469"/>
        <v>0</v>
      </c>
      <c r="GM79" s="98">
        <f t="shared" si="2470"/>
        <v>0</v>
      </c>
      <c r="GN79" s="98">
        <f t="shared" si="2471"/>
        <v>2</v>
      </c>
      <c r="GO79" s="98">
        <f t="shared" si="2472"/>
        <v>264860.28000000003</v>
      </c>
      <c r="GP79" s="98"/>
      <c r="GQ79" s="98"/>
      <c r="GR79" s="139"/>
      <c r="GS79" s="78"/>
      <c r="GT79" s="161">
        <v>132430.14440000002</v>
      </c>
      <c r="GU79" s="161">
        <f t="shared" si="188"/>
        <v>132430.14000000001</v>
      </c>
      <c r="GV79" s="90">
        <f t="shared" si="2406"/>
        <v>4.4000000052619725E-3</v>
      </c>
    </row>
    <row r="80" spans="1:204" ht="46.5" customHeight="1" x14ac:dyDescent="0.2">
      <c r="A80" s="23">
        <v>1</v>
      </c>
      <c r="B80" s="78" t="s">
        <v>168</v>
      </c>
      <c r="C80" s="79" t="s">
        <v>169</v>
      </c>
      <c r="D80" s="86">
        <v>260</v>
      </c>
      <c r="E80" s="83" t="s">
        <v>171</v>
      </c>
      <c r="F80" s="86">
        <v>16</v>
      </c>
      <c r="G80" s="97">
        <v>132430.14440000002</v>
      </c>
      <c r="H80" s="98"/>
      <c r="I80" s="98"/>
      <c r="J80" s="98"/>
      <c r="K80" s="98"/>
      <c r="L80" s="98">
        <f>VLOOKUP($D80,'факт '!$D$7:$AS$101,3,0)</f>
        <v>0</v>
      </c>
      <c r="M80" s="98">
        <f>VLOOKUP($D80,'факт '!$D$7:$AS$101,4,0)</f>
        <v>0</v>
      </c>
      <c r="N80" s="98"/>
      <c r="O80" s="98"/>
      <c r="P80" s="98">
        <f t="shared" si="2407"/>
        <v>0</v>
      </c>
      <c r="Q80" s="98">
        <f t="shared" si="2408"/>
        <v>0</v>
      </c>
      <c r="R80" s="99">
        <f t="shared" si="2409"/>
        <v>0</v>
      </c>
      <c r="S80" s="99">
        <f t="shared" si="2410"/>
        <v>0</v>
      </c>
      <c r="T80" s="98"/>
      <c r="U80" s="98"/>
      <c r="V80" s="98"/>
      <c r="W80" s="98"/>
      <c r="X80" s="98">
        <f>VLOOKUP($D80,'факт '!$D$7:$AS$101,7,0)</f>
        <v>0</v>
      </c>
      <c r="Y80" s="98">
        <f>VLOOKUP($D80,'факт '!$D$7:$AS$101,8,0)</f>
        <v>0</v>
      </c>
      <c r="Z80" s="98">
        <f>VLOOKUP($D80,'факт '!$D$7:$AS$101,9,0)</f>
        <v>0</v>
      </c>
      <c r="AA80" s="98">
        <f>VLOOKUP($D80,'факт '!$D$7:$AS$101,10,0)</f>
        <v>0</v>
      </c>
      <c r="AB80" s="98">
        <f t="shared" si="2411"/>
        <v>0</v>
      </c>
      <c r="AC80" s="98">
        <f t="shared" si="2412"/>
        <v>0</v>
      </c>
      <c r="AD80" s="99">
        <f t="shared" si="2413"/>
        <v>0</v>
      </c>
      <c r="AE80" s="99">
        <f t="shared" si="2414"/>
        <v>0</v>
      </c>
      <c r="AF80" s="98"/>
      <c r="AG80" s="98"/>
      <c r="AH80" s="98"/>
      <c r="AI80" s="98"/>
      <c r="AJ80" s="98">
        <f>VLOOKUP($D80,'факт '!$D$7:$AS$101,5,0)</f>
        <v>0</v>
      </c>
      <c r="AK80" s="98">
        <f>VLOOKUP($D80,'факт '!$D$7:$AS$101,6,0)</f>
        <v>0</v>
      </c>
      <c r="AL80" s="98"/>
      <c r="AM80" s="98"/>
      <c r="AN80" s="98">
        <f t="shared" si="2415"/>
        <v>0</v>
      </c>
      <c r="AO80" s="98">
        <f t="shared" si="2416"/>
        <v>0</v>
      </c>
      <c r="AP80" s="99">
        <f t="shared" si="2417"/>
        <v>0</v>
      </c>
      <c r="AQ80" s="99">
        <f t="shared" si="2418"/>
        <v>0</v>
      </c>
      <c r="AR80" s="98"/>
      <c r="AS80" s="98"/>
      <c r="AT80" s="98"/>
      <c r="AU80" s="98"/>
      <c r="AV80" s="98">
        <f>VLOOKUP($D80,'факт '!$D$7:$AS$101,11,0)</f>
        <v>1</v>
      </c>
      <c r="AW80" s="98">
        <f>VLOOKUP($D80,'факт '!$D$7:$AS$101,12,0)</f>
        <v>132430.14000000001</v>
      </c>
      <c r="AX80" s="98"/>
      <c r="AY80" s="98"/>
      <c r="AZ80" s="98">
        <f t="shared" si="2419"/>
        <v>1</v>
      </c>
      <c r="BA80" s="98">
        <f t="shared" si="2420"/>
        <v>132430.14000000001</v>
      </c>
      <c r="BB80" s="99">
        <f t="shared" si="2421"/>
        <v>1</v>
      </c>
      <c r="BC80" s="99">
        <f t="shared" si="2422"/>
        <v>132430.14000000001</v>
      </c>
      <c r="BD80" s="98"/>
      <c r="BE80" s="98"/>
      <c r="BF80" s="98"/>
      <c r="BG80" s="98"/>
      <c r="BH80" s="98">
        <f>VLOOKUP($D80,'факт '!$D$7:$AS$101,15,0)</f>
        <v>1</v>
      </c>
      <c r="BI80" s="98">
        <f>VLOOKUP($D80,'факт '!$D$7:$AS$101,16,0)</f>
        <v>132430.14000000001</v>
      </c>
      <c r="BJ80" s="98">
        <f>VLOOKUP($D80,'факт '!$D$7:$AS$101,17,0)</f>
        <v>0</v>
      </c>
      <c r="BK80" s="98">
        <f>VLOOKUP($D80,'факт '!$D$7:$AS$101,18,0)</f>
        <v>0</v>
      </c>
      <c r="BL80" s="98">
        <f t="shared" si="2423"/>
        <v>1</v>
      </c>
      <c r="BM80" s="98">
        <f t="shared" si="2424"/>
        <v>132430.14000000001</v>
      </c>
      <c r="BN80" s="99">
        <f t="shared" si="2425"/>
        <v>1</v>
      </c>
      <c r="BO80" s="99">
        <f t="shared" si="2426"/>
        <v>132430.14000000001</v>
      </c>
      <c r="BP80" s="98"/>
      <c r="BQ80" s="98"/>
      <c r="BR80" s="98"/>
      <c r="BS80" s="98"/>
      <c r="BT80" s="98">
        <f>VLOOKUP($D80,'факт '!$D$7:$AS$101,19,0)</f>
        <v>0</v>
      </c>
      <c r="BU80" s="98">
        <f>VLOOKUP($D80,'факт '!$D$7:$AS$101,20,0)</f>
        <v>0</v>
      </c>
      <c r="BV80" s="98">
        <f>VLOOKUP($D80,'факт '!$D$7:$AS$101,21,0)</f>
        <v>0</v>
      </c>
      <c r="BW80" s="98">
        <f>VLOOKUP($D80,'факт '!$D$7:$AS$101,22,0)</f>
        <v>0</v>
      </c>
      <c r="BX80" s="98">
        <f t="shared" si="2427"/>
        <v>0</v>
      </c>
      <c r="BY80" s="98">
        <f t="shared" si="2428"/>
        <v>0</v>
      </c>
      <c r="BZ80" s="99">
        <f t="shared" si="2429"/>
        <v>0</v>
      </c>
      <c r="CA80" s="99">
        <f t="shared" si="2430"/>
        <v>0</v>
      </c>
      <c r="CB80" s="98"/>
      <c r="CC80" s="98"/>
      <c r="CD80" s="98"/>
      <c r="CE80" s="98"/>
      <c r="CF80" s="98">
        <f>VLOOKUP($D80,'факт '!$D$7:$AS$101,23,0)</f>
        <v>0</v>
      </c>
      <c r="CG80" s="98">
        <f>VLOOKUP($D80,'факт '!$D$7:$AS$101,24,0)</f>
        <v>0</v>
      </c>
      <c r="CH80" s="98">
        <f>VLOOKUP($D80,'факт '!$D$7:$AS$101,25,0)</f>
        <v>0</v>
      </c>
      <c r="CI80" s="98">
        <f>VLOOKUP($D80,'факт '!$D$7:$AS$101,26,0)</f>
        <v>0</v>
      </c>
      <c r="CJ80" s="98">
        <f t="shared" si="2431"/>
        <v>0</v>
      </c>
      <c r="CK80" s="98">
        <f t="shared" si="2432"/>
        <v>0</v>
      </c>
      <c r="CL80" s="99">
        <f t="shared" si="2433"/>
        <v>0</v>
      </c>
      <c r="CM80" s="99">
        <f t="shared" si="2434"/>
        <v>0</v>
      </c>
      <c r="CN80" s="98"/>
      <c r="CO80" s="98"/>
      <c r="CP80" s="98"/>
      <c r="CQ80" s="98"/>
      <c r="CR80" s="98">
        <f>VLOOKUP($D80,'факт '!$D$7:$AS$101,27,0)</f>
        <v>0</v>
      </c>
      <c r="CS80" s="98">
        <f>VLOOKUP($D80,'факт '!$D$7:$AS$101,28,0)</f>
        <v>0</v>
      </c>
      <c r="CT80" s="98">
        <f>VLOOKUP($D80,'факт '!$D$7:$AS$101,29,0)</f>
        <v>0</v>
      </c>
      <c r="CU80" s="98">
        <f>VLOOKUP($D80,'факт '!$D$7:$AS$101,30,0)</f>
        <v>0</v>
      </c>
      <c r="CV80" s="98">
        <f t="shared" si="2435"/>
        <v>0</v>
      </c>
      <c r="CW80" s="98">
        <f t="shared" si="2436"/>
        <v>0</v>
      </c>
      <c r="CX80" s="99">
        <f t="shared" si="2437"/>
        <v>0</v>
      </c>
      <c r="CY80" s="99">
        <f t="shared" si="2438"/>
        <v>0</v>
      </c>
      <c r="CZ80" s="98"/>
      <c r="DA80" s="98"/>
      <c r="DB80" s="98"/>
      <c r="DC80" s="98"/>
      <c r="DD80" s="98">
        <f>VLOOKUP($D80,'факт '!$D$7:$AS$101,31,0)</f>
        <v>0</v>
      </c>
      <c r="DE80" s="98">
        <f>VLOOKUP($D80,'факт '!$D$7:$AS$101,32,0)</f>
        <v>0</v>
      </c>
      <c r="DF80" s="98"/>
      <c r="DG80" s="98"/>
      <c r="DH80" s="98">
        <f t="shared" si="2439"/>
        <v>0</v>
      </c>
      <c r="DI80" s="98">
        <f t="shared" si="2440"/>
        <v>0</v>
      </c>
      <c r="DJ80" s="99">
        <f t="shared" si="2441"/>
        <v>0</v>
      </c>
      <c r="DK80" s="99">
        <f t="shared" si="2442"/>
        <v>0</v>
      </c>
      <c r="DL80" s="98"/>
      <c r="DM80" s="98"/>
      <c r="DN80" s="98"/>
      <c r="DO80" s="98"/>
      <c r="DP80" s="98">
        <f>VLOOKUP($D80,'факт '!$D$7:$AS$101,13,0)</f>
        <v>0</v>
      </c>
      <c r="DQ80" s="98">
        <f>VLOOKUP($D80,'факт '!$D$7:$AS$101,14,0)</f>
        <v>0</v>
      </c>
      <c r="DR80" s="98"/>
      <c r="DS80" s="98"/>
      <c r="DT80" s="98">
        <f t="shared" si="2443"/>
        <v>0</v>
      </c>
      <c r="DU80" s="98">
        <f t="shared" si="2444"/>
        <v>0</v>
      </c>
      <c r="DV80" s="99">
        <f t="shared" si="2445"/>
        <v>0</v>
      </c>
      <c r="DW80" s="99">
        <f t="shared" si="2446"/>
        <v>0</v>
      </c>
      <c r="DX80" s="98"/>
      <c r="DY80" s="98"/>
      <c r="DZ80" s="98"/>
      <c r="EA80" s="98"/>
      <c r="EB80" s="98">
        <f>VLOOKUP($D80,'факт '!$D$7:$AS$101,33,0)</f>
        <v>0</v>
      </c>
      <c r="EC80" s="98">
        <f>VLOOKUP($D80,'факт '!$D$7:$AS$101,34,0)</f>
        <v>0</v>
      </c>
      <c r="ED80" s="98">
        <f>VLOOKUP($D80,'факт '!$D$7:$AS$101,35,0)</f>
        <v>0</v>
      </c>
      <c r="EE80" s="98">
        <f>VLOOKUP($D80,'факт '!$D$7:$AS$101,36,0)</f>
        <v>0</v>
      </c>
      <c r="EF80" s="98">
        <f t="shared" si="2447"/>
        <v>0</v>
      </c>
      <c r="EG80" s="98">
        <f t="shared" si="2448"/>
        <v>0</v>
      </c>
      <c r="EH80" s="99">
        <f t="shared" si="2449"/>
        <v>0</v>
      </c>
      <c r="EI80" s="99">
        <f t="shared" si="2450"/>
        <v>0</v>
      </c>
      <c r="EJ80" s="98"/>
      <c r="EK80" s="98"/>
      <c r="EL80" s="98"/>
      <c r="EM80" s="98"/>
      <c r="EN80" s="98">
        <f>VLOOKUP($D80,'факт '!$D$7:$AS$101,39,0)</f>
        <v>0</v>
      </c>
      <c r="EO80" s="98">
        <f>VLOOKUP($D80,'факт '!$D$7:$AS$101,40,0)</f>
        <v>0</v>
      </c>
      <c r="EP80" s="98">
        <f>VLOOKUP($D80,'факт '!$D$7:$AS$101,41,0)</f>
        <v>0</v>
      </c>
      <c r="EQ80" s="98">
        <f>VLOOKUP($D80,'факт '!$D$7:$AS$101,42,0)</f>
        <v>0</v>
      </c>
      <c r="ER80" s="98">
        <f t="shared" si="2451"/>
        <v>0</v>
      </c>
      <c r="ES80" s="98">
        <f t="shared" si="2452"/>
        <v>0</v>
      </c>
      <c r="ET80" s="99">
        <f t="shared" si="2453"/>
        <v>0</v>
      </c>
      <c r="EU80" s="99">
        <f t="shared" si="2454"/>
        <v>0</v>
      </c>
      <c r="EV80" s="98"/>
      <c r="EW80" s="98"/>
      <c r="EX80" s="98"/>
      <c r="EY80" s="98"/>
      <c r="EZ80" s="98"/>
      <c r="FA80" s="98"/>
      <c r="FB80" s="98"/>
      <c r="FC80" s="98"/>
      <c r="FD80" s="98">
        <f t="shared" si="2455"/>
        <v>0</v>
      </c>
      <c r="FE80" s="98">
        <f t="shared" si="2456"/>
        <v>0</v>
      </c>
      <c r="FF80" s="99">
        <f t="shared" si="2376"/>
        <v>0</v>
      </c>
      <c r="FG80" s="99">
        <f t="shared" si="2377"/>
        <v>0</v>
      </c>
      <c r="FH80" s="98"/>
      <c r="FI80" s="98"/>
      <c r="FJ80" s="98"/>
      <c r="FK80" s="98"/>
      <c r="FL80" s="98">
        <f>VLOOKUP($D80,'факт '!$D$7:$AS$101,37,0)</f>
        <v>1</v>
      </c>
      <c r="FM80" s="98">
        <f>VLOOKUP($D80,'факт '!$D$7:$AS$101,38,0)</f>
        <v>132430.14000000001</v>
      </c>
      <c r="FN80" s="98"/>
      <c r="FO80" s="98"/>
      <c r="FP80" s="98">
        <f t="shared" si="2457"/>
        <v>1</v>
      </c>
      <c r="FQ80" s="98">
        <f t="shared" si="2458"/>
        <v>132430.14000000001</v>
      </c>
      <c r="FR80" s="99">
        <f t="shared" si="2459"/>
        <v>1</v>
      </c>
      <c r="FS80" s="99">
        <f t="shared" si="2460"/>
        <v>132430.14000000001</v>
      </c>
      <c r="FT80" s="98"/>
      <c r="FU80" s="98"/>
      <c r="FV80" s="98"/>
      <c r="FW80" s="98"/>
      <c r="FX80" s="98"/>
      <c r="FY80" s="98"/>
      <c r="FZ80" s="98"/>
      <c r="GA80" s="98"/>
      <c r="GB80" s="98">
        <f t="shared" si="2461"/>
        <v>0</v>
      </c>
      <c r="GC80" s="98">
        <f t="shared" si="2462"/>
        <v>0</v>
      </c>
      <c r="GD80" s="99">
        <f t="shared" si="2382"/>
        <v>0</v>
      </c>
      <c r="GE80" s="99">
        <f t="shared" si="2383"/>
        <v>0</v>
      </c>
      <c r="GF80" s="98">
        <f t="shared" si="2463"/>
        <v>0</v>
      </c>
      <c r="GG80" s="98">
        <f t="shared" si="2464"/>
        <v>0</v>
      </c>
      <c r="GH80" s="98">
        <f t="shared" si="2465"/>
        <v>0</v>
      </c>
      <c r="GI80" s="98">
        <f t="shared" si="2466"/>
        <v>0</v>
      </c>
      <c r="GJ80" s="98">
        <f t="shared" si="2467"/>
        <v>3</v>
      </c>
      <c r="GK80" s="98">
        <f t="shared" si="2468"/>
        <v>397290.42000000004</v>
      </c>
      <c r="GL80" s="98">
        <f t="shared" si="2469"/>
        <v>0</v>
      </c>
      <c r="GM80" s="98">
        <f t="shared" si="2470"/>
        <v>0</v>
      </c>
      <c r="GN80" s="98">
        <f t="shared" si="2471"/>
        <v>3</v>
      </c>
      <c r="GO80" s="98">
        <f t="shared" si="2472"/>
        <v>397290.42000000004</v>
      </c>
      <c r="GP80" s="98"/>
      <c r="GQ80" s="98"/>
      <c r="GR80" s="139"/>
      <c r="GS80" s="78"/>
      <c r="GT80" s="161">
        <v>132430.14440000002</v>
      </c>
      <c r="GU80" s="161">
        <f t="shared" ref="GU80:GU94" si="2473">SUM(GK80/GJ80)</f>
        <v>132430.14000000001</v>
      </c>
      <c r="GV80" s="90">
        <f t="shared" si="2406"/>
        <v>4.4000000052619725E-3</v>
      </c>
    </row>
    <row r="81" spans="1:204" ht="23.25" hidden="1" customHeight="1" x14ac:dyDescent="0.2">
      <c r="A81" s="23">
        <v>1</v>
      </c>
      <c r="B81" s="78" t="s">
        <v>168</v>
      </c>
      <c r="C81" s="79" t="s">
        <v>169</v>
      </c>
      <c r="D81" s="86">
        <v>266</v>
      </c>
      <c r="E81" s="83" t="s">
        <v>172</v>
      </c>
      <c r="F81" s="86">
        <v>16</v>
      </c>
      <c r="G81" s="97">
        <v>132430.14440000002</v>
      </c>
      <c r="H81" s="98"/>
      <c r="I81" s="98"/>
      <c r="J81" s="98"/>
      <c r="K81" s="98"/>
      <c r="L81" s="98">
        <f>VLOOKUP($D81,'факт '!$D$7:$AS$101,3,0)</f>
        <v>0</v>
      </c>
      <c r="M81" s="98">
        <f>VLOOKUP($D81,'факт '!$D$7:$AS$101,4,0)</f>
        <v>0</v>
      </c>
      <c r="N81" s="98"/>
      <c r="O81" s="98"/>
      <c r="P81" s="98">
        <f t="shared" si="2407"/>
        <v>0</v>
      </c>
      <c r="Q81" s="98">
        <f t="shared" si="2408"/>
        <v>0</v>
      </c>
      <c r="R81" s="99">
        <f t="shared" si="2409"/>
        <v>0</v>
      </c>
      <c r="S81" s="99">
        <f t="shared" si="2410"/>
        <v>0</v>
      </c>
      <c r="T81" s="98"/>
      <c r="U81" s="98"/>
      <c r="V81" s="98"/>
      <c r="W81" s="98"/>
      <c r="X81" s="98">
        <f>VLOOKUP($D81,'факт '!$D$7:$AS$101,7,0)</f>
        <v>0</v>
      </c>
      <c r="Y81" s="98">
        <f>VLOOKUP($D81,'факт '!$D$7:$AS$101,8,0)</f>
        <v>0</v>
      </c>
      <c r="Z81" s="98">
        <f>VLOOKUP($D81,'факт '!$D$7:$AS$101,9,0)</f>
        <v>0</v>
      </c>
      <c r="AA81" s="98">
        <f>VLOOKUP($D81,'факт '!$D$7:$AS$101,10,0)</f>
        <v>0</v>
      </c>
      <c r="AB81" s="98">
        <f t="shared" si="2411"/>
        <v>0</v>
      </c>
      <c r="AC81" s="98">
        <f t="shared" si="2412"/>
        <v>0</v>
      </c>
      <c r="AD81" s="99">
        <f t="shared" si="2413"/>
        <v>0</v>
      </c>
      <c r="AE81" s="99">
        <f t="shared" si="2414"/>
        <v>0</v>
      </c>
      <c r="AF81" s="98"/>
      <c r="AG81" s="98"/>
      <c r="AH81" s="98"/>
      <c r="AI81" s="98"/>
      <c r="AJ81" s="98">
        <f>VLOOKUP($D81,'факт '!$D$7:$AS$101,5,0)</f>
        <v>0</v>
      </c>
      <c r="AK81" s="98">
        <f>VLOOKUP($D81,'факт '!$D$7:$AS$101,6,0)</f>
        <v>0</v>
      </c>
      <c r="AL81" s="98"/>
      <c r="AM81" s="98"/>
      <c r="AN81" s="98">
        <f t="shared" si="2415"/>
        <v>0</v>
      </c>
      <c r="AO81" s="98">
        <f t="shared" si="2416"/>
        <v>0</v>
      </c>
      <c r="AP81" s="99">
        <f t="shared" si="2417"/>
        <v>0</v>
      </c>
      <c r="AQ81" s="99">
        <f t="shared" si="2418"/>
        <v>0</v>
      </c>
      <c r="AR81" s="98"/>
      <c r="AS81" s="98"/>
      <c r="AT81" s="98"/>
      <c r="AU81" s="98"/>
      <c r="AV81" s="98">
        <f>VLOOKUP($D81,'факт '!$D$7:$AS$101,11,0)</f>
        <v>1</v>
      </c>
      <c r="AW81" s="98">
        <f>VLOOKUP($D81,'факт '!$D$7:$AS$101,12,0)</f>
        <v>132430.14000000001</v>
      </c>
      <c r="AX81" s="98"/>
      <c r="AY81" s="98"/>
      <c r="AZ81" s="98">
        <f t="shared" si="2419"/>
        <v>1</v>
      </c>
      <c r="BA81" s="98">
        <f t="shared" si="2420"/>
        <v>132430.14000000001</v>
      </c>
      <c r="BB81" s="99">
        <f t="shared" si="2421"/>
        <v>1</v>
      </c>
      <c r="BC81" s="99">
        <f t="shared" si="2422"/>
        <v>132430.14000000001</v>
      </c>
      <c r="BD81" s="98"/>
      <c r="BE81" s="98"/>
      <c r="BF81" s="98"/>
      <c r="BG81" s="98"/>
      <c r="BH81" s="98">
        <f>VLOOKUP($D81,'факт '!$D$7:$AS$101,15,0)</f>
        <v>0</v>
      </c>
      <c r="BI81" s="98">
        <f>VLOOKUP($D81,'факт '!$D$7:$AS$101,16,0)</f>
        <v>0</v>
      </c>
      <c r="BJ81" s="98">
        <f>VLOOKUP($D81,'факт '!$D$7:$AS$101,17,0)</f>
        <v>0</v>
      </c>
      <c r="BK81" s="98">
        <f>VLOOKUP($D81,'факт '!$D$7:$AS$101,18,0)</f>
        <v>0</v>
      </c>
      <c r="BL81" s="98">
        <f t="shared" si="2423"/>
        <v>0</v>
      </c>
      <c r="BM81" s="98">
        <f t="shared" si="2424"/>
        <v>0</v>
      </c>
      <c r="BN81" s="99">
        <f t="shared" si="2425"/>
        <v>0</v>
      </c>
      <c r="BO81" s="99">
        <f t="shared" si="2426"/>
        <v>0</v>
      </c>
      <c r="BP81" s="98"/>
      <c r="BQ81" s="98"/>
      <c r="BR81" s="98"/>
      <c r="BS81" s="98"/>
      <c r="BT81" s="98">
        <f>VLOOKUP($D81,'факт '!$D$7:$AS$101,19,0)</f>
        <v>0</v>
      </c>
      <c r="BU81" s="98">
        <f>VLOOKUP($D81,'факт '!$D$7:$AS$101,20,0)</f>
        <v>0</v>
      </c>
      <c r="BV81" s="98">
        <f>VLOOKUP($D81,'факт '!$D$7:$AS$101,21,0)</f>
        <v>0</v>
      </c>
      <c r="BW81" s="98">
        <f>VLOOKUP($D81,'факт '!$D$7:$AS$101,22,0)</f>
        <v>0</v>
      </c>
      <c r="BX81" s="98">
        <f t="shared" si="2427"/>
        <v>0</v>
      </c>
      <c r="BY81" s="98">
        <f t="shared" si="2428"/>
        <v>0</v>
      </c>
      <c r="BZ81" s="99">
        <f t="shared" si="2429"/>
        <v>0</v>
      </c>
      <c r="CA81" s="99">
        <f t="shared" si="2430"/>
        <v>0</v>
      </c>
      <c r="CB81" s="98"/>
      <c r="CC81" s="98"/>
      <c r="CD81" s="98"/>
      <c r="CE81" s="98"/>
      <c r="CF81" s="98">
        <f>VLOOKUP($D81,'факт '!$D$7:$AS$101,23,0)</f>
        <v>0</v>
      </c>
      <c r="CG81" s="98">
        <f>VLOOKUP($D81,'факт '!$D$7:$AS$101,24,0)</f>
        <v>0</v>
      </c>
      <c r="CH81" s="98">
        <f>VLOOKUP($D81,'факт '!$D$7:$AS$101,25,0)</f>
        <v>0</v>
      </c>
      <c r="CI81" s="98">
        <f>VLOOKUP($D81,'факт '!$D$7:$AS$101,26,0)</f>
        <v>0</v>
      </c>
      <c r="CJ81" s="98">
        <f t="shared" si="2431"/>
        <v>0</v>
      </c>
      <c r="CK81" s="98">
        <f t="shared" si="2432"/>
        <v>0</v>
      </c>
      <c r="CL81" s="99">
        <f t="shared" si="2433"/>
        <v>0</v>
      </c>
      <c r="CM81" s="99">
        <f t="shared" si="2434"/>
        <v>0</v>
      </c>
      <c r="CN81" s="98"/>
      <c r="CO81" s="98"/>
      <c r="CP81" s="98"/>
      <c r="CQ81" s="98"/>
      <c r="CR81" s="98">
        <f>VLOOKUP($D81,'факт '!$D$7:$AS$101,27,0)</f>
        <v>0</v>
      </c>
      <c r="CS81" s="98">
        <f>VLOOKUP($D81,'факт '!$D$7:$AS$101,28,0)</f>
        <v>0</v>
      </c>
      <c r="CT81" s="98">
        <f>VLOOKUP($D81,'факт '!$D$7:$AS$101,29,0)</f>
        <v>0</v>
      </c>
      <c r="CU81" s="98">
        <f>VLOOKUP($D81,'факт '!$D$7:$AS$101,30,0)</f>
        <v>0</v>
      </c>
      <c r="CV81" s="98">
        <f t="shared" si="2435"/>
        <v>0</v>
      </c>
      <c r="CW81" s="98">
        <f t="shared" si="2436"/>
        <v>0</v>
      </c>
      <c r="CX81" s="99">
        <f t="shared" si="2437"/>
        <v>0</v>
      </c>
      <c r="CY81" s="99">
        <f t="shared" si="2438"/>
        <v>0</v>
      </c>
      <c r="CZ81" s="98"/>
      <c r="DA81" s="98"/>
      <c r="DB81" s="98"/>
      <c r="DC81" s="98"/>
      <c r="DD81" s="98">
        <f>VLOOKUP($D81,'факт '!$D$7:$AS$101,31,0)</f>
        <v>0</v>
      </c>
      <c r="DE81" s="98">
        <f>VLOOKUP($D81,'факт '!$D$7:$AS$101,32,0)</f>
        <v>0</v>
      </c>
      <c r="DF81" s="98"/>
      <c r="DG81" s="98"/>
      <c r="DH81" s="98">
        <f t="shared" si="2439"/>
        <v>0</v>
      </c>
      <c r="DI81" s="98">
        <f t="shared" si="2440"/>
        <v>0</v>
      </c>
      <c r="DJ81" s="99">
        <f t="shared" si="2441"/>
        <v>0</v>
      </c>
      <c r="DK81" s="99">
        <f t="shared" si="2442"/>
        <v>0</v>
      </c>
      <c r="DL81" s="98"/>
      <c r="DM81" s="98"/>
      <c r="DN81" s="98"/>
      <c r="DO81" s="98"/>
      <c r="DP81" s="98">
        <f>VLOOKUP($D81,'факт '!$D$7:$AS$101,13,0)</f>
        <v>0</v>
      </c>
      <c r="DQ81" s="98">
        <f>VLOOKUP($D81,'факт '!$D$7:$AS$101,14,0)</f>
        <v>0</v>
      </c>
      <c r="DR81" s="98"/>
      <c r="DS81" s="98"/>
      <c r="DT81" s="98">
        <f t="shared" si="2443"/>
        <v>0</v>
      </c>
      <c r="DU81" s="98">
        <f t="shared" si="2444"/>
        <v>0</v>
      </c>
      <c r="DV81" s="99">
        <f t="shared" si="2445"/>
        <v>0</v>
      </c>
      <c r="DW81" s="99">
        <f t="shared" si="2446"/>
        <v>0</v>
      </c>
      <c r="DX81" s="98"/>
      <c r="DY81" s="98"/>
      <c r="DZ81" s="98"/>
      <c r="EA81" s="98"/>
      <c r="EB81" s="98">
        <f>VLOOKUP($D81,'факт '!$D$7:$AS$101,33,0)</f>
        <v>0</v>
      </c>
      <c r="EC81" s="98">
        <f>VLOOKUP($D81,'факт '!$D$7:$AS$101,34,0)</f>
        <v>0</v>
      </c>
      <c r="ED81" s="98">
        <f>VLOOKUP($D81,'факт '!$D$7:$AS$101,35,0)</f>
        <v>0</v>
      </c>
      <c r="EE81" s="98">
        <f>VLOOKUP($D81,'факт '!$D$7:$AS$101,36,0)</f>
        <v>0</v>
      </c>
      <c r="EF81" s="98">
        <f t="shared" si="2447"/>
        <v>0</v>
      </c>
      <c r="EG81" s="98">
        <f t="shared" si="2448"/>
        <v>0</v>
      </c>
      <c r="EH81" s="99">
        <f t="shared" si="2449"/>
        <v>0</v>
      </c>
      <c r="EI81" s="99">
        <f t="shared" si="2450"/>
        <v>0</v>
      </c>
      <c r="EJ81" s="98"/>
      <c r="EK81" s="98"/>
      <c r="EL81" s="98"/>
      <c r="EM81" s="98"/>
      <c r="EN81" s="98">
        <f>VLOOKUP($D81,'факт '!$D$7:$AS$101,39,0)</f>
        <v>0</v>
      </c>
      <c r="EO81" s="98">
        <f>VLOOKUP($D81,'факт '!$D$7:$AS$101,40,0)</f>
        <v>0</v>
      </c>
      <c r="EP81" s="98">
        <f>VLOOKUP($D81,'факт '!$D$7:$AS$101,41,0)</f>
        <v>0</v>
      </c>
      <c r="EQ81" s="98">
        <f>VLOOKUP($D81,'факт '!$D$7:$AS$101,42,0)</f>
        <v>0</v>
      </c>
      <c r="ER81" s="98">
        <f t="shared" si="2451"/>
        <v>0</v>
      </c>
      <c r="ES81" s="98">
        <f t="shared" si="2452"/>
        <v>0</v>
      </c>
      <c r="ET81" s="99">
        <f t="shared" si="2453"/>
        <v>0</v>
      </c>
      <c r="EU81" s="99">
        <f t="shared" si="2454"/>
        <v>0</v>
      </c>
      <c r="EV81" s="98"/>
      <c r="EW81" s="98"/>
      <c r="EX81" s="98"/>
      <c r="EY81" s="98"/>
      <c r="EZ81" s="98"/>
      <c r="FA81" s="98"/>
      <c r="FB81" s="98"/>
      <c r="FC81" s="98"/>
      <c r="FD81" s="98">
        <f t="shared" si="2455"/>
        <v>0</v>
      </c>
      <c r="FE81" s="98">
        <f t="shared" si="2456"/>
        <v>0</v>
      </c>
      <c r="FF81" s="99">
        <f t="shared" si="2376"/>
        <v>0</v>
      </c>
      <c r="FG81" s="99">
        <f t="shared" si="2377"/>
        <v>0</v>
      </c>
      <c r="FH81" s="98"/>
      <c r="FI81" s="98"/>
      <c r="FJ81" s="98"/>
      <c r="FK81" s="98"/>
      <c r="FL81" s="98">
        <f>VLOOKUP($D81,'факт '!$D$7:$AS$101,37,0)</f>
        <v>0</v>
      </c>
      <c r="FM81" s="98">
        <f>VLOOKUP($D81,'факт '!$D$7:$AS$101,38,0)</f>
        <v>0</v>
      </c>
      <c r="FN81" s="98"/>
      <c r="FO81" s="98"/>
      <c r="FP81" s="98">
        <f t="shared" si="2457"/>
        <v>0</v>
      </c>
      <c r="FQ81" s="98">
        <f t="shared" si="2458"/>
        <v>0</v>
      </c>
      <c r="FR81" s="99">
        <f t="shared" si="2459"/>
        <v>0</v>
      </c>
      <c r="FS81" s="99">
        <f t="shared" si="2460"/>
        <v>0</v>
      </c>
      <c r="FT81" s="98"/>
      <c r="FU81" s="98"/>
      <c r="FV81" s="98"/>
      <c r="FW81" s="98"/>
      <c r="FX81" s="98"/>
      <c r="FY81" s="98"/>
      <c r="FZ81" s="98"/>
      <c r="GA81" s="98"/>
      <c r="GB81" s="98">
        <f t="shared" si="2461"/>
        <v>0</v>
      </c>
      <c r="GC81" s="98">
        <f t="shared" si="2462"/>
        <v>0</v>
      </c>
      <c r="GD81" s="99">
        <f t="shared" si="2382"/>
        <v>0</v>
      </c>
      <c r="GE81" s="99">
        <f t="shared" si="2383"/>
        <v>0</v>
      </c>
      <c r="GF81" s="98">
        <f t="shared" si="2463"/>
        <v>0</v>
      </c>
      <c r="GG81" s="98">
        <f t="shared" si="2464"/>
        <v>0</v>
      </c>
      <c r="GH81" s="98">
        <f t="shared" si="2465"/>
        <v>0</v>
      </c>
      <c r="GI81" s="98">
        <f t="shared" si="2466"/>
        <v>0</v>
      </c>
      <c r="GJ81" s="98">
        <f t="shared" si="2467"/>
        <v>1</v>
      </c>
      <c r="GK81" s="98">
        <f t="shared" si="2468"/>
        <v>132430.14000000001</v>
      </c>
      <c r="GL81" s="98">
        <f t="shared" si="2469"/>
        <v>0</v>
      </c>
      <c r="GM81" s="98">
        <f t="shared" si="2470"/>
        <v>0</v>
      </c>
      <c r="GN81" s="98">
        <f t="shared" si="2471"/>
        <v>1</v>
      </c>
      <c r="GO81" s="98">
        <f t="shared" si="2472"/>
        <v>132430.14000000001</v>
      </c>
      <c r="GP81" s="98"/>
      <c r="GQ81" s="98"/>
      <c r="GR81" s="139"/>
      <c r="GS81" s="78"/>
      <c r="GT81" s="161">
        <v>132430.14440000002</v>
      </c>
      <c r="GU81" s="161">
        <f t="shared" si="2473"/>
        <v>132430.14000000001</v>
      </c>
      <c r="GV81" s="90">
        <f t="shared" si="2406"/>
        <v>4.4000000052619725E-3</v>
      </c>
    </row>
    <row r="82" spans="1:204" ht="23.25" hidden="1" customHeight="1" x14ac:dyDescent="0.2">
      <c r="A82" s="23">
        <v>1</v>
      </c>
      <c r="B82" s="78" t="s">
        <v>168</v>
      </c>
      <c r="C82" s="79" t="s">
        <v>169</v>
      </c>
      <c r="D82" s="86">
        <v>276</v>
      </c>
      <c r="E82" s="83" t="s">
        <v>173</v>
      </c>
      <c r="F82" s="86">
        <v>16</v>
      </c>
      <c r="G82" s="97">
        <v>132430.14440000002</v>
      </c>
      <c r="H82" s="98"/>
      <c r="I82" s="98"/>
      <c r="J82" s="98"/>
      <c r="K82" s="98"/>
      <c r="L82" s="98">
        <f>VLOOKUP($D82,'факт '!$D$7:$AS$101,3,0)</f>
        <v>0</v>
      </c>
      <c r="M82" s="98">
        <f>VLOOKUP($D82,'факт '!$D$7:$AS$101,4,0)</f>
        <v>0</v>
      </c>
      <c r="N82" s="98"/>
      <c r="O82" s="98"/>
      <c r="P82" s="98">
        <f t="shared" si="2407"/>
        <v>0</v>
      </c>
      <c r="Q82" s="98">
        <f t="shared" si="2408"/>
        <v>0</v>
      </c>
      <c r="R82" s="99">
        <f t="shared" si="2409"/>
        <v>0</v>
      </c>
      <c r="S82" s="99">
        <f t="shared" si="2410"/>
        <v>0</v>
      </c>
      <c r="T82" s="98"/>
      <c r="U82" s="98"/>
      <c r="V82" s="98"/>
      <c r="W82" s="98"/>
      <c r="X82" s="98">
        <f>VLOOKUP($D82,'факт '!$D$7:$AS$101,7,0)</f>
        <v>0</v>
      </c>
      <c r="Y82" s="98">
        <f>VLOOKUP($D82,'факт '!$D$7:$AS$101,8,0)</f>
        <v>0</v>
      </c>
      <c r="Z82" s="98">
        <f>VLOOKUP($D82,'факт '!$D$7:$AS$101,9,0)</f>
        <v>0</v>
      </c>
      <c r="AA82" s="98">
        <f>VLOOKUP($D82,'факт '!$D$7:$AS$101,10,0)</f>
        <v>0</v>
      </c>
      <c r="AB82" s="98">
        <f t="shared" si="2411"/>
        <v>0</v>
      </c>
      <c r="AC82" s="98">
        <f t="shared" si="2412"/>
        <v>0</v>
      </c>
      <c r="AD82" s="99">
        <f t="shared" si="2413"/>
        <v>0</v>
      </c>
      <c r="AE82" s="99">
        <f t="shared" si="2414"/>
        <v>0</v>
      </c>
      <c r="AF82" s="98"/>
      <c r="AG82" s="98"/>
      <c r="AH82" s="98"/>
      <c r="AI82" s="98"/>
      <c r="AJ82" s="98">
        <f>VLOOKUP($D82,'факт '!$D$7:$AS$101,5,0)</f>
        <v>0</v>
      </c>
      <c r="AK82" s="98">
        <f>VLOOKUP($D82,'факт '!$D$7:$AS$101,6,0)</f>
        <v>0</v>
      </c>
      <c r="AL82" s="98"/>
      <c r="AM82" s="98"/>
      <c r="AN82" s="98">
        <f t="shared" si="2415"/>
        <v>0</v>
      </c>
      <c r="AO82" s="98">
        <f t="shared" si="2416"/>
        <v>0</v>
      </c>
      <c r="AP82" s="99">
        <f t="shared" si="2417"/>
        <v>0</v>
      </c>
      <c r="AQ82" s="99">
        <f t="shared" si="2418"/>
        <v>0</v>
      </c>
      <c r="AR82" s="98"/>
      <c r="AS82" s="98"/>
      <c r="AT82" s="98"/>
      <c r="AU82" s="98"/>
      <c r="AV82" s="98">
        <f>VLOOKUP($D82,'факт '!$D$7:$AS$101,11,0)</f>
        <v>1</v>
      </c>
      <c r="AW82" s="98">
        <f>VLOOKUP($D82,'факт '!$D$7:$AS$101,12,0)</f>
        <v>132430.14000000001</v>
      </c>
      <c r="AX82" s="98"/>
      <c r="AY82" s="98"/>
      <c r="AZ82" s="98">
        <f t="shared" si="2419"/>
        <v>1</v>
      </c>
      <c r="BA82" s="98">
        <f t="shared" si="2420"/>
        <v>132430.14000000001</v>
      </c>
      <c r="BB82" s="99">
        <f t="shared" si="2421"/>
        <v>1</v>
      </c>
      <c r="BC82" s="99">
        <f t="shared" si="2422"/>
        <v>132430.14000000001</v>
      </c>
      <c r="BD82" s="98"/>
      <c r="BE82" s="98"/>
      <c r="BF82" s="98"/>
      <c r="BG82" s="98"/>
      <c r="BH82" s="98">
        <f>VLOOKUP($D82,'факт '!$D$7:$AS$101,15,0)</f>
        <v>1</v>
      </c>
      <c r="BI82" s="98">
        <f>VLOOKUP($D82,'факт '!$D$7:$AS$101,16,0)</f>
        <v>132430.14000000001</v>
      </c>
      <c r="BJ82" s="98">
        <f>VLOOKUP($D82,'факт '!$D$7:$AS$101,17,0)</f>
        <v>0</v>
      </c>
      <c r="BK82" s="98">
        <f>VLOOKUP($D82,'факт '!$D$7:$AS$101,18,0)</f>
        <v>0</v>
      </c>
      <c r="BL82" s="98">
        <f t="shared" si="2423"/>
        <v>1</v>
      </c>
      <c r="BM82" s="98">
        <f t="shared" si="2424"/>
        <v>132430.14000000001</v>
      </c>
      <c r="BN82" s="99">
        <f t="shared" si="2425"/>
        <v>1</v>
      </c>
      <c r="BO82" s="99">
        <f t="shared" si="2426"/>
        <v>132430.14000000001</v>
      </c>
      <c r="BP82" s="98"/>
      <c r="BQ82" s="98"/>
      <c r="BR82" s="98"/>
      <c r="BS82" s="98"/>
      <c r="BT82" s="98">
        <f>VLOOKUP($D82,'факт '!$D$7:$AS$101,19,0)</f>
        <v>0</v>
      </c>
      <c r="BU82" s="98">
        <f>VLOOKUP($D82,'факт '!$D$7:$AS$101,20,0)</f>
        <v>0</v>
      </c>
      <c r="BV82" s="98">
        <f>VLOOKUP($D82,'факт '!$D$7:$AS$101,21,0)</f>
        <v>0</v>
      </c>
      <c r="BW82" s="98">
        <f>VLOOKUP($D82,'факт '!$D$7:$AS$101,22,0)</f>
        <v>0</v>
      </c>
      <c r="BX82" s="98">
        <f t="shared" si="2427"/>
        <v>0</v>
      </c>
      <c r="BY82" s="98">
        <f t="shared" si="2428"/>
        <v>0</v>
      </c>
      <c r="BZ82" s="99">
        <f t="shared" si="2429"/>
        <v>0</v>
      </c>
      <c r="CA82" s="99">
        <f t="shared" si="2430"/>
        <v>0</v>
      </c>
      <c r="CB82" s="98"/>
      <c r="CC82" s="98"/>
      <c r="CD82" s="98"/>
      <c r="CE82" s="98"/>
      <c r="CF82" s="98">
        <f>VLOOKUP($D82,'факт '!$D$7:$AS$101,23,0)</f>
        <v>0</v>
      </c>
      <c r="CG82" s="98">
        <f>VLOOKUP($D82,'факт '!$D$7:$AS$101,24,0)</f>
        <v>0</v>
      </c>
      <c r="CH82" s="98">
        <f>VLOOKUP($D82,'факт '!$D$7:$AS$101,25,0)</f>
        <v>0</v>
      </c>
      <c r="CI82" s="98">
        <f>VLOOKUP($D82,'факт '!$D$7:$AS$101,26,0)</f>
        <v>0</v>
      </c>
      <c r="CJ82" s="98">
        <f t="shared" si="2431"/>
        <v>0</v>
      </c>
      <c r="CK82" s="98">
        <f t="shared" si="2432"/>
        <v>0</v>
      </c>
      <c r="CL82" s="99">
        <f t="shared" si="2433"/>
        <v>0</v>
      </c>
      <c r="CM82" s="99">
        <f t="shared" si="2434"/>
        <v>0</v>
      </c>
      <c r="CN82" s="98"/>
      <c r="CO82" s="98"/>
      <c r="CP82" s="98"/>
      <c r="CQ82" s="98"/>
      <c r="CR82" s="98">
        <f>VLOOKUP($D82,'факт '!$D$7:$AS$101,27,0)</f>
        <v>0</v>
      </c>
      <c r="CS82" s="98">
        <f>VLOOKUP($D82,'факт '!$D$7:$AS$101,28,0)</f>
        <v>0</v>
      </c>
      <c r="CT82" s="98">
        <f>VLOOKUP($D82,'факт '!$D$7:$AS$101,29,0)</f>
        <v>0</v>
      </c>
      <c r="CU82" s="98">
        <f>VLOOKUP($D82,'факт '!$D$7:$AS$101,30,0)</f>
        <v>0</v>
      </c>
      <c r="CV82" s="98">
        <f t="shared" si="2435"/>
        <v>0</v>
      </c>
      <c r="CW82" s="98">
        <f t="shared" si="2436"/>
        <v>0</v>
      </c>
      <c r="CX82" s="99">
        <f t="shared" si="2437"/>
        <v>0</v>
      </c>
      <c r="CY82" s="99">
        <f t="shared" si="2438"/>
        <v>0</v>
      </c>
      <c r="CZ82" s="98"/>
      <c r="DA82" s="98"/>
      <c r="DB82" s="98"/>
      <c r="DC82" s="98"/>
      <c r="DD82" s="98">
        <f>VLOOKUP($D82,'факт '!$D$7:$AS$101,31,0)</f>
        <v>0</v>
      </c>
      <c r="DE82" s="98">
        <f>VLOOKUP($D82,'факт '!$D$7:$AS$101,32,0)</f>
        <v>0</v>
      </c>
      <c r="DF82" s="98"/>
      <c r="DG82" s="98"/>
      <c r="DH82" s="98">
        <f t="shared" si="2439"/>
        <v>0</v>
      </c>
      <c r="DI82" s="98">
        <f t="shared" si="2440"/>
        <v>0</v>
      </c>
      <c r="DJ82" s="99">
        <f t="shared" si="2441"/>
        <v>0</v>
      </c>
      <c r="DK82" s="99">
        <f t="shared" si="2442"/>
        <v>0</v>
      </c>
      <c r="DL82" s="98"/>
      <c r="DM82" s="98"/>
      <c r="DN82" s="98"/>
      <c r="DO82" s="98"/>
      <c r="DP82" s="98">
        <f>VLOOKUP($D82,'факт '!$D$7:$AS$101,13,0)</f>
        <v>0</v>
      </c>
      <c r="DQ82" s="98">
        <f>VLOOKUP($D82,'факт '!$D$7:$AS$101,14,0)</f>
        <v>0</v>
      </c>
      <c r="DR82" s="98"/>
      <c r="DS82" s="98"/>
      <c r="DT82" s="98">
        <f t="shared" si="2443"/>
        <v>0</v>
      </c>
      <c r="DU82" s="98">
        <f t="shared" si="2444"/>
        <v>0</v>
      </c>
      <c r="DV82" s="99">
        <f t="shared" si="2445"/>
        <v>0</v>
      </c>
      <c r="DW82" s="99">
        <f t="shared" si="2446"/>
        <v>0</v>
      </c>
      <c r="DX82" s="98"/>
      <c r="DY82" s="98"/>
      <c r="DZ82" s="98"/>
      <c r="EA82" s="98"/>
      <c r="EB82" s="98">
        <f>VLOOKUP($D82,'факт '!$D$7:$AS$101,33,0)</f>
        <v>0</v>
      </c>
      <c r="EC82" s="98">
        <f>VLOOKUP($D82,'факт '!$D$7:$AS$101,34,0)</f>
        <v>0</v>
      </c>
      <c r="ED82" s="98">
        <f>VLOOKUP($D82,'факт '!$D$7:$AS$101,35,0)</f>
        <v>0</v>
      </c>
      <c r="EE82" s="98">
        <f>VLOOKUP($D82,'факт '!$D$7:$AS$101,36,0)</f>
        <v>0</v>
      </c>
      <c r="EF82" s="98">
        <f t="shared" si="2447"/>
        <v>0</v>
      </c>
      <c r="EG82" s="98">
        <f t="shared" si="2448"/>
        <v>0</v>
      </c>
      <c r="EH82" s="99">
        <f t="shared" si="2449"/>
        <v>0</v>
      </c>
      <c r="EI82" s="99">
        <f t="shared" si="2450"/>
        <v>0</v>
      </c>
      <c r="EJ82" s="98"/>
      <c r="EK82" s="98"/>
      <c r="EL82" s="98"/>
      <c r="EM82" s="98"/>
      <c r="EN82" s="98">
        <f>VLOOKUP($D82,'факт '!$D$7:$AS$101,39,0)</f>
        <v>0</v>
      </c>
      <c r="EO82" s="98">
        <f>VLOOKUP($D82,'факт '!$D$7:$AS$101,40,0)</f>
        <v>0</v>
      </c>
      <c r="EP82" s="98">
        <f>VLOOKUP($D82,'факт '!$D$7:$AS$101,41,0)</f>
        <v>0</v>
      </c>
      <c r="EQ82" s="98">
        <f>VLOOKUP($D82,'факт '!$D$7:$AS$101,42,0)</f>
        <v>0</v>
      </c>
      <c r="ER82" s="98">
        <f t="shared" si="2451"/>
        <v>0</v>
      </c>
      <c r="ES82" s="98">
        <f t="shared" si="2452"/>
        <v>0</v>
      </c>
      <c r="ET82" s="99">
        <f t="shared" si="2453"/>
        <v>0</v>
      </c>
      <c r="EU82" s="99">
        <f t="shared" si="2454"/>
        <v>0</v>
      </c>
      <c r="EV82" s="98"/>
      <c r="EW82" s="98"/>
      <c r="EX82" s="98"/>
      <c r="EY82" s="98"/>
      <c r="EZ82" s="98"/>
      <c r="FA82" s="98"/>
      <c r="FB82" s="98"/>
      <c r="FC82" s="98"/>
      <c r="FD82" s="98">
        <f t="shared" si="2455"/>
        <v>0</v>
      </c>
      <c r="FE82" s="98">
        <f t="shared" si="2456"/>
        <v>0</v>
      </c>
      <c r="FF82" s="99">
        <f t="shared" si="2376"/>
        <v>0</v>
      </c>
      <c r="FG82" s="99">
        <f t="shared" si="2377"/>
        <v>0</v>
      </c>
      <c r="FH82" s="98"/>
      <c r="FI82" s="98"/>
      <c r="FJ82" s="98"/>
      <c r="FK82" s="98"/>
      <c r="FL82" s="98">
        <f>VLOOKUP($D82,'факт '!$D$7:$AS$101,37,0)</f>
        <v>0</v>
      </c>
      <c r="FM82" s="98">
        <f>VLOOKUP($D82,'факт '!$D$7:$AS$101,38,0)</f>
        <v>0</v>
      </c>
      <c r="FN82" s="98"/>
      <c r="FO82" s="98"/>
      <c r="FP82" s="98">
        <f t="shared" si="2457"/>
        <v>0</v>
      </c>
      <c r="FQ82" s="98">
        <f t="shared" si="2458"/>
        <v>0</v>
      </c>
      <c r="FR82" s="99">
        <f t="shared" si="2459"/>
        <v>0</v>
      </c>
      <c r="FS82" s="99">
        <f t="shared" si="2460"/>
        <v>0</v>
      </c>
      <c r="FT82" s="98"/>
      <c r="FU82" s="98"/>
      <c r="FV82" s="98"/>
      <c r="FW82" s="98"/>
      <c r="FX82" s="98"/>
      <c r="FY82" s="98"/>
      <c r="FZ82" s="98"/>
      <c r="GA82" s="98"/>
      <c r="GB82" s="98">
        <f t="shared" si="2461"/>
        <v>0</v>
      </c>
      <c r="GC82" s="98">
        <f t="shared" si="2462"/>
        <v>0</v>
      </c>
      <c r="GD82" s="99">
        <f t="shared" si="2382"/>
        <v>0</v>
      </c>
      <c r="GE82" s="99">
        <f t="shared" si="2383"/>
        <v>0</v>
      </c>
      <c r="GF82" s="98">
        <f t="shared" si="2463"/>
        <v>0</v>
      </c>
      <c r="GG82" s="98">
        <f t="shared" si="2464"/>
        <v>0</v>
      </c>
      <c r="GH82" s="98">
        <f t="shared" si="2465"/>
        <v>0</v>
      </c>
      <c r="GI82" s="98">
        <f t="shared" si="2466"/>
        <v>0</v>
      </c>
      <c r="GJ82" s="98">
        <f t="shared" si="2467"/>
        <v>2</v>
      </c>
      <c r="GK82" s="98">
        <f t="shared" si="2468"/>
        <v>264860.28000000003</v>
      </c>
      <c r="GL82" s="98">
        <f t="shared" si="2469"/>
        <v>0</v>
      </c>
      <c r="GM82" s="98">
        <f t="shared" si="2470"/>
        <v>0</v>
      </c>
      <c r="GN82" s="98">
        <f t="shared" si="2471"/>
        <v>2</v>
      </c>
      <c r="GO82" s="98">
        <f t="shared" si="2472"/>
        <v>264860.28000000003</v>
      </c>
      <c r="GP82" s="98"/>
      <c r="GQ82" s="98"/>
      <c r="GR82" s="139"/>
      <c r="GS82" s="78"/>
      <c r="GT82" s="161">
        <v>132430.14440000002</v>
      </c>
      <c r="GU82" s="161">
        <f t="shared" si="2473"/>
        <v>132430.14000000001</v>
      </c>
      <c r="GV82" s="90">
        <f t="shared" si="2406"/>
        <v>4.4000000052619725E-3</v>
      </c>
    </row>
    <row r="83" spans="1:204" ht="23.25" hidden="1" customHeight="1" x14ac:dyDescent="0.2">
      <c r="A83" s="23">
        <v>1</v>
      </c>
      <c r="B83" s="78" t="s">
        <v>168</v>
      </c>
      <c r="C83" s="79" t="s">
        <v>169</v>
      </c>
      <c r="D83" s="86">
        <v>279</v>
      </c>
      <c r="E83" s="83" t="s">
        <v>174</v>
      </c>
      <c r="F83" s="86">
        <v>16</v>
      </c>
      <c r="G83" s="97">
        <v>132430.14440000002</v>
      </c>
      <c r="H83" s="98"/>
      <c r="I83" s="98"/>
      <c r="J83" s="98"/>
      <c r="K83" s="98"/>
      <c r="L83" s="98">
        <f>VLOOKUP($D83,'факт '!$D$7:$AS$101,3,0)</f>
        <v>0</v>
      </c>
      <c r="M83" s="98">
        <f>VLOOKUP($D83,'факт '!$D$7:$AS$101,4,0)</f>
        <v>0</v>
      </c>
      <c r="N83" s="98"/>
      <c r="O83" s="98"/>
      <c r="P83" s="98">
        <f t="shared" si="2407"/>
        <v>0</v>
      </c>
      <c r="Q83" s="98">
        <f t="shared" si="2408"/>
        <v>0</v>
      </c>
      <c r="R83" s="99">
        <f t="shared" si="2409"/>
        <v>0</v>
      </c>
      <c r="S83" s="99">
        <f t="shared" si="2410"/>
        <v>0</v>
      </c>
      <c r="T83" s="98"/>
      <c r="U83" s="98"/>
      <c r="V83" s="98"/>
      <c r="W83" s="98"/>
      <c r="X83" s="98">
        <f>VLOOKUP($D83,'факт '!$D$7:$AS$101,7,0)</f>
        <v>0</v>
      </c>
      <c r="Y83" s="98">
        <f>VLOOKUP($D83,'факт '!$D$7:$AS$101,8,0)</f>
        <v>0</v>
      </c>
      <c r="Z83" s="98">
        <f>VLOOKUP($D83,'факт '!$D$7:$AS$101,9,0)</f>
        <v>0</v>
      </c>
      <c r="AA83" s="98">
        <f>VLOOKUP($D83,'факт '!$D$7:$AS$101,10,0)</f>
        <v>0</v>
      </c>
      <c r="AB83" s="98">
        <f t="shared" si="2411"/>
        <v>0</v>
      </c>
      <c r="AC83" s="98">
        <f t="shared" si="2412"/>
        <v>0</v>
      </c>
      <c r="AD83" s="99">
        <f t="shared" si="2413"/>
        <v>0</v>
      </c>
      <c r="AE83" s="99">
        <f t="shared" si="2414"/>
        <v>0</v>
      </c>
      <c r="AF83" s="98"/>
      <c r="AG83" s="98"/>
      <c r="AH83" s="98"/>
      <c r="AI83" s="98"/>
      <c r="AJ83" s="98">
        <f>VLOOKUP($D83,'факт '!$D$7:$AS$101,5,0)</f>
        <v>0</v>
      </c>
      <c r="AK83" s="98">
        <f>VLOOKUP($D83,'факт '!$D$7:$AS$101,6,0)</f>
        <v>0</v>
      </c>
      <c r="AL83" s="98"/>
      <c r="AM83" s="98"/>
      <c r="AN83" s="98">
        <f t="shared" si="2415"/>
        <v>0</v>
      </c>
      <c r="AO83" s="98">
        <f t="shared" si="2416"/>
        <v>0</v>
      </c>
      <c r="AP83" s="99">
        <f t="shared" si="2417"/>
        <v>0</v>
      </c>
      <c r="AQ83" s="99">
        <f t="shared" si="2418"/>
        <v>0</v>
      </c>
      <c r="AR83" s="98"/>
      <c r="AS83" s="98"/>
      <c r="AT83" s="98"/>
      <c r="AU83" s="98"/>
      <c r="AV83" s="98">
        <f>VLOOKUP($D83,'факт '!$D$7:$AS$101,11,0)</f>
        <v>1</v>
      </c>
      <c r="AW83" s="98">
        <f>VLOOKUP($D83,'факт '!$D$7:$AS$101,12,0)</f>
        <v>132430.14000000001</v>
      </c>
      <c r="AX83" s="98"/>
      <c r="AY83" s="98"/>
      <c r="AZ83" s="98">
        <f t="shared" si="2419"/>
        <v>1</v>
      </c>
      <c r="BA83" s="98">
        <f t="shared" si="2420"/>
        <v>132430.14000000001</v>
      </c>
      <c r="BB83" s="99">
        <f t="shared" si="2421"/>
        <v>1</v>
      </c>
      <c r="BC83" s="99">
        <f t="shared" si="2422"/>
        <v>132430.14000000001</v>
      </c>
      <c r="BD83" s="98"/>
      <c r="BE83" s="98"/>
      <c r="BF83" s="98"/>
      <c r="BG83" s="98"/>
      <c r="BH83" s="98">
        <f>VLOOKUP($D83,'факт '!$D$7:$AS$101,15,0)</f>
        <v>0</v>
      </c>
      <c r="BI83" s="98">
        <f>VLOOKUP($D83,'факт '!$D$7:$AS$101,16,0)</f>
        <v>0</v>
      </c>
      <c r="BJ83" s="98">
        <f>VLOOKUP($D83,'факт '!$D$7:$AS$101,17,0)</f>
        <v>0</v>
      </c>
      <c r="BK83" s="98">
        <f>VLOOKUP($D83,'факт '!$D$7:$AS$101,18,0)</f>
        <v>0</v>
      </c>
      <c r="BL83" s="98">
        <f t="shared" si="2423"/>
        <v>0</v>
      </c>
      <c r="BM83" s="98">
        <f t="shared" si="2424"/>
        <v>0</v>
      </c>
      <c r="BN83" s="99">
        <f t="shared" si="2425"/>
        <v>0</v>
      </c>
      <c r="BO83" s="99">
        <f t="shared" si="2426"/>
        <v>0</v>
      </c>
      <c r="BP83" s="98"/>
      <c r="BQ83" s="98"/>
      <c r="BR83" s="98"/>
      <c r="BS83" s="98"/>
      <c r="BT83" s="98">
        <f>VLOOKUP($D83,'факт '!$D$7:$AS$101,19,0)</f>
        <v>0</v>
      </c>
      <c r="BU83" s="98">
        <f>VLOOKUP($D83,'факт '!$D$7:$AS$101,20,0)</f>
        <v>0</v>
      </c>
      <c r="BV83" s="98">
        <f>VLOOKUP($D83,'факт '!$D$7:$AS$101,21,0)</f>
        <v>0</v>
      </c>
      <c r="BW83" s="98">
        <f>VLOOKUP($D83,'факт '!$D$7:$AS$101,22,0)</f>
        <v>0</v>
      </c>
      <c r="BX83" s="98">
        <f t="shared" si="2427"/>
        <v>0</v>
      </c>
      <c r="BY83" s="98">
        <f t="shared" si="2428"/>
        <v>0</v>
      </c>
      <c r="BZ83" s="99">
        <f t="shared" si="2429"/>
        <v>0</v>
      </c>
      <c r="CA83" s="99">
        <f t="shared" si="2430"/>
        <v>0</v>
      </c>
      <c r="CB83" s="98"/>
      <c r="CC83" s="98"/>
      <c r="CD83" s="98"/>
      <c r="CE83" s="98"/>
      <c r="CF83" s="98">
        <f>VLOOKUP($D83,'факт '!$D$7:$AS$101,23,0)</f>
        <v>0</v>
      </c>
      <c r="CG83" s="98">
        <f>VLOOKUP($D83,'факт '!$D$7:$AS$101,24,0)</f>
        <v>0</v>
      </c>
      <c r="CH83" s="98">
        <f>VLOOKUP($D83,'факт '!$D$7:$AS$101,25,0)</f>
        <v>0</v>
      </c>
      <c r="CI83" s="98">
        <f>VLOOKUP($D83,'факт '!$D$7:$AS$101,26,0)</f>
        <v>0</v>
      </c>
      <c r="CJ83" s="98">
        <f t="shared" si="2431"/>
        <v>0</v>
      </c>
      <c r="CK83" s="98">
        <f t="shared" si="2432"/>
        <v>0</v>
      </c>
      <c r="CL83" s="99">
        <f t="shared" si="2433"/>
        <v>0</v>
      </c>
      <c r="CM83" s="99">
        <f t="shared" si="2434"/>
        <v>0</v>
      </c>
      <c r="CN83" s="98"/>
      <c r="CO83" s="98"/>
      <c r="CP83" s="98"/>
      <c r="CQ83" s="98"/>
      <c r="CR83" s="98">
        <f>VLOOKUP($D83,'факт '!$D$7:$AS$101,27,0)</f>
        <v>0</v>
      </c>
      <c r="CS83" s="98">
        <f>VLOOKUP($D83,'факт '!$D$7:$AS$101,28,0)</f>
        <v>0</v>
      </c>
      <c r="CT83" s="98">
        <f>VLOOKUP($D83,'факт '!$D$7:$AS$101,29,0)</f>
        <v>0</v>
      </c>
      <c r="CU83" s="98">
        <f>VLOOKUP($D83,'факт '!$D$7:$AS$101,30,0)</f>
        <v>0</v>
      </c>
      <c r="CV83" s="98">
        <f t="shared" si="2435"/>
        <v>0</v>
      </c>
      <c r="CW83" s="98">
        <f t="shared" si="2436"/>
        <v>0</v>
      </c>
      <c r="CX83" s="99">
        <f t="shared" si="2437"/>
        <v>0</v>
      </c>
      <c r="CY83" s="99">
        <f t="shared" si="2438"/>
        <v>0</v>
      </c>
      <c r="CZ83" s="98"/>
      <c r="DA83" s="98"/>
      <c r="DB83" s="98"/>
      <c r="DC83" s="98"/>
      <c r="DD83" s="98">
        <f>VLOOKUP($D83,'факт '!$D$7:$AS$101,31,0)</f>
        <v>0</v>
      </c>
      <c r="DE83" s="98">
        <f>VLOOKUP($D83,'факт '!$D$7:$AS$101,32,0)</f>
        <v>0</v>
      </c>
      <c r="DF83" s="98"/>
      <c r="DG83" s="98"/>
      <c r="DH83" s="98">
        <f t="shared" si="2439"/>
        <v>0</v>
      </c>
      <c r="DI83" s="98">
        <f t="shared" si="2440"/>
        <v>0</v>
      </c>
      <c r="DJ83" s="99">
        <f t="shared" si="2441"/>
        <v>0</v>
      </c>
      <c r="DK83" s="99">
        <f t="shared" si="2442"/>
        <v>0</v>
      </c>
      <c r="DL83" s="98"/>
      <c r="DM83" s="98"/>
      <c r="DN83" s="98"/>
      <c r="DO83" s="98"/>
      <c r="DP83" s="98">
        <f>VLOOKUP($D83,'факт '!$D$7:$AS$101,13,0)</f>
        <v>0</v>
      </c>
      <c r="DQ83" s="98">
        <f>VLOOKUP($D83,'факт '!$D$7:$AS$101,14,0)</f>
        <v>0</v>
      </c>
      <c r="DR83" s="98"/>
      <c r="DS83" s="98"/>
      <c r="DT83" s="98">
        <f t="shared" si="2443"/>
        <v>0</v>
      </c>
      <c r="DU83" s="98">
        <f t="shared" si="2444"/>
        <v>0</v>
      </c>
      <c r="DV83" s="99">
        <f t="shared" si="2445"/>
        <v>0</v>
      </c>
      <c r="DW83" s="99">
        <f t="shared" si="2446"/>
        <v>0</v>
      </c>
      <c r="DX83" s="98"/>
      <c r="DY83" s="98"/>
      <c r="DZ83" s="98"/>
      <c r="EA83" s="98"/>
      <c r="EB83" s="98">
        <f>VLOOKUP($D83,'факт '!$D$7:$AS$101,33,0)</f>
        <v>0</v>
      </c>
      <c r="EC83" s="98">
        <f>VLOOKUP($D83,'факт '!$D$7:$AS$101,34,0)</f>
        <v>0</v>
      </c>
      <c r="ED83" s="98">
        <f>VLOOKUP($D83,'факт '!$D$7:$AS$101,35,0)</f>
        <v>0</v>
      </c>
      <c r="EE83" s="98">
        <f>VLOOKUP($D83,'факт '!$D$7:$AS$101,36,0)</f>
        <v>0</v>
      </c>
      <c r="EF83" s="98">
        <f t="shared" si="2447"/>
        <v>0</v>
      </c>
      <c r="EG83" s="98">
        <f t="shared" si="2448"/>
        <v>0</v>
      </c>
      <c r="EH83" s="99">
        <f t="shared" si="2449"/>
        <v>0</v>
      </c>
      <c r="EI83" s="99">
        <f t="shared" si="2450"/>
        <v>0</v>
      </c>
      <c r="EJ83" s="98"/>
      <c r="EK83" s="98"/>
      <c r="EL83" s="98"/>
      <c r="EM83" s="98"/>
      <c r="EN83" s="98">
        <f>VLOOKUP($D83,'факт '!$D$7:$AS$101,39,0)</f>
        <v>0</v>
      </c>
      <c r="EO83" s="98">
        <f>VLOOKUP($D83,'факт '!$D$7:$AS$101,40,0)</f>
        <v>0</v>
      </c>
      <c r="EP83" s="98">
        <f>VLOOKUP($D83,'факт '!$D$7:$AS$101,41,0)</f>
        <v>0</v>
      </c>
      <c r="EQ83" s="98">
        <f>VLOOKUP($D83,'факт '!$D$7:$AS$101,42,0)</f>
        <v>0</v>
      </c>
      <c r="ER83" s="98">
        <f t="shared" si="2451"/>
        <v>0</v>
      </c>
      <c r="ES83" s="98">
        <f t="shared" si="2452"/>
        <v>0</v>
      </c>
      <c r="ET83" s="99">
        <f t="shared" si="2453"/>
        <v>0</v>
      </c>
      <c r="EU83" s="99">
        <f t="shared" si="2454"/>
        <v>0</v>
      </c>
      <c r="EV83" s="98"/>
      <c r="EW83" s="98"/>
      <c r="EX83" s="98"/>
      <c r="EY83" s="98"/>
      <c r="EZ83" s="98"/>
      <c r="FA83" s="98"/>
      <c r="FB83" s="98"/>
      <c r="FC83" s="98"/>
      <c r="FD83" s="98">
        <f t="shared" si="2455"/>
        <v>0</v>
      </c>
      <c r="FE83" s="98">
        <f t="shared" si="2456"/>
        <v>0</v>
      </c>
      <c r="FF83" s="99">
        <f t="shared" si="2376"/>
        <v>0</v>
      </c>
      <c r="FG83" s="99">
        <f t="shared" si="2377"/>
        <v>0</v>
      </c>
      <c r="FH83" s="98"/>
      <c r="FI83" s="98"/>
      <c r="FJ83" s="98"/>
      <c r="FK83" s="98"/>
      <c r="FL83" s="98">
        <f>VLOOKUP($D83,'факт '!$D$7:$AS$101,37,0)</f>
        <v>0</v>
      </c>
      <c r="FM83" s="98">
        <f>VLOOKUP($D83,'факт '!$D$7:$AS$101,38,0)</f>
        <v>0</v>
      </c>
      <c r="FN83" s="98"/>
      <c r="FO83" s="98"/>
      <c r="FP83" s="98">
        <f t="shared" si="2457"/>
        <v>0</v>
      </c>
      <c r="FQ83" s="98">
        <f t="shared" si="2458"/>
        <v>0</v>
      </c>
      <c r="FR83" s="99">
        <f t="shared" si="2459"/>
        <v>0</v>
      </c>
      <c r="FS83" s="99">
        <f t="shared" si="2460"/>
        <v>0</v>
      </c>
      <c r="FT83" s="98"/>
      <c r="FU83" s="98"/>
      <c r="FV83" s="98"/>
      <c r="FW83" s="98"/>
      <c r="FX83" s="98"/>
      <c r="FY83" s="98"/>
      <c r="FZ83" s="98"/>
      <c r="GA83" s="98"/>
      <c r="GB83" s="98">
        <f t="shared" si="2461"/>
        <v>0</v>
      </c>
      <c r="GC83" s="98">
        <f t="shared" si="2462"/>
        <v>0</v>
      </c>
      <c r="GD83" s="99">
        <f t="shared" si="2382"/>
        <v>0</v>
      </c>
      <c r="GE83" s="99">
        <f t="shared" si="2383"/>
        <v>0</v>
      </c>
      <c r="GF83" s="98">
        <f t="shared" si="2463"/>
        <v>0</v>
      </c>
      <c r="GG83" s="98">
        <f t="shared" si="2464"/>
        <v>0</v>
      </c>
      <c r="GH83" s="98">
        <f t="shared" si="2465"/>
        <v>0</v>
      </c>
      <c r="GI83" s="98">
        <f t="shared" si="2466"/>
        <v>0</v>
      </c>
      <c r="GJ83" s="98">
        <f t="shared" si="2467"/>
        <v>1</v>
      </c>
      <c r="GK83" s="98">
        <f t="shared" si="2468"/>
        <v>132430.14000000001</v>
      </c>
      <c r="GL83" s="98">
        <f t="shared" si="2469"/>
        <v>0</v>
      </c>
      <c r="GM83" s="98">
        <f t="shared" si="2470"/>
        <v>0</v>
      </c>
      <c r="GN83" s="98">
        <f t="shared" si="2471"/>
        <v>1</v>
      </c>
      <c r="GO83" s="98">
        <f t="shared" si="2472"/>
        <v>132430.14000000001</v>
      </c>
      <c r="GP83" s="98"/>
      <c r="GQ83" s="98"/>
      <c r="GR83" s="139"/>
      <c r="GS83" s="78"/>
      <c r="GT83" s="161">
        <v>132430.14440000002</v>
      </c>
      <c r="GU83" s="161">
        <f t="shared" si="2473"/>
        <v>132430.14000000001</v>
      </c>
      <c r="GV83" s="90">
        <f t="shared" si="2406"/>
        <v>4.4000000052619725E-3</v>
      </c>
    </row>
    <row r="84" spans="1:204" ht="23.25" hidden="1" customHeight="1" x14ac:dyDescent="0.2">
      <c r="A84" s="23">
        <v>16</v>
      </c>
      <c r="B84" s="190" t="s">
        <v>168</v>
      </c>
      <c r="C84" s="191" t="s">
        <v>169</v>
      </c>
      <c r="D84" s="189">
        <v>281</v>
      </c>
      <c r="E84" s="192" t="s">
        <v>340</v>
      </c>
      <c r="F84" s="86">
        <v>16</v>
      </c>
      <c r="G84" s="97">
        <v>132430.14440000002</v>
      </c>
      <c r="H84" s="98"/>
      <c r="I84" s="98"/>
      <c r="J84" s="98"/>
      <c r="K84" s="98"/>
      <c r="L84" s="98">
        <f>VLOOKUP($D84,'факт '!$D$7:$AS$101,3,0)</f>
        <v>0</v>
      </c>
      <c r="M84" s="98">
        <f>VLOOKUP($D84,'факт '!$D$7:$AS$101,4,0)</f>
        <v>0</v>
      </c>
      <c r="N84" s="98"/>
      <c r="O84" s="98"/>
      <c r="P84" s="98">
        <f t="shared" ref="P84" si="2474">SUM(L84+N84)</f>
        <v>0</v>
      </c>
      <c r="Q84" s="98">
        <f t="shared" ref="Q84" si="2475">SUM(M84+O84)</f>
        <v>0</v>
      </c>
      <c r="R84" s="99">
        <f t="shared" ref="R84" si="2476">SUM(L84-J84)</f>
        <v>0</v>
      </c>
      <c r="S84" s="99">
        <f t="shared" ref="S84" si="2477">SUM(M84-K84)</f>
        <v>0</v>
      </c>
      <c r="T84" s="98"/>
      <c r="U84" s="98"/>
      <c r="V84" s="98"/>
      <c r="W84" s="98"/>
      <c r="X84" s="98">
        <f>VLOOKUP($D84,'факт '!$D$7:$AS$101,7,0)</f>
        <v>0</v>
      </c>
      <c r="Y84" s="98">
        <f>VLOOKUP($D84,'факт '!$D$7:$AS$101,8,0)</f>
        <v>0</v>
      </c>
      <c r="Z84" s="98">
        <f>VLOOKUP($D84,'факт '!$D$7:$AS$101,9,0)</f>
        <v>0</v>
      </c>
      <c r="AA84" s="98">
        <f>VLOOKUP($D84,'факт '!$D$7:$AS$101,10,0)</f>
        <v>0</v>
      </c>
      <c r="AB84" s="98">
        <f t="shared" ref="AB84" si="2478">SUM(X84+Z84)</f>
        <v>0</v>
      </c>
      <c r="AC84" s="98">
        <f t="shared" ref="AC84" si="2479">SUM(Y84+AA84)</f>
        <v>0</v>
      </c>
      <c r="AD84" s="99">
        <f t="shared" ref="AD84" si="2480">SUM(X84-V84)</f>
        <v>0</v>
      </c>
      <c r="AE84" s="99">
        <f t="shared" ref="AE84" si="2481">SUM(Y84-W84)</f>
        <v>0</v>
      </c>
      <c r="AF84" s="98"/>
      <c r="AG84" s="98"/>
      <c r="AH84" s="98"/>
      <c r="AI84" s="98"/>
      <c r="AJ84" s="98"/>
      <c r="AK84" s="98"/>
      <c r="AL84" s="98"/>
      <c r="AM84" s="98"/>
      <c r="AN84" s="98"/>
      <c r="AO84" s="98"/>
      <c r="AP84" s="99"/>
      <c r="AQ84" s="99"/>
      <c r="AR84" s="98"/>
      <c r="AS84" s="98"/>
      <c r="AT84" s="98"/>
      <c r="AU84" s="98"/>
      <c r="AV84" s="98">
        <f>VLOOKUP($D84,'факт '!$D$7:$AS$101,11,0)</f>
        <v>0</v>
      </c>
      <c r="AW84" s="98">
        <f>VLOOKUP($D84,'факт '!$D$7:$AS$101,12,0)</f>
        <v>0</v>
      </c>
      <c r="AX84" s="98"/>
      <c r="AY84" s="98"/>
      <c r="AZ84" s="98">
        <f t="shared" ref="AZ84" si="2482">SUM(AV84+AX84)</f>
        <v>0</v>
      </c>
      <c r="BA84" s="98">
        <f t="shared" ref="BA84" si="2483">SUM(AW84+AY84)</f>
        <v>0</v>
      </c>
      <c r="BB84" s="99">
        <f t="shared" ref="BB84" si="2484">SUM(AV84-AT84)</f>
        <v>0</v>
      </c>
      <c r="BC84" s="99">
        <f t="shared" ref="BC84" si="2485">SUM(AW84-AU84)</f>
        <v>0</v>
      </c>
      <c r="BD84" s="98"/>
      <c r="BE84" s="98"/>
      <c r="BF84" s="98"/>
      <c r="BG84" s="98"/>
      <c r="BH84" s="98">
        <f>VLOOKUP($D84,'факт '!$D$7:$AS$101,15,0)</f>
        <v>2</v>
      </c>
      <c r="BI84" s="98">
        <f>VLOOKUP($D84,'факт '!$D$7:$AS$101,16,0)</f>
        <v>264860.28000000003</v>
      </c>
      <c r="BJ84" s="98">
        <f>VLOOKUP($D84,'факт '!$D$7:$AS$101,17,0)</f>
        <v>0</v>
      </c>
      <c r="BK84" s="98">
        <f>VLOOKUP($D84,'факт '!$D$7:$AS$101,18,0)</f>
        <v>0</v>
      </c>
      <c r="BL84" s="98">
        <f t="shared" ref="BL84" si="2486">SUM(BH84+BJ84)</f>
        <v>2</v>
      </c>
      <c r="BM84" s="98">
        <f t="shared" ref="BM84" si="2487">SUM(BI84+BK84)</f>
        <v>264860.28000000003</v>
      </c>
      <c r="BN84" s="99">
        <f t="shared" ref="BN84" si="2488">SUM(BH84-BF84)</f>
        <v>2</v>
      </c>
      <c r="BO84" s="99">
        <f t="shared" ref="BO84" si="2489">SUM(BI84-BG84)</f>
        <v>264860.28000000003</v>
      </c>
      <c r="BP84" s="98"/>
      <c r="BQ84" s="98"/>
      <c r="BR84" s="98"/>
      <c r="BS84" s="98"/>
      <c r="BT84" s="98"/>
      <c r="BU84" s="98"/>
      <c r="BV84" s="98"/>
      <c r="BW84" s="98"/>
      <c r="BX84" s="98"/>
      <c r="BY84" s="98"/>
      <c r="BZ84" s="99"/>
      <c r="CA84" s="99"/>
      <c r="CB84" s="98"/>
      <c r="CC84" s="98"/>
      <c r="CD84" s="98"/>
      <c r="CE84" s="98"/>
      <c r="CF84" s="98"/>
      <c r="CG84" s="98"/>
      <c r="CH84" s="98"/>
      <c r="CI84" s="98"/>
      <c r="CJ84" s="98"/>
      <c r="CK84" s="98"/>
      <c r="CL84" s="99"/>
      <c r="CM84" s="99"/>
      <c r="CN84" s="98"/>
      <c r="CO84" s="98"/>
      <c r="CP84" s="98"/>
      <c r="CQ84" s="98"/>
      <c r="CR84" s="98"/>
      <c r="CS84" s="98"/>
      <c r="CT84" s="98"/>
      <c r="CU84" s="98"/>
      <c r="CV84" s="98"/>
      <c r="CW84" s="98"/>
      <c r="CX84" s="99"/>
      <c r="CY84" s="99"/>
      <c r="CZ84" s="98"/>
      <c r="DA84" s="98"/>
      <c r="DB84" s="98"/>
      <c r="DC84" s="98"/>
      <c r="DD84" s="98"/>
      <c r="DE84" s="98"/>
      <c r="DF84" s="98"/>
      <c r="DG84" s="98"/>
      <c r="DH84" s="98"/>
      <c r="DI84" s="98"/>
      <c r="DJ84" s="99"/>
      <c r="DK84" s="99"/>
      <c r="DL84" s="98"/>
      <c r="DM84" s="98"/>
      <c r="DN84" s="98"/>
      <c r="DO84" s="98"/>
      <c r="DP84" s="98"/>
      <c r="DQ84" s="98"/>
      <c r="DR84" s="98"/>
      <c r="DS84" s="98"/>
      <c r="DT84" s="98"/>
      <c r="DU84" s="98"/>
      <c r="DV84" s="99"/>
      <c r="DW84" s="99"/>
      <c r="DX84" s="98"/>
      <c r="DY84" s="98"/>
      <c r="DZ84" s="98"/>
      <c r="EA84" s="98"/>
      <c r="EB84" s="98"/>
      <c r="EC84" s="98"/>
      <c r="ED84" s="98"/>
      <c r="EE84" s="98"/>
      <c r="EF84" s="98"/>
      <c r="EG84" s="98"/>
      <c r="EH84" s="99"/>
      <c r="EI84" s="99"/>
      <c r="EJ84" s="98"/>
      <c r="EK84" s="98"/>
      <c r="EL84" s="98"/>
      <c r="EM84" s="98"/>
      <c r="EN84" s="98">
        <f>VLOOKUP($D84,'факт '!$D$7:$AS$101,39,0)</f>
        <v>0</v>
      </c>
      <c r="EO84" s="98">
        <f>VLOOKUP($D84,'факт '!$D$7:$AS$101,40,0)</f>
        <v>0</v>
      </c>
      <c r="EP84" s="98">
        <f>VLOOKUP($D84,'факт '!$D$7:$AS$101,41,0)</f>
        <v>0</v>
      </c>
      <c r="EQ84" s="98">
        <f>VLOOKUP($D84,'факт '!$D$7:$AS$101,42,0)</f>
        <v>0</v>
      </c>
      <c r="ER84" s="98"/>
      <c r="ES84" s="98"/>
      <c r="ET84" s="99"/>
      <c r="EU84" s="99"/>
      <c r="EV84" s="98"/>
      <c r="EW84" s="98"/>
      <c r="EX84" s="98"/>
      <c r="EY84" s="98"/>
      <c r="EZ84" s="98"/>
      <c r="FA84" s="98"/>
      <c r="FB84" s="98"/>
      <c r="FC84" s="98"/>
      <c r="FD84" s="98"/>
      <c r="FE84" s="98"/>
      <c r="FF84" s="99"/>
      <c r="FG84" s="99"/>
      <c r="FH84" s="98"/>
      <c r="FI84" s="98"/>
      <c r="FJ84" s="98"/>
      <c r="FK84" s="98"/>
      <c r="FL84" s="98">
        <f>VLOOKUP($D84,'факт '!$D$7:$AS$101,37,0)</f>
        <v>0</v>
      </c>
      <c r="FM84" s="98">
        <f>VLOOKUP($D84,'факт '!$D$7:$AS$101,38,0)</f>
        <v>0</v>
      </c>
      <c r="FN84" s="98"/>
      <c r="FO84" s="98"/>
      <c r="FP84" s="98">
        <f t="shared" si="2457"/>
        <v>0</v>
      </c>
      <c r="FQ84" s="98">
        <f t="shared" si="2458"/>
        <v>0</v>
      </c>
      <c r="FR84" s="99">
        <f t="shared" si="2459"/>
        <v>0</v>
      </c>
      <c r="FS84" s="99">
        <f t="shared" si="2460"/>
        <v>0</v>
      </c>
      <c r="FT84" s="98"/>
      <c r="FU84" s="98"/>
      <c r="FV84" s="98"/>
      <c r="FW84" s="98"/>
      <c r="FX84" s="98"/>
      <c r="FY84" s="98"/>
      <c r="FZ84" s="98"/>
      <c r="GA84" s="98"/>
      <c r="GB84" s="98"/>
      <c r="GC84" s="98"/>
      <c r="GD84" s="99"/>
      <c r="GE84" s="99"/>
      <c r="GF84" s="98"/>
      <c r="GG84" s="98"/>
      <c r="GH84" s="98"/>
      <c r="GI84" s="98"/>
      <c r="GJ84" s="98">
        <f t="shared" si="2467"/>
        <v>2</v>
      </c>
      <c r="GK84" s="98">
        <f t="shared" si="2468"/>
        <v>264860.28000000003</v>
      </c>
      <c r="GL84" s="98">
        <f t="shared" si="2469"/>
        <v>0</v>
      </c>
      <c r="GM84" s="98">
        <f t="shared" si="2470"/>
        <v>0</v>
      </c>
      <c r="GN84" s="98">
        <f t="shared" si="2471"/>
        <v>2</v>
      </c>
      <c r="GO84" s="98">
        <f t="shared" si="2472"/>
        <v>264860.28000000003</v>
      </c>
      <c r="GP84" s="98"/>
      <c r="GQ84" s="98"/>
      <c r="GR84" s="139"/>
      <c r="GS84" s="78"/>
      <c r="GT84" s="161">
        <v>132430.14440000002</v>
      </c>
      <c r="GU84" s="161">
        <f t="shared" si="2473"/>
        <v>132430.14000000001</v>
      </c>
      <c r="GV84" s="90">
        <f t="shared" si="2406"/>
        <v>4.4000000052619725E-3</v>
      </c>
    </row>
    <row r="85" spans="1:204" ht="23.25" hidden="1" customHeight="1" x14ac:dyDescent="0.2">
      <c r="A85" s="23">
        <v>1</v>
      </c>
      <c r="B85" s="78" t="s">
        <v>168</v>
      </c>
      <c r="C85" s="79" t="s">
        <v>169</v>
      </c>
      <c r="D85" s="86">
        <v>284</v>
      </c>
      <c r="E85" s="83" t="s">
        <v>175</v>
      </c>
      <c r="F85" s="86">
        <v>16</v>
      </c>
      <c r="G85" s="97">
        <v>132430.14440000002</v>
      </c>
      <c r="H85" s="98"/>
      <c r="I85" s="98"/>
      <c r="J85" s="98"/>
      <c r="K85" s="98"/>
      <c r="L85" s="98">
        <f>VLOOKUP($D85,'факт '!$D$7:$AS$101,3,0)</f>
        <v>0</v>
      </c>
      <c r="M85" s="98">
        <f>VLOOKUP($D85,'факт '!$D$7:$AS$101,4,0)</f>
        <v>0</v>
      </c>
      <c r="N85" s="98"/>
      <c r="O85" s="98"/>
      <c r="P85" s="98">
        <f t="shared" si="2407"/>
        <v>0</v>
      </c>
      <c r="Q85" s="98">
        <f t="shared" si="2408"/>
        <v>0</v>
      </c>
      <c r="R85" s="99">
        <f t="shared" si="2409"/>
        <v>0</v>
      </c>
      <c r="S85" s="99">
        <f t="shared" si="2410"/>
        <v>0</v>
      </c>
      <c r="T85" s="98"/>
      <c r="U85" s="98"/>
      <c r="V85" s="98"/>
      <c r="W85" s="98"/>
      <c r="X85" s="98">
        <f>VLOOKUP($D85,'факт '!$D$7:$AS$101,7,0)</f>
        <v>0</v>
      </c>
      <c r="Y85" s="98">
        <f>VLOOKUP($D85,'факт '!$D$7:$AS$101,8,0)</f>
        <v>0</v>
      </c>
      <c r="Z85" s="98">
        <f>VLOOKUP($D85,'факт '!$D$7:$AS$101,9,0)</f>
        <v>0</v>
      </c>
      <c r="AA85" s="98">
        <f>VLOOKUP($D85,'факт '!$D$7:$AS$101,10,0)</f>
        <v>0</v>
      </c>
      <c r="AB85" s="98">
        <f t="shared" si="2411"/>
        <v>0</v>
      </c>
      <c r="AC85" s="98">
        <f t="shared" si="2412"/>
        <v>0</v>
      </c>
      <c r="AD85" s="99">
        <f t="shared" si="2413"/>
        <v>0</v>
      </c>
      <c r="AE85" s="99">
        <f t="shared" si="2414"/>
        <v>0</v>
      </c>
      <c r="AF85" s="98"/>
      <c r="AG85" s="98"/>
      <c r="AH85" s="98"/>
      <c r="AI85" s="98"/>
      <c r="AJ85" s="98">
        <f>VLOOKUP($D85,'факт '!$D$7:$AS$101,5,0)</f>
        <v>0</v>
      </c>
      <c r="AK85" s="98">
        <f>VLOOKUP($D85,'факт '!$D$7:$AS$101,6,0)</f>
        <v>0</v>
      </c>
      <c r="AL85" s="98"/>
      <c r="AM85" s="98"/>
      <c r="AN85" s="98">
        <f t="shared" si="2415"/>
        <v>0</v>
      </c>
      <c r="AO85" s="98">
        <f t="shared" si="2416"/>
        <v>0</v>
      </c>
      <c r="AP85" s="99">
        <f t="shared" si="2417"/>
        <v>0</v>
      </c>
      <c r="AQ85" s="99">
        <f t="shared" si="2418"/>
        <v>0</v>
      </c>
      <c r="AR85" s="98"/>
      <c r="AS85" s="98"/>
      <c r="AT85" s="98"/>
      <c r="AU85" s="98"/>
      <c r="AV85" s="98">
        <f>VLOOKUP($D85,'факт '!$D$7:$AS$101,11,0)</f>
        <v>1</v>
      </c>
      <c r="AW85" s="98">
        <f>VLOOKUP($D85,'факт '!$D$7:$AS$101,12,0)</f>
        <v>132430.14000000001</v>
      </c>
      <c r="AX85" s="98"/>
      <c r="AY85" s="98"/>
      <c r="AZ85" s="98">
        <f t="shared" si="2419"/>
        <v>1</v>
      </c>
      <c r="BA85" s="98">
        <f t="shared" si="2420"/>
        <v>132430.14000000001</v>
      </c>
      <c r="BB85" s="99">
        <f t="shared" si="2421"/>
        <v>1</v>
      </c>
      <c r="BC85" s="99">
        <f t="shared" si="2422"/>
        <v>132430.14000000001</v>
      </c>
      <c r="BD85" s="98"/>
      <c r="BE85" s="98"/>
      <c r="BF85" s="98"/>
      <c r="BG85" s="98"/>
      <c r="BH85" s="98">
        <f>VLOOKUP($D85,'факт '!$D$7:$AS$101,15,0)</f>
        <v>0</v>
      </c>
      <c r="BI85" s="98">
        <f>VLOOKUP($D85,'факт '!$D$7:$AS$101,16,0)</f>
        <v>0</v>
      </c>
      <c r="BJ85" s="98">
        <f>VLOOKUP($D85,'факт '!$D$7:$AS$101,17,0)</f>
        <v>0</v>
      </c>
      <c r="BK85" s="98">
        <f>VLOOKUP($D85,'факт '!$D$7:$AS$101,18,0)</f>
        <v>0</v>
      </c>
      <c r="BL85" s="98">
        <f t="shared" si="2423"/>
        <v>0</v>
      </c>
      <c r="BM85" s="98">
        <f t="shared" si="2424"/>
        <v>0</v>
      </c>
      <c r="BN85" s="99">
        <f t="shared" si="2425"/>
        <v>0</v>
      </c>
      <c r="BO85" s="99">
        <f t="shared" si="2426"/>
        <v>0</v>
      </c>
      <c r="BP85" s="98"/>
      <c r="BQ85" s="98"/>
      <c r="BR85" s="98"/>
      <c r="BS85" s="98"/>
      <c r="BT85" s="98">
        <f>VLOOKUP($D85,'факт '!$D$7:$AS$101,19,0)</f>
        <v>0</v>
      </c>
      <c r="BU85" s="98">
        <f>VLOOKUP($D85,'факт '!$D$7:$AS$101,20,0)</f>
        <v>0</v>
      </c>
      <c r="BV85" s="98">
        <f>VLOOKUP($D85,'факт '!$D$7:$AS$101,21,0)</f>
        <v>0</v>
      </c>
      <c r="BW85" s="98">
        <f>VLOOKUP($D85,'факт '!$D$7:$AS$101,22,0)</f>
        <v>0</v>
      </c>
      <c r="BX85" s="98">
        <f t="shared" si="2427"/>
        <v>0</v>
      </c>
      <c r="BY85" s="98">
        <f t="shared" si="2428"/>
        <v>0</v>
      </c>
      <c r="BZ85" s="99">
        <f t="shared" si="2429"/>
        <v>0</v>
      </c>
      <c r="CA85" s="99">
        <f t="shared" si="2430"/>
        <v>0</v>
      </c>
      <c r="CB85" s="98"/>
      <c r="CC85" s="98"/>
      <c r="CD85" s="98"/>
      <c r="CE85" s="98"/>
      <c r="CF85" s="98">
        <f>VLOOKUP($D85,'факт '!$D$7:$AS$101,23,0)</f>
        <v>0</v>
      </c>
      <c r="CG85" s="98">
        <f>VLOOKUP($D85,'факт '!$D$7:$AS$101,24,0)</f>
        <v>0</v>
      </c>
      <c r="CH85" s="98">
        <f>VLOOKUP($D85,'факт '!$D$7:$AS$101,25,0)</f>
        <v>0</v>
      </c>
      <c r="CI85" s="98">
        <f>VLOOKUP($D85,'факт '!$D$7:$AS$101,26,0)</f>
        <v>0</v>
      </c>
      <c r="CJ85" s="98">
        <f t="shared" si="2431"/>
        <v>0</v>
      </c>
      <c r="CK85" s="98">
        <f t="shared" si="2432"/>
        <v>0</v>
      </c>
      <c r="CL85" s="99">
        <f t="shared" si="2433"/>
        <v>0</v>
      </c>
      <c r="CM85" s="99">
        <f t="shared" si="2434"/>
        <v>0</v>
      </c>
      <c r="CN85" s="98"/>
      <c r="CO85" s="98"/>
      <c r="CP85" s="98"/>
      <c r="CQ85" s="98"/>
      <c r="CR85" s="98">
        <f>VLOOKUP($D85,'факт '!$D$7:$AS$101,27,0)</f>
        <v>0</v>
      </c>
      <c r="CS85" s="98">
        <f>VLOOKUP($D85,'факт '!$D$7:$AS$101,28,0)</f>
        <v>0</v>
      </c>
      <c r="CT85" s="98">
        <f>VLOOKUP($D85,'факт '!$D$7:$AS$101,29,0)</f>
        <v>0</v>
      </c>
      <c r="CU85" s="98">
        <f>VLOOKUP($D85,'факт '!$D$7:$AS$101,30,0)</f>
        <v>0</v>
      </c>
      <c r="CV85" s="98">
        <f t="shared" si="2435"/>
        <v>0</v>
      </c>
      <c r="CW85" s="98">
        <f t="shared" si="2436"/>
        <v>0</v>
      </c>
      <c r="CX85" s="99">
        <f t="shared" si="2437"/>
        <v>0</v>
      </c>
      <c r="CY85" s="99">
        <f t="shared" si="2438"/>
        <v>0</v>
      </c>
      <c r="CZ85" s="98"/>
      <c r="DA85" s="98"/>
      <c r="DB85" s="98"/>
      <c r="DC85" s="98"/>
      <c r="DD85" s="98">
        <f>VLOOKUP($D85,'факт '!$D$7:$AS$101,31,0)</f>
        <v>0</v>
      </c>
      <c r="DE85" s="98">
        <f>VLOOKUP($D85,'факт '!$D$7:$AS$101,32,0)</f>
        <v>0</v>
      </c>
      <c r="DF85" s="98"/>
      <c r="DG85" s="98"/>
      <c r="DH85" s="98">
        <f t="shared" si="2439"/>
        <v>0</v>
      </c>
      <c r="DI85" s="98">
        <f t="shared" si="2440"/>
        <v>0</v>
      </c>
      <c r="DJ85" s="99">
        <f t="shared" si="2441"/>
        <v>0</v>
      </c>
      <c r="DK85" s="99">
        <f t="shared" si="2442"/>
        <v>0</v>
      </c>
      <c r="DL85" s="98"/>
      <c r="DM85" s="98"/>
      <c r="DN85" s="98"/>
      <c r="DO85" s="98"/>
      <c r="DP85" s="98">
        <f>VLOOKUP($D85,'факт '!$D$7:$AS$101,13,0)</f>
        <v>0</v>
      </c>
      <c r="DQ85" s="98">
        <f>VLOOKUP($D85,'факт '!$D$7:$AS$101,14,0)</f>
        <v>0</v>
      </c>
      <c r="DR85" s="98"/>
      <c r="DS85" s="98"/>
      <c r="DT85" s="98">
        <f t="shared" si="2443"/>
        <v>0</v>
      </c>
      <c r="DU85" s="98">
        <f t="shared" si="2444"/>
        <v>0</v>
      </c>
      <c r="DV85" s="99">
        <f t="shared" si="2445"/>
        <v>0</v>
      </c>
      <c r="DW85" s="99">
        <f t="shared" si="2446"/>
        <v>0</v>
      </c>
      <c r="DX85" s="98"/>
      <c r="DY85" s="98"/>
      <c r="DZ85" s="98"/>
      <c r="EA85" s="98"/>
      <c r="EB85" s="98">
        <f>VLOOKUP($D85,'факт '!$D$7:$AS$101,33,0)</f>
        <v>0</v>
      </c>
      <c r="EC85" s="98">
        <f>VLOOKUP($D85,'факт '!$D$7:$AS$101,34,0)</f>
        <v>0</v>
      </c>
      <c r="ED85" s="98">
        <f>VLOOKUP($D85,'факт '!$D$7:$AS$101,35,0)</f>
        <v>0</v>
      </c>
      <c r="EE85" s="98">
        <f>VLOOKUP($D85,'факт '!$D$7:$AS$101,36,0)</f>
        <v>0</v>
      </c>
      <c r="EF85" s="98">
        <f t="shared" si="2447"/>
        <v>0</v>
      </c>
      <c r="EG85" s="98">
        <f t="shared" si="2448"/>
        <v>0</v>
      </c>
      <c r="EH85" s="99">
        <f t="shared" si="2449"/>
        <v>0</v>
      </c>
      <c r="EI85" s="99">
        <f t="shared" si="2450"/>
        <v>0</v>
      </c>
      <c r="EJ85" s="98"/>
      <c r="EK85" s="98"/>
      <c r="EL85" s="98"/>
      <c r="EM85" s="98"/>
      <c r="EN85" s="98">
        <f>VLOOKUP($D85,'факт '!$D$7:$AS$101,39,0)</f>
        <v>0</v>
      </c>
      <c r="EO85" s="98">
        <f>VLOOKUP($D85,'факт '!$D$7:$AS$101,40,0)</f>
        <v>0</v>
      </c>
      <c r="EP85" s="98">
        <f>VLOOKUP($D85,'факт '!$D$7:$AS$101,41,0)</f>
        <v>0</v>
      </c>
      <c r="EQ85" s="98">
        <f>VLOOKUP($D85,'факт '!$D$7:$AS$101,42,0)</f>
        <v>0</v>
      </c>
      <c r="ER85" s="98">
        <f t="shared" si="2451"/>
        <v>0</v>
      </c>
      <c r="ES85" s="98">
        <f t="shared" si="2452"/>
        <v>0</v>
      </c>
      <c r="ET85" s="99">
        <f t="shared" si="2453"/>
        <v>0</v>
      </c>
      <c r="EU85" s="99">
        <f t="shared" si="2454"/>
        <v>0</v>
      </c>
      <c r="EV85" s="98"/>
      <c r="EW85" s="98"/>
      <c r="EX85" s="98"/>
      <c r="EY85" s="98"/>
      <c r="EZ85" s="98"/>
      <c r="FA85" s="98"/>
      <c r="FB85" s="98"/>
      <c r="FC85" s="98"/>
      <c r="FD85" s="98">
        <f t="shared" si="2455"/>
        <v>0</v>
      </c>
      <c r="FE85" s="98">
        <f t="shared" si="2456"/>
        <v>0</v>
      </c>
      <c r="FF85" s="99">
        <f t="shared" si="2376"/>
        <v>0</v>
      </c>
      <c r="FG85" s="99">
        <f t="shared" si="2377"/>
        <v>0</v>
      </c>
      <c r="FH85" s="98"/>
      <c r="FI85" s="98"/>
      <c r="FJ85" s="98"/>
      <c r="FK85" s="98"/>
      <c r="FL85" s="98">
        <f>VLOOKUP($D85,'факт '!$D$7:$AS$101,37,0)</f>
        <v>0</v>
      </c>
      <c r="FM85" s="98">
        <f>VLOOKUP($D85,'факт '!$D$7:$AS$101,38,0)</f>
        <v>0</v>
      </c>
      <c r="FN85" s="98"/>
      <c r="FO85" s="98"/>
      <c r="FP85" s="98">
        <f t="shared" si="2457"/>
        <v>0</v>
      </c>
      <c r="FQ85" s="98">
        <f t="shared" si="2458"/>
        <v>0</v>
      </c>
      <c r="FR85" s="99">
        <f t="shared" si="2459"/>
        <v>0</v>
      </c>
      <c r="FS85" s="99">
        <f t="shared" si="2460"/>
        <v>0</v>
      </c>
      <c r="FT85" s="98"/>
      <c r="FU85" s="98"/>
      <c r="FV85" s="98"/>
      <c r="FW85" s="98"/>
      <c r="FX85" s="98"/>
      <c r="FY85" s="98"/>
      <c r="FZ85" s="98"/>
      <c r="GA85" s="98"/>
      <c r="GB85" s="98">
        <f t="shared" si="2461"/>
        <v>0</v>
      </c>
      <c r="GC85" s="98">
        <f t="shared" si="2462"/>
        <v>0</v>
      </c>
      <c r="GD85" s="99">
        <f t="shared" si="2382"/>
        <v>0</v>
      </c>
      <c r="GE85" s="99">
        <f t="shared" si="2383"/>
        <v>0</v>
      </c>
      <c r="GF85" s="98">
        <f t="shared" si="2463"/>
        <v>0</v>
      </c>
      <c r="GG85" s="98">
        <f t="shared" si="2464"/>
        <v>0</v>
      </c>
      <c r="GH85" s="98">
        <f t="shared" si="2465"/>
        <v>0</v>
      </c>
      <c r="GI85" s="98">
        <f t="shared" si="2466"/>
        <v>0</v>
      </c>
      <c r="GJ85" s="98">
        <f t="shared" si="2467"/>
        <v>1</v>
      </c>
      <c r="GK85" s="98">
        <f t="shared" si="2468"/>
        <v>132430.14000000001</v>
      </c>
      <c r="GL85" s="98">
        <f t="shared" si="2469"/>
        <v>0</v>
      </c>
      <c r="GM85" s="98">
        <f t="shared" si="2470"/>
        <v>0</v>
      </c>
      <c r="GN85" s="98">
        <f t="shared" si="2471"/>
        <v>1</v>
      </c>
      <c r="GO85" s="98">
        <f t="shared" si="2472"/>
        <v>132430.14000000001</v>
      </c>
      <c r="GP85" s="98"/>
      <c r="GQ85" s="98"/>
      <c r="GR85" s="139"/>
      <c r="GS85" s="78"/>
      <c r="GT85" s="161">
        <v>132430.14440000002</v>
      </c>
      <c r="GU85" s="161">
        <f t="shared" si="2473"/>
        <v>132430.14000000001</v>
      </c>
      <c r="GV85" s="90">
        <f t="shared" si="2406"/>
        <v>4.4000000052619725E-3</v>
      </c>
    </row>
    <row r="86" spans="1:204" ht="23.25" hidden="1" customHeight="1" x14ac:dyDescent="0.2">
      <c r="A86" s="23">
        <v>1</v>
      </c>
      <c r="B86" s="78" t="s">
        <v>168</v>
      </c>
      <c r="C86" s="79" t="s">
        <v>169</v>
      </c>
      <c r="D86" s="86">
        <v>301</v>
      </c>
      <c r="E86" s="83" t="s">
        <v>176</v>
      </c>
      <c r="F86" s="86">
        <v>16</v>
      </c>
      <c r="G86" s="97">
        <v>132430.14440000002</v>
      </c>
      <c r="H86" s="98"/>
      <c r="I86" s="98"/>
      <c r="J86" s="98"/>
      <c r="K86" s="98"/>
      <c r="L86" s="98">
        <f>VLOOKUP($D86,'факт '!$D$7:$AS$101,3,0)</f>
        <v>0</v>
      </c>
      <c r="M86" s="98">
        <f>VLOOKUP($D86,'факт '!$D$7:$AS$101,4,0)</f>
        <v>0</v>
      </c>
      <c r="N86" s="98"/>
      <c r="O86" s="98"/>
      <c r="P86" s="98">
        <f t="shared" si="2407"/>
        <v>0</v>
      </c>
      <c r="Q86" s="98">
        <f t="shared" si="2408"/>
        <v>0</v>
      </c>
      <c r="R86" s="99">
        <f t="shared" si="2409"/>
        <v>0</v>
      </c>
      <c r="S86" s="99">
        <f t="shared" si="2410"/>
        <v>0</v>
      </c>
      <c r="T86" s="98"/>
      <c r="U86" s="98"/>
      <c r="V86" s="98"/>
      <c r="W86" s="98"/>
      <c r="X86" s="98">
        <f>VLOOKUP($D86,'факт '!$D$7:$AS$101,7,0)</f>
        <v>0</v>
      </c>
      <c r="Y86" s="98">
        <f>VLOOKUP($D86,'факт '!$D$7:$AS$101,8,0)</f>
        <v>0</v>
      </c>
      <c r="Z86" s="98">
        <f>VLOOKUP($D86,'факт '!$D$7:$AS$101,9,0)</f>
        <v>0</v>
      </c>
      <c r="AA86" s="98">
        <f>VLOOKUP($D86,'факт '!$D$7:$AS$101,10,0)</f>
        <v>0</v>
      </c>
      <c r="AB86" s="98">
        <f t="shared" si="2411"/>
        <v>0</v>
      </c>
      <c r="AC86" s="98">
        <f t="shared" si="2412"/>
        <v>0</v>
      </c>
      <c r="AD86" s="99">
        <f t="shared" si="2413"/>
        <v>0</v>
      </c>
      <c r="AE86" s="99">
        <f t="shared" si="2414"/>
        <v>0</v>
      </c>
      <c r="AF86" s="98"/>
      <c r="AG86" s="98"/>
      <c r="AH86" s="98"/>
      <c r="AI86" s="98"/>
      <c r="AJ86" s="98">
        <f>VLOOKUP($D86,'факт '!$D$7:$AS$101,5,0)</f>
        <v>0</v>
      </c>
      <c r="AK86" s="98">
        <f>VLOOKUP($D86,'факт '!$D$7:$AS$101,6,0)</f>
        <v>0</v>
      </c>
      <c r="AL86" s="98"/>
      <c r="AM86" s="98"/>
      <c r="AN86" s="98">
        <f t="shared" si="2415"/>
        <v>0</v>
      </c>
      <c r="AO86" s="98">
        <f t="shared" si="2416"/>
        <v>0</v>
      </c>
      <c r="AP86" s="99">
        <f t="shared" si="2417"/>
        <v>0</v>
      </c>
      <c r="AQ86" s="99">
        <f t="shared" si="2418"/>
        <v>0</v>
      </c>
      <c r="AR86" s="98"/>
      <c r="AS86" s="98"/>
      <c r="AT86" s="98"/>
      <c r="AU86" s="98"/>
      <c r="AV86" s="98">
        <f>VLOOKUP($D86,'факт '!$D$7:$AS$101,11,0)</f>
        <v>2</v>
      </c>
      <c r="AW86" s="98">
        <f>VLOOKUP($D86,'факт '!$D$7:$AS$101,12,0)</f>
        <v>264860.28000000003</v>
      </c>
      <c r="AX86" s="98"/>
      <c r="AY86" s="98"/>
      <c r="AZ86" s="98">
        <f t="shared" si="2419"/>
        <v>2</v>
      </c>
      <c r="BA86" s="98">
        <f t="shared" si="2420"/>
        <v>264860.28000000003</v>
      </c>
      <c r="BB86" s="99">
        <f t="shared" si="2421"/>
        <v>2</v>
      </c>
      <c r="BC86" s="99">
        <f t="shared" si="2422"/>
        <v>264860.28000000003</v>
      </c>
      <c r="BD86" s="98"/>
      <c r="BE86" s="98"/>
      <c r="BF86" s="98"/>
      <c r="BG86" s="98"/>
      <c r="BH86" s="98">
        <f>VLOOKUP($D86,'факт '!$D$7:$AS$101,15,0)</f>
        <v>4</v>
      </c>
      <c r="BI86" s="98">
        <f>VLOOKUP($D86,'факт '!$D$7:$AS$101,16,0)</f>
        <v>529720.56000000006</v>
      </c>
      <c r="BJ86" s="98">
        <f>VLOOKUP($D86,'факт '!$D$7:$AS$101,17,0)</f>
        <v>0</v>
      </c>
      <c r="BK86" s="98">
        <f>VLOOKUP($D86,'факт '!$D$7:$AS$101,18,0)</f>
        <v>0</v>
      </c>
      <c r="BL86" s="98">
        <f t="shared" si="2423"/>
        <v>4</v>
      </c>
      <c r="BM86" s="98">
        <f t="shared" si="2424"/>
        <v>529720.56000000006</v>
      </c>
      <c r="BN86" s="99">
        <f t="shared" si="2425"/>
        <v>4</v>
      </c>
      <c r="BO86" s="99">
        <f t="shared" si="2426"/>
        <v>529720.56000000006</v>
      </c>
      <c r="BP86" s="98"/>
      <c r="BQ86" s="98"/>
      <c r="BR86" s="98"/>
      <c r="BS86" s="98"/>
      <c r="BT86" s="98">
        <f>VLOOKUP($D86,'факт '!$D$7:$AS$101,19,0)</f>
        <v>0</v>
      </c>
      <c r="BU86" s="98">
        <f>VLOOKUP($D86,'факт '!$D$7:$AS$101,20,0)</f>
        <v>0</v>
      </c>
      <c r="BV86" s="98">
        <f>VLOOKUP($D86,'факт '!$D$7:$AS$101,21,0)</f>
        <v>0</v>
      </c>
      <c r="BW86" s="98">
        <f>VLOOKUP($D86,'факт '!$D$7:$AS$101,22,0)</f>
        <v>0</v>
      </c>
      <c r="BX86" s="98">
        <f t="shared" si="2427"/>
        <v>0</v>
      </c>
      <c r="BY86" s="98">
        <f t="shared" si="2428"/>
        <v>0</v>
      </c>
      <c r="BZ86" s="99">
        <f t="shared" si="2429"/>
        <v>0</v>
      </c>
      <c r="CA86" s="99">
        <f t="shared" si="2430"/>
        <v>0</v>
      </c>
      <c r="CB86" s="98"/>
      <c r="CC86" s="98"/>
      <c r="CD86" s="98"/>
      <c r="CE86" s="98"/>
      <c r="CF86" s="98">
        <f>VLOOKUP($D86,'факт '!$D$7:$AS$101,23,0)</f>
        <v>0</v>
      </c>
      <c r="CG86" s="98">
        <f>VLOOKUP($D86,'факт '!$D$7:$AS$101,24,0)</f>
        <v>0</v>
      </c>
      <c r="CH86" s="98">
        <f>VLOOKUP($D86,'факт '!$D$7:$AS$101,25,0)</f>
        <v>0</v>
      </c>
      <c r="CI86" s="98">
        <f>VLOOKUP($D86,'факт '!$D$7:$AS$101,26,0)</f>
        <v>0</v>
      </c>
      <c r="CJ86" s="98">
        <f t="shared" si="2431"/>
        <v>0</v>
      </c>
      <c r="CK86" s="98">
        <f t="shared" si="2432"/>
        <v>0</v>
      </c>
      <c r="CL86" s="99">
        <f t="shared" si="2433"/>
        <v>0</v>
      </c>
      <c r="CM86" s="99">
        <f t="shared" si="2434"/>
        <v>0</v>
      </c>
      <c r="CN86" s="98"/>
      <c r="CO86" s="98"/>
      <c r="CP86" s="98"/>
      <c r="CQ86" s="98"/>
      <c r="CR86" s="98">
        <f>VLOOKUP($D86,'факт '!$D$7:$AS$101,27,0)</f>
        <v>0</v>
      </c>
      <c r="CS86" s="98">
        <f>VLOOKUP($D86,'факт '!$D$7:$AS$101,28,0)</f>
        <v>0</v>
      </c>
      <c r="CT86" s="98">
        <f>VLOOKUP($D86,'факт '!$D$7:$AS$101,29,0)</f>
        <v>0</v>
      </c>
      <c r="CU86" s="98">
        <f>VLOOKUP($D86,'факт '!$D$7:$AS$101,30,0)</f>
        <v>0</v>
      </c>
      <c r="CV86" s="98">
        <f t="shared" si="2435"/>
        <v>0</v>
      </c>
      <c r="CW86" s="98">
        <f t="shared" si="2436"/>
        <v>0</v>
      </c>
      <c r="CX86" s="99">
        <f t="shared" si="2437"/>
        <v>0</v>
      </c>
      <c r="CY86" s="99">
        <f t="shared" si="2438"/>
        <v>0</v>
      </c>
      <c r="CZ86" s="98"/>
      <c r="DA86" s="98"/>
      <c r="DB86" s="98"/>
      <c r="DC86" s="98"/>
      <c r="DD86" s="98">
        <f>VLOOKUP($D86,'факт '!$D$7:$AS$101,31,0)</f>
        <v>0</v>
      </c>
      <c r="DE86" s="98">
        <f>VLOOKUP($D86,'факт '!$D$7:$AS$101,32,0)</f>
        <v>0</v>
      </c>
      <c r="DF86" s="98"/>
      <c r="DG86" s="98"/>
      <c r="DH86" s="98">
        <f t="shared" si="2439"/>
        <v>0</v>
      </c>
      <c r="DI86" s="98">
        <f t="shared" si="2440"/>
        <v>0</v>
      </c>
      <c r="DJ86" s="99">
        <f t="shared" si="2441"/>
        <v>0</v>
      </c>
      <c r="DK86" s="99">
        <f t="shared" si="2442"/>
        <v>0</v>
      </c>
      <c r="DL86" s="98"/>
      <c r="DM86" s="98"/>
      <c r="DN86" s="98"/>
      <c r="DO86" s="98"/>
      <c r="DP86" s="98">
        <f>VLOOKUP($D86,'факт '!$D$7:$AS$101,13,0)</f>
        <v>0</v>
      </c>
      <c r="DQ86" s="98">
        <f>VLOOKUP($D86,'факт '!$D$7:$AS$101,14,0)</f>
        <v>0</v>
      </c>
      <c r="DR86" s="98"/>
      <c r="DS86" s="98"/>
      <c r="DT86" s="98">
        <f t="shared" si="2443"/>
        <v>0</v>
      </c>
      <c r="DU86" s="98">
        <f t="shared" si="2444"/>
        <v>0</v>
      </c>
      <c r="DV86" s="99">
        <f t="shared" si="2445"/>
        <v>0</v>
      </c>
      <c r="DW86" s="99">
        <f t="shared" si="2446"/>
        <v>0</v>
      </c>
      <c r="DX86" s="98"/>
      <c r="DY86" s="98"/>
      <c r="DZ86" s="98"/>
      <c r="EA86" s="98"/>
      <c r="EB86" s="98">
        <f>VLOOKUP($D86,'факт '!$D$7:$AS$101,33,0)</f>
        <v>0</v>
      </c>
      <c r="EC86" s="98">
        <f>VLOOKUP($D86,'факт '!$D$7:$AS$101,34,0)</f>
        <v>0</v>
      </c>
      <c r="ED86" s="98">
        <f>VLOOKUP($D86,'факт '!$D$7:$AS$101,35,0)</f>
        <v>0</v>
      </c>
      <c r="EE86" s="98">
        <f>VLOOKUP($D86,'факт '!$D$7:$AS$101,36,0)</f>
        <v>0</v>
      </c>
      <c r="EF86" s="98">
        <f t="shared" si="2447"/>
        <v>0</v>
      </c>
      <c r="EG86" s="98">
        <f t="shared" si="2448"/>
        <v>0</v>
      </c>
      <c r="EH86" s="99">
        <f t="shared" si="2449"/>
        <v>0</v>
      </c>
      <c r="EI86" s="99">
        <f t="shared" si="2450"/>
        <v>0</v>
      </c>
      <c r="EJ86" s="98"/>
      <c r="EK86" s="98"/>
      <c r="EL86" s="98"/>
      <c r="EM86" s="98"/>
      <c r="EN86" s="98">
        <f>VLOOKUP($D86,'факт '!$D$7:$AS$101,39,0)</f>
        <v>0</v>
      </c>
      <c r="EO86" s="98">
        <f>VLOOKUP($D86,'факт '!$D$7:$AS$101,40,0)</f>
        <v>0</v>
      </c>
      <c r="EP86" s="98">
        <f>VLOOKUP($D86,'факт '!$D$7:$AS$101,41,0)</f>
        <v>0</v>
      </c>
      <c r="EQ86" s="98">
        <f>VLOOKUP($D86,'факт '!$D$7:$AS$101,42,0)</f>
        <v>0</v>
      </c>
      <c r="ER86" s="98">
        <f t="shared" si="2451"/>
        <v>0</v>
      </c>
      <c r="ES86" s="98">
        <f t="shared" si="2452"/>
        <v>0</v>
      </c>
      <c r="ET86" s="99">
        <f t="shared" si="2453"/>
        <v>0</v>
      </c>
      <c r="EU86" s="99">
        <f t="shared" si="2454"/>
        <v>0</v>
      </c>
      <c r="EV86" s="98"/>
      <c r="EW86" s="98"/>
      <c r="EX86" s="98"/>
      <c r="EY86" s="98"/>
      <c r="EZ86" s="98"/>
      <c r="FA86" s="98"/>
      <c r="FB86" s="98"/>
      <c r="FC86" s="98"/>
      <c r="FD86" s="98">
        <f t="shared" si="2455"/>
        <v>0</v>
      </c>
      <c r="FE86" s="98">
        <f t="shared" si="2456"/>
        <v>0</v>
      </c>
      <c r="FF86" s="99">
        <f t="shared" si="2376"/>
        <v>0</v>
      </c>
      <c r="FG86" s="99">
        <f t="shared" si="2377"/>
        <v>0</v>
      </c>
      <c r="FH86" s="98"/>
      <c r="FI86" s="98"/>
      <c r="FJ86" s="98"/>
      <c r="FK86" s="98"/>
      <c r="FL86" s="98">
        <f>VLOOKUP($D86,'факт '!$D$7:$AS$101,37,0)</f>
        <v>0</v>
      </c>
      <c r="FM86" s="98">
        <f>VLOOKUP($D86,'факт '!$D$7:$AS$101,38,0)</f>
        <v>0</v>
      </c>
      <c r="FN86" s="98"/>
      <c r="FO86" s="98"/>
      <c r="FP86" s="98">
        <f t="shared" si="2457"/>
        <v>0</v>
      </c>
      <c r="FQ86" s="98">
        <f t="shared" si="2458"/>
        <v>0</v>
      </c>
      <c r="FR86" s="99">
        <f t="shared" si="2459"/>
        <v>0</v>
      </c>
      <c r="FS86" s="99">
        <f t="shared" si="2460"/>
        <v>0</v>
      </c>
      <c r="FT86" s="98"/>
      <c r="FU86" s="98"/>
      <c r="FV86" s="98"/>
      <c r="FW86" s="98"/>
      <c r="FX86" s="98"/>
      <c r="FY86" s="98"/>
      <c r="FZ86" s="98"/>
      <c r="GA86" s="98"/>
      <c r="GB86" s="98">
        <f t="shared" si="2461"/>
        <v>0</v>
      </c>
      <c r="GC86" s="98">
        <f t="shared" si="2462"/>
        <v>0</v>
      </c>
      <c r="GD86" s="99">
        <f t="shared" si="2382"/>
        <v>0</v>
      </c>
      <c r="GE86" s="99">
        <f t="shared" si="2383"/>
        <v>0</v>
      </c>
      <c r="GF86" s="98">
        <f t="shared" si="2463"/>
        <v>0</v>
      </c>
      <c r="GG86" s="98">
        <f t="shared" si="2464"/>
        <v>0</v>
      </c>
      <c r="GH86" s="98">
        <f t="shared" si="2465"/>
        <v>0</v>
      </c>
      <c r="GI86" s="98">
        <f t="shared" si="2466"/>
        <v>0</v>
      </c>
      <c r="GJ86" s="98">
        <f t="shared" si="2467"/>
        <v>6</v>
      </c>
      <c r="GK86" s="98">
        <f t="shared" si="2468"/>
        <v>794580.84000000008</v>
      </c>
      <c r="GL86" s="98">
        <f t="shared" si="2469"/>
        <v>0</v>
      </c>
      <c r="GM86" s="98">
        <f t="shared" si="2470"/>
        <v>0</v>
      </c>
      <c r="GN86" s="98">
        <f t="shared" si="2471"/>
        <v>6</v>
      </c>
      <c r="GO86" s="98">
        <f t="shared" si="2472"/>
        <v>794580.84000000008</v>
      </c>
      <c r="GP86" s="98"/>
      <c r="GQ86" s="98"/>
      <c r="GR86" s="139"/>
      <c r="GS86" s="78"/>
      <c r="GT86" s="161">
        <v>132430.14440000002</v>
      </c>
      <c r="GU86" s="161">
        <f t="shared" si="2473"/>
        <v>132430.14000000001</v>
      </c>
      <c r="GV86" s="90">
        <f t="shared" si="2406"/>
        <v>4.4000000052619725E-3</v>
      </c>
    </row>
    <row r="87" spans="1:204" ht="23.25" hidden="1" customHeight="1" x14ac:dyDescent="0.2">
      <c r="A87" s="23">
        <v>1</v>
      </c>
      <c r="B87" s="78" t="s">
        <v>168</v>
      </c>
      <c r="C87" s="79" t="s">
        <v>169</v>
      </c>
      <c r="D87" s="86">
        <v>323</v>
      </c>
      <c r="E87" s="83" t="s">
        <v>295</v>
      </c>
      <c r="F87" s="86">
        <v>16</v>
      </c>
      <c r="G87" s="97">
        <v>132430.14440000002</v>
      </c>
      <c r="H87" s="98"/>
      <c r="I87" s="98"/>
      <c r="J87" s="98"/>
      <c r="K87" s="98"/>
      <c r="L87" s="98">
        <f>VLOOKUP($D87,'факт '!$D$7:$AS$101,3,0)</f>
        <v>0</v>
      </c>
      <c r="M87" s="98">
        <f>VLOOKUP($D87,'факт '!$D$7:$AS$101,4,0)</f>
        <v>0</v>
      </c>
      <c r="N87" s="98"/>
      <c r="O87" s="98"/>
      <c r="P87" s="98">
        <f t="shared" si="2407"/>
        <v>0</v>
      </c>
      <c r="Q87" s="98">
        <f t="shared" si="2408"/>
        <v>0</v>
      </c>
      <c r="R87" s="99">
        <f t="shared" si="2409"/>
        <v>0</v>
      </c>
      <c r="S87" s="99">
        <f t="shared" si="2410"/>
        <v>0</v>
      </c>
      <c r="T87" s="98"/>
      <c r="U87" s="98"/>
      <c r="V87" s="98"/>
      <c r="W87" s="98"/>
      <c r="X87" s="98">
        <f>VLOOKUP($D87,'факт '!$D$7:$AS$101,7,0)</f>
        <v>0</v>
      </c>
      <c r="Y87" s="98">
        <f>VLOOKUP($D87,'факт '!$D$7:$AS$101,8,0)</f>
        <v>0</v>
      </c>
      <c r="Z87" s="98">
        <f>VLOOKUP($D87,'факт '!$D$7:$AS$101,9,0)</f>
        <v>0</v>
      </c>
      <c r="AA87" s="98">
        <f>VLOOKUP($D87,'факт '!$D$7:$AS$101,10,0)</f>
        <v>0</v>
      </c>
      <c r="AB87" s="98">
        <f t="shared" si="2411"/>
        <v>0</v>
      </c>
      <c r="AC87" s="98">
        <f t="shared" si="2412"/>
        <v>0</v>
      </c>
      <c r="AD87" s="99">
        <f t="shared" si="2413"/>
        <v>0</v>
      </c>
      <c r="AE87" s="99">
        <f t="shared" si="2414"/>
        <v>0</v>
      </c>
      <c r="AF87" s="98"/>
      <c r="AG87" s="98"/>
      <c r="AH87" s="98"/>
      <c r="AI87" s="98"/>
      <c r="AJ87" s="98">
        <f>VLOOKUP($D87,'факт '!$D$7:$AS$101,5,0)</f>
        <v>0</v>
      </c>
      <c r="AK87" s="98">
        <f>VLOOKUP($D87,'факт '!$D$7:$AS$101,6,0)</f>
        <v>0</v>
      </c>
      <c r="AL87" s="98"/>
      <c r="AM87" s="98"/>
      <c r="AN87" s="98">
        <f t="shared" si="2415"/>
        <v>0</v>
      </c>
      <c r="AO87" s="98">
        <f t="shared" si="2416"/>
        <v>0</v>
      </c>
      <c r="AP87" s="99">
        <f t="shared" si="2417"/>
        <v>0</v>
      </c>
      <c r="AQ87" s="99">
        <f t="shared" si="2418"/>
        <v>0</v>
      </c>
      <c r="AR87" s="98"/>
      <c r="AS87" s="98"/>
      <c r="AT87" s="98"/>
      <c r="AU87" s="98"/>
      <c r="AV87" s="98">
        <f>VLOOKUP($D87,'факт '!$D$7:$AS$101,11,0)</f>
        <v>2</v>
      </c>
      <c r="AW87" s="98">
        <f>VLOOKUP($D87,'факт '!$D$7:$AS$101,12,0)</f>
        <v>264860.28000000003</v>
      </c>
      <c r="AX87" s="98"/>
      <c r="AY87" s="98"/>
      <c r="AZ87" s="98">
        <f t="shared" si="2419"/>
        <v>2</v>
      </c>
      <c r="BA87" s="98">
        <f t="shared" si="2420"/>
        <v>264860.28000000003</v>
      </c>
      <c r="BB87" s="99">
        <f t="shared" si="2421"/>
        <v>2</v>
      </c>
      <c r="BC87" s="99">
        <f t="shared" si="2422"/>
        <v>264860.28000000003</v>
      </c>
      <c r="BD87" s="98"/>
      <c r="BE87" s="98"/>
      <c r="BF87" s="98"/>
      <c r="BG87" s="98"/>
      <c r="BH87" s="98">
        <f>VLOOKUP($D87,'факт '!$D$7:$AS$101,15,0)</f>
        <v>0</v>
      </c>
      <c r="BI87" s="98">
        <f>VLOOKUP($D87,'факт '!$D$7:$AS$101,16,0)</f>
        <v>0</v>
      </c>
      <c r="BJ87" s="98">
        <f>VLOOKUP($D87,'факт '!$D$7:$AS$101,17,0)</f>
        <v>0</v>
      </c>
      <c r="BK87" s="98">
        <f>VLOOKUP($D87,'факт '!$D$7:$AS$101,18,0)</f>
        <v>0</v>
      </c>
      <c r="BL87" s="98">
        <f t="shared" si="2423"/>
        <v>0</v>
      </c>
      <c r="BM87" s="98">
        <f t="shared" si="2424"/>
        <v>0</v>
      </c>
      <c r="BN87" s="99">
        <f t="shared" si="2425"/>
        <v>0</v>
      </c>
      <c r="BO87" s="99">
        <f t="shared" si="2426"/>
        <v>0</v>
      </c>
      <c r="BP87" s="98"/>
      <c r="BQ87" s="98"/>
      <c r="BR87" s="98"/>
      <c r="BS87" s="98"/>
      <c r="BT87" s="98">
        <f>VLOOKUP($D87,'факт '!$D$7:$AS$101,19,0)</f>
        <v>0</v>
      </c>
      <c r="BU87" s="98">
        <f>VLOOKUP($D87,'факт '!$D$7:$AS$101,20,0)</f>
        <v>0</v>
      </c>
      <c r="BV87" s="98">
        <f>VLOOKUP($D87,'факт '!$D$7:$AS$101,21,0)</f>
        <v>0</v>
      </c>
      <c r="BW87" s="98">
        <f>VLOOKUP($D87,'факт '!$D$7:$AS$101,22,0)</f>
        <v>0</v>
      </c>
      <c r="BX87" s="98">
        <f t="shared" si="2427"/>
        <v>0</v>
      </c>
      <c r="BY87" s="98">
        <f t="shared" si="2428"/>
        <v>0</v>
      </c>
      <c r="BZ87" s="99">
        <f t="shared" si="2429"/>
        <v>0</v>
      </c>
      <c r="CA87" s="99">
        <f t="shared" si="2430"/>
        <v>0</v>
      </c>
      <c r="CB87" s="98"/>
      <c r="CC87" s="98"/>
      <c r="CD87" s="98"/>
      <c r="CE87" s="98"/>
      <c r="CF87" s="98">
        <f>VLOOKUP($D87,'факт '!$D$7:$AS$101,23,0)</f>
        <v>0</v>
      </c>
      <c r="CG87" s="98">
        <f>VLOOKUP($D87,'факт '!$D$7:$AS$101,24,0)</f>
        <v>0</v>
      </c>
      <c r="CH87" s="98">
        <f>VLOOKUP($D87,'факт '!$D$7:$AS$101,25,0)</f>
        <v>0</v>
      </c>
      <c r="CI87" s="98">
        <f>VLOOKUP($D87,'факт '!$D$7:$AS$101,26,0)</f>
        <v>0</v>
      </c>
      <c r="CJ87" s="98">
        <f t="shared" si="2431"/>
        <v>0</v>
      </c>
      <c r="CK87" s="98">
        <f t="shared" si="2432"/>
        <v>0</v>
      </c>
      <c r="CL87" s="99">
        <f t="shared" si="2433"/>
        <v>0</v>
      </c>
      <c r="CM87" s="99">
        <f t="shared" si="2434"/>
        <v>0</v>
      </c>
      <c r="CN87" s="98"/>
      <c r="CO87" s="98"/>
      <c r="CP87" s="98"/>
      <c r="CQ87" s="98"/>
      <c r="CR87" s="98">
        <f>VLOOKUP($D87,'факт '!$D$7:$AS$101,27,0)</f>
        <v>0</v>
      </c>
      <c r="CS87" s="98">
        <f>VLOOKUP($D87,'факт '!$D$7:$AS$101,28,0)</f>
        <v>0</v>
      </c>
      <c r="CT87" s="98">
        <f>VLOOKUP($D87,'факт '!$D$7:$AS$101,29,0)</f>
        <v>0</v>
      </c>
      <c r="CU87" s="98">
        <f>VLOOKUP($D87,'факт '!$D$7:$AS$101,30,0)</f>
        <v>0</v>
      </c>
      <c r="CV87" s="98">
        <f t="shared" si="2435"/>
        <v>0</v>
      </c>
      <c r="CW87" s="98">
        <f t="shared" si="2436"/>
        <v>0</v>
      </c>
      <c r="CX87" s="99">
        <f t="shared" si="2437"/>
        <v>0</v>
      </c>
      <c r="CY87" s="99">
        <f t="shared" si="2438"/>
        <v>0</v>
      </c>
      <c r="CZ87" s="98"/>
      <c r="DA87" s="98"/>
      <c r="DB87" s="98"/>
      <c r="DC87" s="98"/>
      <c r="DD87" s="98">
        <f>VLOOKUP($D87,'факт '!$D$7:$AS$101,31,0)</f>
        <v>0</v>
      </c>
      <c r="DE87" s="98">
        <f>VLOOKUP($D87,'факт '!$D$7:$AS$101,32,0)</f>
        <v>0</v>
      </c>
      <c r="DF87" s="98"/>
      <c r="DG87" s="98"/>
      <c r="DH87" s="98">
        <f t="shared" si="2439"/>
        <v>0</v>
      </c>
      <c r="DI87" s="98">
        <f t="shared" si="2440"/>
        <v>0</v>
      </c>
      <c r="DJ87" s="99">
        <f t="shared" si="2441"/>
        <v>0</v>
      </c>
      <c r="DK87" s="99">
        <f t="shared" si="2442"/>
        <v>0</v>
      </c>
      <c r="DL87" s="98"/>
      <c r="DM87" s="98"/>
      <c r="DN87" s="98"/>
      <c r="DO87" s="98"/>
      <c r="DP87" s="98">
        <f>VLOOKUP($D87,'факт '!$D$7:$AS$101,13,0)</f>
        <v>0</v>
      </c>
      <c r="DQ87" s="98">
        <f>VLOOKUP($D87,'факт '!$D$7:$AS$101,14,0)</f>
        <v>0</v>
      </c>
      <c r="DR87" s="98"/>
      <c r="DS87" s="98"/>
      <c r="DT87" s="98">
        <f t="shared" si="2443"/>
        <v>0</v>
      </c>
      <c r="DU87" s="98">
        <f t="shared" si="2444"/>
        <v>0</v>
      </c>
      <c r="DV87" s="99">
        <f t="shared" si="2445"/>
        <v>0</v>
      </c>
      <c r="DW87" s="99">
        <f t="shared" si="2446"/>
        <v>0</v>
      </c>
      <c r="DX87" s="98"/>
      <c r="DY87" s="98"/>
      <c r="DZ87" s="98"/>
      <c r="EA87" s="98"/>
      <c r="EB87" s="98">
        <f>VLOOKUP($D87,'факт '!$D$7:$AS$101,33,0)</f>
        <v>0</v>
      </c>
      <c r="EC87" s="98">
        <f>VLOOKUP($D87,'факт '!$D$7:$AS$101,34,0)</f>
        <v>0</v>
      </c>
      <c r="ED87" s="98">
        <f>VLOOKUP($D87,'факт '!$D$7:$AS$101,35,0)</f>
        <v>0</v>
      </c>
      <c r="EE87" s="98">
        <f>VLOOKUP($D87,'факт '!$D$7:$AS$101,36,0)</f>
        <v>0</v>
      </c>
      <c r="EF87" s="98">
        <f t="shared" si="2447"/>
        <v>0</v>
      </c>
      <c r="EG87" s="98">
        <f t="shared" si="2448"/>
        <v>0</v>
      </c>
      <c r="EH87" s="99">
        <f t="shared" si="2449"/>
        <v>0</v>
      </c>
      <c r="EI87" s="99">
        <f t="shared" si="2450"/>
        <v>0</v>
      </c>
      <c r="EJ87" s="98"/>
      <c r="EK87" s="98"/>
      <c r="EL87" s="98"/>
      <c r="EM87" s="98"/>
      <c r="EN87" s="98">
        <f>VLOOKUP($D87,'факт '!$D$7:$AS$101,39,0)</f>
        <v>0</v>
      </c>
      <c r="EO87" s="98">
        <f>VLOOKUP($D87,'факт '!$D$7:$AS$101,40,0)</f>
        <v>0</v>
      </c>
      <c r="EP87" s="98">
        <f>VLOOKUP($D87,'факт '!$D$7:$AS$101,41,0)</f>
        <v>0</v>
      </c>
      <c r="EQ87" s="98">
        <f>VLOOKUP($D87,'факт '!$D$7:$AS$101,42,0)</f>
        <v>0</v>
      </c>
      <c r="ER87" s="98">
        <f t="shared" si="2451"/>
        <v>0</v>
      </c>
      <c r="ES87" s="98">
        <f t="shared" si="2452"/>
        <v>0</v>
      </c>
      <c r="ET87" s="99">
        <f t="shared" si="2453"/>
        <v>0</v>
      </c>
      <c r="EU87" s="99">
        <f t="shared" si="2454"/>
        <v>0</v>
      </c>
      <c r="EV87" s="98"/>
      <c r="EW87" s="98"/>
      <c r="EX87" s="98"/>
      <c r="EY87" s="98"/>
      <c r="EZ87" s="98"/>
      <c r="FA87" s="98"/>
      <c r="FB87" s="98"/>
      <c r="FC87" s="98"/>
      <c r="FD87" s="98"/>
      <c r="FE87" s="98"/>
      <c r="FF87" s="99"/>
      <c r="FG87" s="99"/>
      <c r="FH87" s="98"/>
      <c r="FI87" s="98"/>
      <c r="FJ87" s="98"/>
      <c r="FK87" s="98"/>
      <c r="FL87" s="98">
        <f>VLOOKUP($D87,'факт '!$D$7:$AS$101,37,0)</f>
        <v>0</v>
      </c>
      <c r="FM87" s="98">
        <f>VLOOKUP($D87,'факт '!$D$7:$AS$101,38,0)</f>
        <v>0</v>
      </c>
      <c r="FN87" s="98"/>
      <c r="FO87" s="98"/>
      <c r="FP87" s="98">
        <f t="shared" si="2457"/>
        <v>0</v>
      </c>
      <c r="FQ87" s="98">
        <f t="shared" si="2458"/>
        <v>0</v>
      </c>
      <c r="FR87" s="99">
        <f t="shared" si="2459"/>
        <v>0</v>
      </c>
      <c r="FS87" s="99">
        <f t="shared" si="2460"/>
        <v>0</v>
      </c>
      <c r="FT87" s="98"/>
      <c r="FU87" s="98"/>
      <c r="FV87" s="98"/>
      <c r="FW87" s="98"/>
      <c r="FX87" s="98"/>
      <c r="FY87" s="98"/>
      <c r="FZ87" s="98"/>
      <c r="GA87" s="98"/>
      <c r="GB87" s="98"/>
      <c r="GC87" s="98"/>
      <c r="GD87" s="99"/>
      <c r="GE87" s="99"/>
      <c r="GF87" s="98"/>
      <c r="GG87" s="98"/>
      <c r="GH87" s="98"/>
      <c r="GI87" s="98"/>
      <c r="GJ87" s="98">
        <f t="shared" si="2467"/>
        <v>2</v>
      </c>
      <c r="GK87" s="98">
        <f t="shared" si="2468"/>
        <v>264860.28000000003</v>
      </c>
      <c r="GL87" s="98">
        <f t="shared" si="2469"/>
        <v>0</v>
      </c>
      <c r="GM87" s="98">
        <f t="shared" si="2470"/>
        <v>0</v>
      </c>
      <c r="GN87" s="98">
        <f t="shared" si="2471"/>
        <v>2</v>
      </c>
      <c r="GO87" s="98">
        <f t="shared" si="2472"/>
        <v>264860.28000000003</v>
      </c>
      <c r="GP87" s="98"/>
      <c r="GQ87" s="98"/>
      <c r="GR87" s="139"/>
      <c r="GS87" s="78"/>
      <c r="GT87" s="161">
        <v>132430.14440000002</v>
      </c>
      <c r="GU87" s="161">
        <f t="shared" si="2473"/>
        <v>132430.14000000001</v>
      </c>
      <c r="GV87" s="90">
        <f t="shared" si="2406"/>
        <v>4.4000000052619725E-3</v>
      </c>
    </row>
    <row r="88" spans="1:204" ht="23.25" hidden="1" customHeight="1" x14ac:dyDescent="0.2">
      <c r="A88" s="23">
        <v>1</v>
      </c>
      <c r="B88" s="78" t="s">
        <v>168</v>
      </c>
      <c r="C88" s="79" t="s">
        <v>169</v>
      </c>
      <c r="D88" s="86">
        <v>324</v>
      </c>
      <c r="E88" s="83" t="s">
        <v>296</v>
      </c>
      <c r="F88" s="86">
        <v>16</v>
      </c>
      <c r="G88" s="97">
        <v>132430.14440000002</v>
      </c>
      <c r="H88" s="98"/>
      <c r="I88" s="98"/>
      <c r="J88" s="98"/>
      <c r="K88" s="98"/>
      <c r="L88" s="98">
        <f>VLOOKUP($D88,'факт '!$D$7:$AS$101,3,0)</f>
        <v>0</v>
      </c>
      <c r="M88" s="98">
        <f>VLOOKUP($D88,'факт '!$D$7:$AS$101,4,0)</f>
        <v>0</v>
      </c>
      <c r="N88" s="98"/>
      <c r="O88" s="98"/>
      <c r="P88" s="98">
        <f t="shared" si="2407"/>
        <v>0</v>
      </c>
      <c r="Q88" s="98">
        <f t="shared" si="2408"/>
        <v>0</v>
      </c>
      <c r="R88" s="99">
        <f t="shared" si="2409"/>
        <v>0</v>
      </c>
      <c r="S88" s="99">
        <f t="shared" si="2410"/>
        <v>0</v>
      </c>
      <c r="T88" s="98"/>
      <c r="U88" s="98"/>
      <c r="V88" s="98"/>
      <c r="W88" s="98"/>
      <c r="X88" s="98">
        <f>VLOOKUP($D88,'факт '!$D$7:$AS$101,7,0)</f>
        <v>0</v>
      </c>
      <c r="Y88" s="98">
        <f>VLOOKUP($D88,'факт '!$D$7:$AS$101,8,0)</f>
        <v>0</v>
      </c>
      <c r="Z88" s="98">
        <f>VLOOKUP($D88,'факт '!$D$7:$AS$101,9,0)</f>
        <v>0</v>
      </c>
      <c r="AA88" s="98">
        <f>VLOOKUP($D88,'факт '!$D$7:$AS$101,10,0)</f>
        <v>0</v>
      </c>
      <c r="AB88" s="98">
        <f t="shared" si="2411"/>
        <v>0</v>
      </c>
      <c r="AC88" s="98">
        <f t="shared" si="2412"/>
        <v>0</v>
      </c>
      <c r="AD88" s="99">
        <f t="shared" si="2413"/>
        <v>0</v>
      </c>
      <c r="AE88" s="99">
        <f t="shared" si="2414"/>
        <v>0</v>
      </c>
      <c r="AF88" s="98"/>
      <c r="AG88" s="98"/>
      <c r="AH88" s="98"/>
      <c r="AI88" s="98"/>
      <c r="AJ88" s="98">
        <f>VLOOKUP($D88,'факт '!$D$7:$AS$101,5,0)</f>
        <v>0</v>
      </c>
      <c r="AK88" s="98">
        <f>VLOOKUP($D88,'факт '!$D$7:$AS$101,6,0)</f>
        <v>0</v>
      </c>
      <c r="AL88" s="98"/>
      <c r="AM88" s="98"/>
      <c r="AN88" s="98">
        <f t="shared" si="2415"/>
        <v>0</v>
      </c>
      <c r="AO88" s="98">
        <f t="shared" si="2416"/>
        <v>0</v>
      </c>
      <c r="AP88" s="99">
        <f t="shared" si="2417"/>
        <v>0</v>
      </c>
      <c r="AQ88" s="99">
        <f t="shared" si="2418"/>
        <v>0</v>
      </c>
      <c r="AR88" s="98"/>
      <c r="AS88" s="98"/>
      <c r="AT88" s="98"/>
      <c r="AU88" s="98"/>
      <c r="AV88" s="98">
        <f>VLOOKUP($D88,'факт '!$D$7:$AS$101,11,0)</f>
        <v>1</v>
      </c>
      <c r="AW88" s="98">
        <f>VLOOKUP($D88,'факт '!$D$7:$AS$101,12,0)</f>
        <v>132430.14000000001</v>
      </c>
      <c r="AX88" s="98"/>
      <c r="AY88" s="98"/>
      <c r="AZ88" s="98">
        <f t="shared" si="2419"/>
        <v>1</v>
      </c>
      <c r="BA88" s="98">
        <f t="shared" si="2420"/>
        <v>132430.14000000001</v>
      </c>
      <c r="BB88" s="99">
        <f t="shared" si="2421"/>
        <v>1</v>
      </c>
      <c r="BC88" s="99">
        <f t="shared" si="2422"/>
        <v>132430.14000000001</v>
      </c>
      <c r="BD88" s="98"/>
      <c r="BE88" s="98"/>
      <c r="BF88" s="98"/>
      <c r="BG88" s="98"/>
      <c r="BH88" s="98">
        <f>VLOOKUP($D88,'факт '!$D$7:$AS$101,15,0)</f>
        <v>0</v>
      </c>
      <c r="BI88" s="98">
        <f>VLOOKUP($D88,'факт '!$D$7:$AS$101,16,0)</f>
        <v>0</v>
      </c>
      <c r="BJ88" s="98">
        <f>VLOOKUP($D88,'факт '!$D$7:$AS$101,17,0)</f>
        <v>0</v>
      </c>
      <c r="BK88" s="98">
        <f>VLOOKUP($D88,'факт '!$D$7:$AS$101,18,0)</f>
        <v>0</v>
      </c>
      <c r="BL88" s="98">
        <f t="shared" si="2423"/>
        <v>0</v>
      </c>
      <c r="BM88" s="98">
        <f t="shared" si="2424"/>
        <v>0</v>
      </c>
      <c r="BN88" s="99">
        <f t="shared" si="2425"/>
        <v>0</v>
      </c>
      <c r="BO88" s="99">
        <f t="shared" si="2426"/>
        <v>0</v>
      </c>
      <c r="BP88" s="98"/>
      <c r="BQ88" s="98"/>
      <c r="BR88" s="98"/>
      <c r="BS88" s="98"/>
      <c r="BT88" s="98">
        <f>VLOOKUP($D88,'факт '!$D$7:$AS$101,19,0)</f>
        <v>0</v>
      </c>
      <c r="BU88" s="98">
        <f>VLOOKUP($D88,'факт '!$D$7:$AS$101,20,0)</f>
        <v>0</v>
      </c>
      <c r="BV88" s="98">
        <f>VLOOKUP($D88,'факт '!$D$7:$AS$101,21,0)</f>
        <v>0</v>
      </c>
      <c r="BW88" s="98">
        <f>VLOOKUP($D88,'факт '!$D$7:$AS$101,22,0)</f>
        <v>0</v>
      </c>
      <c r="BX88" s="98">
        <f t="shared" si="2427"/>
        <v>0</v>
      </c>
      <c r="BY88" s="98">
        <f t="shared" si="2428"/>
        <v>0</v>
      </c>
      <c r="BZ88" s="99">
        <f t="shared" si="2429"/>
        <v>0</v>
      </c>
      <c r="CA88" s="99">
        <f t="shared" si="2430"/>
        <v>0</v>
      </c>
      <c r="CB88" s="98"/>
      <c r="CC88" s="98"/>
      <c r="CD88" s="98"/>
      <c r="CE88" s="98"/>
      <c r="CF88" s="98">
        <f>VLOOKUP($D88,'факт '!$D$7:$AS$101,23,0)</f>
        <v>0</v>
      </c>
      <c r="CG88" s="98">
        <f>VLOOKUP($D88,'факт '!$D$7:$AS$101,24,0)</f>
        <v>0</v>
      </c>
      <c r="CH88" s="98">
        <f>VLOOKUP($D88,'факт '!$D$7:$AS$101,25,0)</f>
        <v>0</v>
      </c>
      <c r="CI88" s="98">
        <f>VLOOKUP($D88,'факт '!$D$7:$AS$101,26,0)</f>
        <v>0</v>
      </c>
      <c r="CJ88" s="98">
        <f t="shared" si="2431"/>
        <v>0</v>
      </c>
      <c r="CK88" s="98">
        <f t="shared" si="2432"/>
        <v>0</v>
      </c>
      <c r="CL88" s="99">
        <f t="shared" si="2433"/>
        <v>0</v>
      </c>
      <c r="CM88" s="99">
        <f t="shared" si="2434"/>
        <v>0</v>
      </c>
      <c r="CN88" s="98"/>
      <c r="CO88" s="98"/>
      <c r="CP88" s="98"/>
      <c r="CQ88" s="98"/>
      <c r="CR88" s="98">
        <f>VLOOKUP($D88,'факт '!$D$7:$AS$101,27,0)</f>
        <v>0</v>
      </c>
      <c r="CS88" s="98">
        <f>VLOOKUP($D88,'факт '!$D$7:$AS$101,28,0)</f>
        <v>0</v>
      </c>
      <c r="CT88" s="98">
        <f>VLOOKUP($D88,'факт '!$D$7:$AS$101,29,0)</f>
        <v>0</v>
      </c>
      <c r="CU88" s="98">
        <f>VLOOKUP($D88,'факт '!$D$7:$AS$101,30,0)</f>
        <v>0</v>
      </c>
      <c r="CV88" s="98">
        <f t="shared" si="2435"/>
        <v>0</v>
      </c>
      <c r="CW88" s="98">
        <f t="shared" si="2436"/>
        <v>0</v>
      </c>
      <c r="CX88" s="99">
        <f t="shared" si="2437"/>
        <v>0</v>
      </c>
      <c r="CY88" s="99">
        <f t="shared" si="2438"/>
        <v>0</v>
      </c>
      <c r="CZ88" s="98"/>
      <c r="DA88" s="98"/>
      <c r="DB88" s="98"/>
      <c r="DC88" s="98"/>
      <c r="DD88" s="98">
        <f>VLOOKUP($D88,'факт '!$D$7:$AS$101,31,0)</f>
        <v>0</v>
      </c>
      <c r="DE88" s="98">
        <f>VLOOKUP($D88,'факт '!$D$7:$AS$101,32,0)</f>
        <v>0</v>
      </c>
      <c r="DF88" s="98"/>
      <c r="DG88" s="98"/>
      <c r="DH88" s="98">
        <f t="shared" si="2439"/>
        <v>0</v>
      </c>
      <c r="DI88" s="98">
        <f t="shared" si="2440"/>
        <v>0</v>
      </c>
      <c r="DJ88" s="99">
        <f t="shared" si="2441"/>
        <v>0</v>
      </c>
      <c r="DK88" s="99">
        <f t="shared" si="2442"/>
        <v>0</v>
      </c>
      <c r="DL88" s="98"/>
      <c r="DM88" s="98"/>
      <c r="DN88" s="98"/>
      <c r="DO88" s="98"/>
      <c r="DP88" s="98">
        <f>VLOOKUP($D88,'факт '!$D$7:$AS$101,13,0)</f>
        <v>0</v>
      </c>
      <c r="DQ88" s="98">
        <f>VLOOKUP($D88,'факт '!$D$7:$AS$101,14,0)</f>
        <v>0</v>
      </c>
      <c r="DR88" s="98"/>
      <c r="DS88" s="98"/>
      <c r="DT88" s="98">
        <f t="shared" si="2443"/>
        <v>0</v>
      </c>
      <c r="DU88" s="98">
        <f t="shared" si="2444"/>
        <v>0</v>
      </c>
      <c r="DV88" s="99">
        <f t="shared" si="2445"/>
        <v>0</v>
      </c>
      <c r="DW88" s="99">
        <f t="shared" si="2446"/>
        <v>0</v>
      </c>
      <c r="DX88" s="98"/>
      <c r="DY88" s="98"/>
      <c r="DZ88" s="98"/>
      <c r="EA88" s="98"/>
      <c r="EB88" s="98">
        <f>VLOOKUP($D88,'факт '!$D$7:$AS$101,33,0)</f>
        <v>0</v>
      </c>
      <c r="EC88" s="98">
        <f>VLOOKUP($D88,'факт '!$D$7:$AS$101,34,0)</f>
        <v>0</v>
      </c>
      <c r="ED88" s="98">
        <f>VLOOKUP($D88,'факт '!$D$7:$AS$101,35,0)</f>
        <v>0</v>
      </c>
      <c r="EE88" s="98">
        <f>VLOOKUP($D88,'факт '!$D$7:$AS$101,36,0)</f>
        <v>0</v>
      </c>
      <c r="EF88" s="98">
        <f t="shared" si="2447"/>
        <v>0</v>
      </c>
      <c r="EG88" s="98">
        <f t="shared" si="2448"/>
        <v>0</v>
      </c>
      <c r="EH88" s="99">
        <f t="shared" si="2449"/>
        <v>0</v>
      </c>
      <c r="EI88" s="99">
        <f t="shared" si="2450"/>
        <v>0</v>
      </c>
      <c r="EJ88" s="98"/>
      <c r="EK88" s="98"/>
      <c r="EL88" s="98"/>
      <c r="EM88" s="98"/>
      <c r="EN88" s="98">
        <f>VLOOKUP($D88,'факт '!$D$7:$AS$101,39,0)</f>
        <v>0</v>
      </c>
      <c r="EO88" s="98">
        <f>VLOOKUP($D88,'факт '!$D$7:$AS$101,40,0)</f>
        <v>0</v>
      </c>
      <c r="EP88" s="98">
        <f>VLOOKUP($D88,'факт '!$D$7:$AS$101,41,0)</f>
        <v>0</v>
      </c>
      <c r="EQ88" s="98">
        <f>VLOOKUP($D88,'факт '!$D$7:$AS$101,42,0)</f>
        <v>0</v>
      </c>
      <c r="ER88" s="98">
        <f t="shared" si="2451"/>
        <v>0</v>
      </c>
      <c r="ES88" s="98">
        <f t="shared" si="2452"/>
        <v>0</v>
      </c>
      <c r="ET88" s="99">
        <f t="shared" si="2453"/>
        <v>0</v>
      </c>
      <c r="EU88" s="99">
        <f t="shared" si="2454"/>
        <v>0</v>
      </c>
      <c r="EV88" s="98"/>
      <c r="EW88" s="98"/>
      <c r="EX88" s="98"/>
      <c r="EY88" s="98"/>
      <c r="EZ88" s="98"/>
      <c r="FA88" s="98"/>
      <c r="FB88" s="98"/>
      <c r="FC88" s="98"/>
      <c r="FD88" s="98"/>
      <c r="FE88" s="98"/>
      <c r="FF88" s="99"/>
      <c r="FG88" s="99"/>
      <c r="FH88" s="98"/>
      <c r="FI88" s="98"/>
      <c r="FJ88" s="98"/>
      <c r="FK88" s="98"/>
      <c r="FL88" s="98">
        <f>VLOOKUP($D88,'факт '!$D$7:$AS$101,37,0)</f>
        <v>0</v>
      </c>
      <c r="FM88" s="98">
        <f>VLOOKUP($D88,'факт '!$D$7:$AS$101,38,0)</f>
        <v>0</v>
      </c>
      <c r="FN88" s="98"/>
      <c r="FO88" s="98"/>
      <c r="FP88" s="98">
        <f t="shared" si="2457"/>
        <v>0</v>
      </c>
      <c r="FQ88" s="98">
        <f t="shared" si="2458"/>
        <v>0</v>
      </c>
      <c r="FR88" s="99">
        <f t="shared" si="2459"/>
        <v>0</v>
      </c>
      <c r="FS88" s="99">
        <f t="shared" si="2460"/>
        <v>0</v>
      </c>
      <c r="FT88" s="98"/>
      <c r="FU88" s="98"/>
      <c r="FV88" s="98"/>
      <c r="FW88" s="98"/>
      <c r="FX88" s="98"/>
      <c r="FY88" s="98"/>
      <c r="FZ88" s="98"/>
      <c r="GA88" s="98"/>
      <c r="GB88" s="98"/>
      <c r="GC88" s="98"/>
      <c r="GD88" s="99"/>
      <c r="GE88" s="99"/>
      <c r="GF88" s="98"/>
      <c r="GG88" s="98"/>
      <c r="GH88" s="98"/>
      <c r="GI88" s="98"/>
      <c r="GJ88" s="98">
        <f t="shared" si="2467"/>
        <v>1</v>
      </c>
      <c r="GK88" s="98">
        <f t="shared" si="2468"/>
        <v>132430.14000000001</v>
      </c>
      <c r="GL88" s="98">
        <f t="shared" si="2469"/>
        <v>0</v>
      </c>
      <c r="GM88" s="98">
        <f t="shared" si="2470"/>
        <v>0</v>
      </c>
      <c r="GN88" s="98">
        <f t="shared" si="2471"/>
        <v>1</v>
      </c>
      <c r="GO88" s="98">
        <f t="shared" si="2472"/>
        <v>132430.14000000001</v>
      </c>
      <c r="GP88" s="98"/>
      <c r="GQ88" s="98"/>
      <c r="GR88" s="139"/>
      <c r="GS88" s="78"/>
      <c r="GT88" s="161">
        <v>132430.14440000002</v>
      </c>
      <c r="GU88" s="161">
        <f t="shared" si="2473"/>
        <v>132430.14000000001</v>
      </c>
      <c r="GV88" s="90">
        <f t="shared" si="2406"/>
        <v>4.4000000052619725E-3</v>
      </c>
    </row>
    <row r="89" spans="1:204" ht="23.25" hidden="1" customHeight="1" x14ac:dyDescent="0.2">
      <c r="A89" s="23">
        <v>1</v>
      </c>
      <c r="B89" s="78" t="s">
        <v>168</v>
      </c>
      <c r="C89" s="79" t="s">
        <v>169</v>
      </c>
      <c r="D89" s="86">
        <v>326</v>
      </c>
      <c r="E89" s="83" t="s">
        <v>297</v>
      </c>
      <c r="F89" s="86">
        <v>16</v>
      </c>
      <c r="G89" s="97">
        <v>132430.14440000002</v>
      </c>
      <c r="H89" s="98"/>
      <c r="I89" s="98"/>
      <c r="J89" s="98"/>
      <c r="K89" s="98"/>
      <c r="L89" s="98">
        <f>VLOOKUP($D89,'факт '!$D$7:$AS$101,3,0)</f>
        <v>0</v>
      </c>
      <c r="M89" s="98">
        <f>VLOOKUP($D89,'факт '!$D$7:$AS$101,4,0)</f>
        <v>0</v>
      </c>
      <c r="N89" s="98"/>
      <c r="O89" s="98"/>
      <c r="P89" s="98">
        <f t="shared" si="2407"/>
        <v>0</v>
      </c>
      <c r="Q89" s="98">
        <f t="shared" si="2408"/>
        <v>0</v>
      </c>
      <c r="R89" s="99">
        <f t="shared" si="2409"/>
        <v>0</v>
      </c>
      <c r="S89" s="99">
        <f t="shared" si="2410"/>
        <v>0</v>
      </c>
      <c r="T89" s="98"/>
      <c r="U89" s="98"/>
      <c r="V89" s="98"/>
      <c r="W89" s="98"/>
      <c r="X89" s="98">
        <f>VLOOKUP($D89,'факт '!$D$7:$AS$101,7,0)</f>
        <v>0</v>
      </c>
      <c r="Y89" s="98">
        <f>VLOOKUP($D89,'факт '!$D$7:$AS$101,8,0)</f>
        <v>0</v>
      </c>
      <c r="Z89" s="98">
        <f>VLOOKUP($D89,'факт '!$D$7:$AS$101,9,0)</f>
        <v>0</v>
      </c>
      <c r="AA89" s="98">
        <f>VLOOKUP($D89,'факт '!$D$7:$AS$101,10,0)</f>
        <v>0</v>
      </c>
      <c r="AB89" s="98">
        <f t="shared" si="2411"/>
        <v>0</v>
      </c>
      <c r="AC89" s="98">
        <f t="shared" si="2412"/>
        <v>0</v>
      </c>
      <c r="AD89" s="99">
        <f t="shared" si="2413"/>
        <v>0</v>
      </c>
      <c r="AE89" s="99">
        <f t="shared" si="2414"/>
        <v>0</v>
      </c>
      <c r="AF89" s="98"/>
      <c r="AG89" s="98"/>
      <c r="AH89" s="98"/>
      <c r="AI89" s="98"/>
      <c r="AJ89" s="98">
        <f>VLOOKUP($D89,'факт '!$D$7:$AS$101,5,0)</f>
        <v>0</v>
      </c>
      <c r="AK89" s="98">
        <f>VLOOKUP($D89,'факт '!$D$7:$AS$101,6,0)</f>
        <v>0</v>
      </c>
      <c r="AL89" s="98"/>
      <c r="AM89" s="98"/>
      <c r="AN89" s="98">
        <f t="shared" si="2415"/>
        <v>0</v>
      </c>
      <c r="AO89" s="98">
        <f t="shared" si="2416"/>
        <v>0</v>
      </c>
      <c r="AP89" s="99">
        <f t="shared" si="2417"/>
        <v>0</v>
      </c>
      <c r="AQ89" s="99">
        <f t="shared" si="2418"/>
        <v>0</v>
      </c>
      <c r="AR89" s="98"/>
      <c r="AS89" s="98"/>
      <c r="AT89" s="98"/>
      <c r="AU89" s="98"/>
      <c r="AV89" s="98">
        <f>VLOOKUP($D89,'факт '!$D$7:$AS$101,11,0)</f>
        <v>3</v>
      </c>
      <c r="AW89" s="98">
        <f>VLOOKUP($D89,'факт '!$D$7:$AS$101,12,0)</f>
        <v>397290.42000000004</v>
      </c>
      <c r="AX89" s="98"/>
      <c r="AY89" s="98"/>
      <c r="AZ89" s="98">
        <f t="shared" si="2419"/>
        <v>3</v>
      </c>
      <c r="BA89" s="98">
        <f t="shared" si="2420"/>
        <v>397290.42000000004</v>
      </c>
      <c r="BB89" s="99">
        <f t="shared" si="2421"/>
        <v>3</v>
      </c>
      <c r="BC89" s="99">
        <f t="shared" si="2422"/>
        <v>397290.42000000004</v>
      </c>
      <c r="BD89" s="98"/>
      <c r="BE89" s="98"/>
      <c r="BF89" s="98"/>
      <c r="BG89" s="98"/>
      <c r="BH89" s="98">
        <f>VLOOKUP($D89,'факт '!$D$7:$AS$101,15,0)</f>
        <v>0</v>
      </c>
      <c r="BI89" s="98">
        <f>VLOOKUP($D89,'факт '!$D$7:$AS$101,16,0)</f>
        <v>0</v>
      </c>
      <c r="BJ89" s="98">
        <f>VLOOKUP($D89,'факт '!$D$7:$AS$101,17,0)</f>
        <v>0</v>
      </c>
      <c r="BK89" s="98">
        <f>VLOOKUP($D89,'факт '!$D$7:$AS$101,18,0)</f>
        <v>0</v>
      </c>
      <c r="BL89" s="98">
        <f t="shared" si="2423"/>
        <v>0</v>
      </c>
      <c r="BM89" s="98">
        <f t="shared" si="2424"/>
        <v>0</v>
      </c>
      <c r="BN89" s="99">
        <f t="shared" si="2425"/>
        <v>0</v>
      </c>
      <c r="BO89" s="99">
        <f t="shared" si="2426"/>
        <v>0</v>
      </c>
      <c r="BP89" s="98"/>
      <c r="BQ89" s="98"/>
      <c r="BR89" s="98"/>
      <c r="BS89" s="98"/>
      <c r="BT89" s="98">
        <f>VLOOKUP($D89,'факт '!$D$7:$AS$101,19,0)</f>
        <v>0</v>
      </c>
      <c r="BU89" s="98">
        <f>VLOOKUP($D89,'факт '!$D$7:$AS$101,20,0)</f>
        <v>0</v>
      </c>
      <c r="BV89" s="98">
        <f>VLOOKUP($D89,'факт '!$D$7:$AS$101,21,0)</f>
        <v>0</v>
      </c>
      <c r="BW89" s="98">
        <f>VLOOKUP($D89,'факт '!$D$7:$AS$101,22,0)</f>
        <v>0</v>
      </c>
      <c r="BX89" s="98">
        <f t="shared" si="2427"/>
        <v>0</v>
      </c>
      <c r="BY89" s="98">
        <f t="shared" si="2428"/>
        <v>0</v>
      </c>
      <c r="BZ89" s="99">
        <f t="shared" si="2429"/>
        <v>0</v>
      </c>
      <c r="CA89" s="99">
        <f t="shared" si="2430"/>
        <v>0</v>
      </c>
      <c r="CB89" s="98"/>
      <c r="CC89" s="98"/>
      <c r="CD89" s="98"/>
      <c r="CE89" s="98"/>
      <c r="CF89" s="98">
        <f>VLOOKUP($D89,'факт '!$D$7:$AS$101,23,0)</f>
        <v>0</v>
      </c>
      <c r="CG89" s="98">
        <f>VLOOKUP($D89,'факт '!$D$7:$AS$101,24,0)</f>
        <v>0</v>
      </c>
      <c r="CH89" s="98">
        <f>VLOOKUP($D89,'факт '!$D$7:$AS$101,25,0)</f>
        <v>0</v>
      </c>
      <c r="CI89" s="98">
        <f>VLOOKUP($D89,'факт '!$D$7:$AS$101,26,0)</f>
        <v>0</v>
      </c>
      <c r="CJ89" s="98">
        <f t="shared" si="2431"/>
        <v>0</v>
      </c>
      <c r="CK89" s="98">
        <f t="shared" si="2432"/>
        <v>0</v>
      </c>
      <c r="CL89" s="99">
        <f t="shared" si="2433"/>
        <v>0</v>
      </c>
      <c r="CM89" s="99">
        <f t="shared" si="2434"/>
        <v>0</v>
      </c>
      <c r="CN89" s="98"/>
      <c r="CO89" s="98"/>
      <c r="CP89" s="98"/>
      <c r="CQ89" s="98"/>
      <c r="CR89" s="98">
        <f>VLOOKUP($D89,'факт '!$D$7:$AS$101,27,0)</f>
        <v>0</v>
      </c>
      <c r="CS89" s="98">
        <f>VLOOKUP($D89,'факт '!$D$7:$AS$101,28,0)</f>
        <v>0</v>
      </c>
      <c r="CT89" s="98">
        <f>VLOOKUP($D89,'факт '!$D$7:$AS$101,29,0)</f>
        <v>0</v>
      </c>
      <c r="CU89" s="98">
        <f>VLOOKUP($D89,'факт '!$D$7:$AS$101,30,0)</f>
        <v>0</v>
      </c>
      <c r="CV89" s="98">
        <f t="shared" si="2435"/>
        <v>0</v>
      </c>
      <c r="CW89" s="98">
        <f t="shared" si="2436"/>
        <v>0</v>
      </c>
      <c r="CX89" s="99">
        <f t="shared" si="2437"/>
        <v>0</v>
      </c>
      <c r="CY89" s="99">
        <f t="shared" si="2438"/>
        <v>0</v>
      </c>
      <c r="CZ89" s="98"/>
      <c r="DA89" s="98"/>
      <c r="DB89" s="98"/>
      <c r="DC89" s="98"/>
      <c r="DD89" s="98">
        <f>VLOOKUP($D89,'факт '!$D$7:$AS$101,31,0)</f>
        <v>0</v>
      </c>
      <c r="DE89" s="98">
        <f>VLOOKUP($D89,'факт '!$D$7:$AS$101,32,0)</f>
        <v>0</v>
      </c>
      <c r="DF89" s="98"/>
      <c r="DG89" s="98"/>
      <c r="DH89" s="98">
        <f t="shared" si="2439"/>
        <v>0</v>
      </c>
      <c r="DI89" s="98">
        <f t="shared" si="2440"/>
        <v>0</v>
      </c>
      <c r="DJ89" s="99">
        <f t="shared" si="2441"/>
        <v>0</v>
      </c>
      <c r="DK89" s="99">
        <f t="shared" si="2442"/>
        <v>0</v>
      </c>
      <c r="DL89" s="98"/>
      <c r="DM89" s="98"/>
      <c r="DN89" s="98"/>
      <c r="DO89" s="98"/>
      <c r="DP89" s="98">
        <f>VLOOKUP($D89,'факт '!$D$7:$AS$101,13,0)</f>
        <v>0</v>
      </c>
      <c r="DQ89" s="98">
        <f>VLOOKUP($D89,'факт '!$D$7:$AS$101,14,0)</f>
        <v>0</v>
      </c>
      <c r="DR89" s="98"/>
      <c r="DS89" s="98"/>
      <c r="DT89" s="98">
        <f t="shared" si="2443"/>
        <v>0</v>
      </c>
      <c r="DU89" s="98">
        <f t="shared" si="2444"/>
        <v>0</v>
      </c>
      <c r="DV89" s="99">
        <f t="shared" si="2445"/>
        <v>0</v>
      </c>
      <c r="DW89" s="99">
        <f t="shared" si="2446"/>
        <v>0</v>
      </c>
      <c r="DX89" s="98"/>
      <c r="DY89" s="98"/>
      <c r="DZ89" s="98"/>
      <c r="EA89" s="98"/>
      <c r="EB89" s="98">
        <f>VLOOKUP($D89,'факт '!$D$7:$AS$101,33,0)</f>
        <v>0</v>
      </c>
      <c r="EC89" s="98">
        <f>VLOOKUP($D89,'факт '!$D$7:$AS$101,34,0)</f>
        <v>0</v>
      </c>
      <c r="ED89" s="98">
        <f>VLOOKUP($D89,'факт '!$D$7:$AS$101,35,0)</f>
        <v>0</v>
      </c>
      <c r="EE89" s="98">
        <f>VLOOKUP($D89,'факт '!$D$7:$AS$101,36,0)</f>
        <v>0</v>
      </c>
      <c r="EF89" s="98">
        <f t="shared" si="2447"/>
        <v>0</v>
      </c>
      <c r="EG89" s="98">
        <f t="shared" si="2448"/>
        <v>0</v>
      </c>
      <c r="EH89" s="99">
        <f t="shared" si="2449"/>
        <v>0</v>
      </c>
      <c r="EI89" s="99">
        <f t="shared" si="2450"/>
        <v>0</v>
      </c>
      <c r="EJ89" s="98"/>
      <c r="EK89" s="98"/>
      <c r="EL89" s="98"/>
      <c r="EM89" s="98"/>
      <c r="EN89" s="98">
        <f>VLOOKUP($D89,'факт '!$D$7:$AS$101,39,0)</f>
        <v>0</v>
      </c>
      <c r="EO89" s="98">
        <f>VLOOKUP($D89,'факт '!$D$7:$AS$101,40,0)</f>
        <v>0</v>
      </c>
      <c r="EP89" s="98">
        <f>VLOOKUP($D89,'факт '!$D$7:$AS$101,41,0)</f>
        <v>0</v>
      </c>
      <c r="EQ89" s="98">
        <f>VLOOKUP($D89,'факт '!$D$7:$AS$101,42,0)</f>
        <v>0</v>
      </c>
      <c r="ER89" s="98">
        <f t="shared" si="2451"/>
        <v>0</v>
      </c>
      <c r="ES89" s="98">
        <f t="shared" si="2452"/>
        <v>0</v>
      </c>
      <c r="ET89" s="99">
        <f t="shared" si="2453"/>
        <v>0</v>
      </c>
      <c r="EU89" s="99">
        <f t="shared" si="2454"/>
        <v>0</v>
      </c>
      <c r="EV89" s="98"/>
      <c r="EW89" s="98"/>
      <c r="EX89" s="98"/>
      <c r="EY89" s="98"/>
      <c r="EZ89" s="98"/>
      <c r="FA89" s="98"/>
      <c r="FB89" s="98"/>
      <c r="FC89" s="98"/>
      <c r="FD89" s="98"/>
      <c r="FE89" s="98"/>
      <c r="FF89" s="99"/>
      <c r="FG89" s="99"/>
      <c r="FH89" s="98"/>
      <c r="FI89" s="98"/>
      <c r="FJ89" s="98"/>
      <c r="FK89" s="98"/>
      <c r="FL89" s="98">
        <f>VLOOKUP($D89,'факт '!$D$7:$AS$101,37,0)</f>
        <v>0</v>
      </c>
      <c r="FM89" s="98">
        <f>VLOOKUP($D89,'факт '!$D$7:$AS$101,38,0)</f>
        <v>0</v>
      </c>
      <c r="FN89" s="98"/>
      <c r="FO89" s="98"/>
      <c r="FP89" s="98">
        <f t="shared" si="2457"/>
        <v>0</v>
      </c>
      <c r="FQ89" s="98">
        <f t="shared" si="2458"/>
        <v>0</v>
      </c>
      <c r="FR89" s="99">
        <f t="shared" si="2459"/>
        <v>0</v>
      </c>
      <c r="FS89" s="99">
        <f t="shared" si="2460"/>
        <v>0</v>
      </c>
      <c r="FT89" s="98"/>
      <c r="FU89" s="98"/>
      <c r="FV89" s="98"/>
      <c r="FW89" s="98"/>
      <c r="FX89" s="98"/>
      <c r="FY89" s="98"/>
      <c r="FZ89" s="98"/>
      <c r="GA89" s="98"/>
      <c r="GB89" s="98"/>
      <c r="GC89" s="98"/>
      <c r="GD89" s="99"/>
      <c r="GE89" s="99"/>
      <c r="GF89" s="98"/>
      <c r="GG89" s="98"/>
      <c r="GH89" s="98"/>
      <c r="GI89" s="98"/>
      <c r="GJ89" s="98">
        <f t="shared" si="2467"/>
        <v>3</v>
      </c>
      <c r="GK89" s="98">
        <f t="shared" si="2468"/>
        <v>397290.42000000004</v>
      </c>
      <c r="GL89" s="98">
        <f t="shared" si="2469"/>
        <v>0</v>
      </c>
      <c r="GM89" s="98">
        <f t="shared" si="2470"/>
        <v>0</v>
      </c>
      <c r="GN89" s="98">
        <f t="shared" si="2471"/>
        <v>3</v>
      </c>
      <c r="GO89" s="98">
        <f t="shared" si="2472"/>
        <v>397290.42000000004</v>
      </c>
      <c r="GP89" s="98"/>
      <c r="GQ89" s="98"/>
      <c r="GR89" s="139"/>
      <c r="GS89" s="78"/>
      <c r="GT89" s="161">
        <v>132430.14440000002</v>
      </c>
      <c r="GU89" s="161">
        <f t="shared" si="2473"/>
        <v>132430.14000000001</v>
      </c>
      <c r="GV89" s="90">
        <f t="shared" si="2406"/>
        <v>4.4000000052619725E-3</v>
      </c>
    </row>
    <row r="90" spans="1:204" ht="23.25" hidden="1" customHeight="1" x14ac:dyDescent="0.2">
      <c r="A90" s="23">
        <v>1</v>
      </c>
      <c r="B90" s="78" t="s">
        <v>168</v>
      </c>
      <c r="C90" s="79" t="s">
        <v>169</v>
      </c>
      <c r="D90" s="86">
        <v>331</v>
      </c>
      <c r="E90" s="83" t="s">
        <v>298</v>
      </c>
      <c r="F90" s="86">
        <v>16</v>
      </c>
      <c r="G90" s="97">
        <v>132430.14440000002</v>
      </c>
      <c r="H90" s="98"/>
      <c r="I90" s="98"/>
      <c r="J90" s="98"/>
      <c r="K90" s="98"/>
      <c r="L90" s="98">
        <f>VLOOKUP($D90,'факт '!$D$7:$AS$101,3,0)</f>
        <v>0</v>
      </c>
      <c r="M90" s="98">
        <f>VLOOKUP($D90,'факт '!$D$7:$AS$101,4,0)</f>
        <v>0</v>
      </c>
      <c r="N90" s="98"/>
      <c r="O90" s="98"/>
      <c r="P90" s="98">
        <f t="shared" si="2407"/>
        <v>0</v>
      </c>
      <c r="Q90" s="98">
        <f t="shared" si="2408"/>
        <v>0</v>
      </c>
      <c r="R90" s="99">
        <f t="shared" si="2409"/>
        <v>0</v>
      </c>
      <c r="S90" s="99">
        <f t="shared" si="2410"/>
        <v>0</v>
      </c>
      <c r="T90" s="98"/>
      <c r="U90" s="98"/>
      <c r="V90" s="98"/>
      <c r="W90" s="98"/>
      <c r="X90" s="98">
        <f>VLOOKUP($D90,'факт '!$D$7:$AS$101,7,0)</f>
        <v>0</v>
      </c>
      <c r="Y90" s="98">
        <f>VLOOKUP($D90,'факт '!$D$7:$AS$101,8,0)</f>
        <v>0</v>
      </c>
      <c r="Z90" s="98">
        <f>VLOOKUP($D90,'факт '!$D$7:$AS$101,9,0)</f>
        <v>0</v>
      </c>
      <c r="AA90" s="98">
        <f>VLOOKUP($D90,'факт '!$D$7:$AS$101,10,0)</f>
        <v>0</v>
      </c>
      <c r="AB90" s="98">
        <f t="shared" si="2411"/>
        <v>0</v>
      </c>
      <c r="AC90" s="98">
        <f t="shared" si="2412"/>
        <v>0</v>
      </c>
      <c r="AD90" s="99">
        <f t="shared" si="2413"/>
        <v>0</v>
      </c>
      <c r="AE90" s="99">
        <f t="shared" si="2414"/>
        <v>0</v>
      </c>
      <c r="AF90" s="98"/>
      <c r="AG90" s="98"/>
      <c r="AH90" s="98"/>
      <c r="AI90" s="98"/>
      <c r="AJ90" s="98">
        <f>VLOOKUP($D90,'факт '!$D$7:$AS$101,5,0)</f>
        <v>0</v>
      </c>
      <c r="AK90" s="98">
        <f>VLOOKUP($D90,'факт '!$D$7:$AS$101,6,0)</f>
        <v>0</v>
      </c>
      <c r="AL90" s="98"/>
      <c r="AM90" s="98"/>
      <c r="AN90" s="98">
        <f t="shared" si="2415"/>
        <v>0</v>
      </c>
      <c r="AO90" s="98">
        <f t="shared" si="2416"/>
        <v>0</v>
      </c>
      <c r="AP90" s="99">
        <f t="shared" si="2417"/>
        <v>0</v>
      </c>
      <c r="AQ90" s="99">
        <f t="shared" si="2418"/>
        <v>0</v>
      </c>
      <c r="AR90" s="98"/>
      <c r="AS90" s="98"/>
      <c r="AT90" s="98"/>
      <c r="AU90" s="98"/>
      <c r="AV90" s="98">
        <f>VLOOKUP($D90,'факт '!$D$7:$AS$101,11,0)</f>
        <v>2</v>
      </c>
      <c r="AW90" s="98">
        <f>VLOOKUP($D90,'факт '!$D$7:$AS$101,12,0)</f>
        <v>264860.28000000003</v>
      </c>
      <c r="AX90" s="98"/>
      <c r="AY90" s="98"/>
      <c r="AZ90" s="98">
        <f t="shared" si="2419"/>
        <v>2</v>
      </c>
      <c r="BA90" s="98">
        <f t="shared" si="2420"/>
        <v>264860.28000000003</v>
      </c>
      <c r="BB90" s="99">
        <f t="shared" si="2421"/>
        <v>2</v>
      </c>
      <c r="BC90" s="99">
        <f t="shared" si="2422"/>
        <v>264860.28000000003</v>
      </c>
      <c r="BD90" s="98"/>
      <c r="BE90" s="98"/>
      <c r="BF90" s="98"/>
      <c r="BG90" s="98"/>
      <c r="BH90" s="98">
        <f>VLOOKUP($D90,'факт '!$D$7:$AS$101,15,0)</f>
        <v>0</v>
      </c>
      <c r="BI90" s="98">
        <f>VLOOKUP($D90,'факт '!$D$7:$AS$101,16,0)</f>
        <v>0</v>
      </c>
      <c r="BJ90" s="98">
        <f>VLOOKUP($D90,'факт '!$D$7:$AS$101,17,0)</f>
        <v>0</v>
      </c>
      <c r="BK90" s="98">
        <f>VLOOKUP($D90,'факт '!$D$7:$AS$101,18,0)</f>
        <v>0</v>
      </c>
      <c r="BL90" s="98">
        <f t="shared" si="2423"/>
        <v>0</v>
      </c>
      <c r="BM90" s="98">
        <f t="shared" si="2424"/>
        <v>0</v>
      </c>
      <c r="BN90" s="99">
        <f t="shared" si="2425"/>
        <v>0</v>
      </c>
      <c r="BO90" s="99">
        <f t="shared" si="2426"/>
        <v>0</v>
      </c>
      <c r="BP90" s="98"/>
      <c r="BQ90" s="98"/>
      <c r="BR90" s="98"/>
      <c r="BS90" s="98"/>
      <c r="BT90" s="98">
        <f>VLOOKUP($D90,'факт '!$D$7:$AS$101,19,0)</f>
        <v>0</v>
      </c>
      <c r="BU90" s="98">
        <f>VLOOKUP($D90,'факт '!$D$7:$AS$101,20,0)</f>
        <v>0</v>
      </c>
      <c r="BV90" s="98">
        <f>VLOOKUP($D90,'факт '!$D$7:$AS$101,21,0)</f>
        <v>0</v>
      </c>
      <c r="BW90" s="98">
        <f>VLOOKUP($D90,'факт '!$D$7:$AS$101,22,0)</f>
        <v>0</v>
      </c>
      <c r="BX90" s="98">
        <f t="shared" si="2427"/>
        <v>0</v>
      </c>
      <c r="BY90" s="98">
        <f t="shared" si="2428"/>
        <v>0</v>
      </c>
      <c r="BZ90" s="99">
        <f t="shared" si="2429"/>
        <v>0</v>
      </c>
      <c r="CA90" s="99">
        <f t="shared" si="2430"/>
        <v>0</v>
      </c>
      <c r="CB90" s="98"/>
      <c r="CC90" s="98"/>
      <c r="CD90" s="98"/>
      <c r="CE90" s="98"/>
      <c r="CF90" s="98">
        <f>VLOOKUP($D90,'факт '!$D$7:$AS$101,23,0)</f>
        <v>0</v>
      </c>
      <c r="CG90" s="98">
        <f>VLOOKUP($D90,'факт '!$D$7:$AS$101,24,0)</f>
        <v>0</v>
      </c>
      <c r="CH90" s="98">
        <f>VLOOKUP($D90,'факт '!$D$7:$AS$101,25,0)</f>
        <v>0</v>
      </c>
      <c r="CI90" s="98">
        <f>VLOOKUP($D90,'факт '!$D$7:$AS$101,26,0)</f>
        <v>0</v>
      </c>
      <c r="CJ90" s="98">
        <f t="shared" si="2431"/>
        <v>0</v>
      </c>
      <c r="CK90" s="98">
        <f t="shared" si="2432"/>
        <v>0</v>
      </c>
      <c r="CL90" s="99">
        <f t="shared" si="2433"/>
        <v>0</v>
      </c>
      <c r="CM90" s="99">
        <f t="shared" si="2434"/>
        <v>0</v>
      </c>
      <c r="CN90" s="98"/>
      <c r="CO90" s="98"/>
      <c r="CP90" s="98"/>
      <c r="CQ90" s="98"/>
      <c r="CR90" s="98">
        <f>VLOOKUP($D90,'факт '!$D$7:$AS$101,27,0)</f>
        <v>0</v>
      </c>
      <c r="CS90" s="98">
        <f>VLOOKUP($D90,'факт '!$D$7:$AS$101,28,0)</f>
        <v>0</v>
      </c>
      <c r="CT90" s="98">
        <f>VLOOKUP($D90,'факт '!$D$7:$AS$101,29,0)</f>
        <v>0</v>
      </c>
      <c r="CU90" s="98">
        <f>VLOOKUP($D90,'факт '!$D$7:$AS$101,30,0)</f>
        <v>0</v>
      </c>
      <c r="CV90" s="98">
        <f t="shared" si="2435"/>
        <v>0</v>
      </c>
      <c r="CW90" s="98">
        <f t="shared" si="2436"/>
        <v>0</v>
      </c>
      <c r="CX90" s="99">
        <f t="shared" si="2437"/>
        <v>0</v>
      </c>
      <c r="CY90" s="99">
        <f t="shared" si="2438"/>
        <v>0</v>
      </c>
      <c r="CZ90" s="98"/>
      <c r="DA90" s="98"/>
      <c r="DB90" s="98"/>
      <c r="DC90" s="98"/>
      <c r="DD90" s="98">
        <f>VLOOKUP($D90,'факт '!$D$7:$AS$101,31,0)</f>
        <v>0</v>
      </c>
      <c r="DE90" s="98">
        <f>VLOOKUP($D90,'факт '!$D$7:$AS$101,32,0)</f>
        <v>0</v>
      </c>
      <c r="DF90" s="98"/>
      <c r="DG90" s="98"/>
      <c r="DH90" s="98">
        <f t="shared" si="2439"/>
        <v>0</v>
      </c>
      <c r="DI90" s="98">
        <f t="shared" si="2440"/>
        <v>0</v>
      </c>
      <c r="DJ90" s="99">
        <f t="shared" si="2441"/>
        <v>0</v>
      </c>
      <c r="DK90" s="99">
        <f t="shared" si="2442"/>
        <v>0</v>
      </c>
      <c r="DL90" s="98"/>
      <c r="DM90" s="98"/>
      <c r="DN90" s="98"/>
      <c r="DO90" s="98"/>
      <c r="DP90" s="98">
        <f>VLOOKUP($D90,'факт '!$D$7:$AS$101,13,0)</f>
        <v>0</v>
      </c>
      <c r="DQ90" s="98">
        <f>VLOOKUP($D90,'факт '!$D$7:$AS$101,14,0)</f>
        <v>0</v>
      </c>
      <c r="DR90" s="98"/>
      <c r="DS90" s="98"/>
      <c r="DT90" s="98">
        <f t="shared" si="2443"/>
        <v>0</v>
      </c>
      <c r="DU90" s="98">
        <f t="shared" si="2444"/>
        <v>0</v>
      </c>
      <c r="DV90" s="99">
        <f t="shared" si="2445"/>
        <v>0</v>
      </c>
      <c r="DW90" s="99">
        <f t="shared" si="2446"/>
        <v>0</v>
      </c>
      <c r="DX90" s="98"/>
      <c r="DY90" s="98"/>
      <c r="DZ90" s="98"/>
      <c r="EA90" s="98"/>
      <c r="EB90" s="98">
        <f>VLOOKUP($D90,'факт '!$D$7:$AS$101,33,0)</f>
        <v>0</v>
      </c>
      <c r="EC90" s="98">
        <f>VLOOKUP($D90,'факт '!$D$7:$AS$101,34,0)</f>
        <v>0</v>
      </c>
      <c r="ED90" s="98">
        <f>VLOOKUP($D90,'факт '!$D$7:$AS$101,35,0)</f>
        <v>0</v>
      </c>
      <c r="EE90" s="98">
        <f>VLOOKUP($D90,'факт '!$D$7:$AS$101,36,0)</f>
        <v>0</v>
      </c>
      <c r="EF90" s="98">
        <f t="shared" si="2447"/>
        <v>0</v>
      </c>
      <c r="EG90" s="98">
        <f t="shared" si="2448"/>
        <v>0</v>
      </c>
      <c r="EH90" s="99">
        <f t="shared" si="2449"/>
        <v>0</v>
      </c>
      <c r="EI90" s="99">
        <f t="shared" si="2450"/>
        <v>0</v>
      </c>
      <c r="EJ90" s="98"/>
      <c r="EK90" s="98"/>
      <c r="EL90" s="98"/>
      <c r="EM90" s="98"/>
      <c r="EN90" s="98">
        <f>VLOOKUP($D90,'факт '!$D$7:$AS$101,39,0)</f>
        <v>0</v>
      </c>
      <c r="EO90" s="98">
        <f>VLOOKUP($D90,'факт '!$D$7:$AS$101,40,0)</f>
        <v>0</v>
      </c>
      <c r="EP90" s="98">
        <f>VLOOKUP($D90,'факт '!$D$7:$AS$101,41,0)</f>
        <v>0</v>
      </c>
      <c r="EQ90" s="98">
        <f>VLOOKUP($D90,'факт '!$D$7:$AS$101,42,0)</f>
        <v>0</v>
      </c>
      <c r="ER90" s="98">
        <f t="shared" si="2451"/>
        <v>0</v>
      </c>
      <c r="ES90" s="98">
        <f t="shared" si="2452"/>
        <v>0</v>
      </c>
      <c r="ET90" s="99">
        <f t="shared" si="2453"/>
        <v>0</v>
      </c>
      <c r="EU90" s="99">
        <f t="shared" si="2454"/>
        <v>0</v>
      </c>
      <c r="EV90" s="98"/>
      <c r="EW90" s="98"/>
      <c r="EX90" s="98"/>
      <c r="EY90" s="98"/>
      <c r="EZ90" s="98"/>
      <c r="FA90" s="98"/>
      <c r="FB90" s="98"/>
      <c r="FC90" s="98"/>
      <c r="FD90" s="98"/>
      <c r="FE90" s="98"/>
      <c r="FF90" s="99"/>
      <c r="FG90" s="99"/>
      <c r="FH90" s="98"/>
      <c r="FI90" s="98"/>
      <c r="FJ90" s="98"/>
      <c r="FK90" s="98"/>
      <c r="FL90" s="98">
        <f>VLOOKUP($D90,'факт '!$D$7:$AS$101,37,0)</f>
        <v>0</v>
      </c>
      <c r="FM90" s="98">
        <f>VLOOKUP($D90,'факт '!$D$7:$AS$101,38,0)</f>
        <v>0</v>
      </c>
      <c r="FN90" s="98"/>
      <c r="FO90" s="98"/>
      <c r="FP90" s="98">
        <f t="shared" si="2457"/>
        <v>0</v>
      </c>
      <c r="FQ90" s="98">
        <f t="shared" si="2458"/>
        <v>0</v>
      </c>
      <c r="FR90" s="99">
        <f t="shared" si="2459"/>
        <v>0</v>
      </c>
      <c r="FS90" s="99">
        <f t="shared" si="2460"/>
        <v>0</v>
      </c>
      <c r="FT90" s="98"/>
      <c r="FU90" s="98"/>
      <c r="FV90" s="98"/>
      <c r="FW90" s="98"/>
      <c r="FX90" s="98"/>
      <c r="FY90" s="98"/>
      <c r="FZ90" s="98"/>
      <c r="GA90" s="98"/>
      <c r="GB90" s="98"/>
      <c r="GC90" s="98"/>
      <c r="GD90" s="99"/>
      <c r="GE90" s="99"/>
      <c r="GF90" s="98"/>
      <c r="GG90" s="98"/>
      <c r="GH90" s="98"/>
      <c r="GI90" s="98"/>
      <c r="GJ90" s="98">
        <f t="shared" si="2467"/>
        <v>2</v>
      </c>
      <c r="GK90" s="98">
        <f t="shared" si="2468"/>
        <v>264860.28000000003</v>
      </c>
      <c r="GL90" s="98">
        <f t="shared" si="2469"/>
        <v>0</v>
      </c>
      <c r="GM90" s="98">
        <f t="shared" si="2470"/>
        <v>0</v>
      </c>
      <c r="GN90" s="98">
        <f t="shared" si="2471"/>
        <v>2</v>
      </c>
      <c r="GO90" s="98">
        <f t="shared" si="2472"/>
        <v>264860.28000000003</v>
      </c>
      <c r="GP90" s="98"/>
      <c r="GQ90" s="98"/>
      <c r="GR90" s="139"/>
      <c r="GS90" s="78"/>
      <c r="GT90" s="161">
        <v>132430.14440000002</v>
      </c>
      <c r="GU90" s="161">
        <f t="shared" si="2473"/>
        <v>132430.14000000001</v>
      </c>
      <c r="GV90" s="90">
        <f t="shared" si="2406"/>
        <v>4.4000000052619725E-3</v>
      </c>
    </row>
    <row r="91" spans="1:204" ht="23.25" hidden="1" customHeight="1" x14ac:dyDescent="0.2">
      <c r="A91" s="23">
        <v>1</v>
      </c>
      <c r="B91" s="78" t="s">
        <v>168</v>
      </c>
      <c r="C91" s="79" t="s">
        <v>169</v>
      </c>
      <c r="D91" s="86">
        <v>336</v>
      </c>
      <c r="E91" s="83" t="s">
        <v>177</v>
      </c>
      <c r="F91" s="86">
        <v>16</v>
      </c>
      <c r="G91" s="97">
        <v>132430.14440000002</v>
      </c>
      <c r="H91" s="98"/>
      <c r="I91" s="98"/>
      <c r="J91" s="98"/>
      <c r="K91" s="98"/>
      <c r="L91" s="98">
        <f>VLOOKUP($D91,'факт '!$D$7:$AS$101,3,0)</f>
        <v>0</v>
      </c>
      <c r="M91" s="98">
        <f>VLOOKUP($D91,'факт '!$D$7:$AS$101,4,0)</f>
        <v>0</v>
      </c>
      <c r="N91" s="98"/>
      <c r="O91" s="98"/>
      <c r="P91" s="98">
        <f t="shared" si="2407"/>
        <v>0</v>
      </c>
      <c r="Q91" s="98">
        <f t="shared" si="2408"/>
        <v>0</v>
      </c>
      <c r="R91" s="99">
        <f t="shared" si="2409"/>
        <v>0</v>
      </c>
      <c r="S91" s="99">
        <f t="shared" si="2410"/>
        <v>0</v>
      </c>
      <c r="T91" s="98"/>
      <c r="U91" s="98"/>
      <c r="V91" s="98"/>
      <c r="W91" s="98"/>
      <c r="X91" s="98">
        <f>VLOOKUP($D91,'факт '!$D$7:$AS$101,7,0)</f>
        <v>0</v>
      </c>
      <c r="Y91" s="98">
        <f>VLOOKUP($D91,'факт '!$D$7:$AS$101,8,0)</f>
        <v>0</v>
      </c>
      <c r="Z91" s="98">
        <f>VLOOKUP($D91,'факт '!$D$7:$AS$101,9,0)</f>
        <v>0</v>
      </c>
      <c r="AA91" s="98">
        <f>VLOOKUP($D91,'факт '!$D$7:$AS$101,10,0)</f>
        <v>0</v>
      </c>
      <c r="AB91" s="98">
        <f t="shared" si="2411"/>
        <v>0</v>
      </c>
      <c r="AC91" s="98">
        <f t="shared" si="2412"/>
        <v>0</v>
      </c>
      <c r="AD91" s="99">
        <f t="shared" si="2413"/>
        <v>0</v>
      </c>
      <c r="AE91" s="99">
        <f t="shared" si="2414"/>
        <v>0</v>
      </c>
      <c r="AF91" s="98"/>
      <c r="AG91" s="98"/>
      <c r="AH91" s="98"/>
      <c r="AI91" s="98"/>
      <c r="AJ91" s="98">
        <f>VLOOKUP($D91,'факт '!$D$7:$AS$101,5,0)</f>
        <v>0</v>
      </c>
      <c r="AK91" s="98">
        <f>VLOOKUP($D91,'факт '!$D$7:$AS$101,6,0)</f>
        <v>0</v>
      </c>
      <c r="AL91" s="98"/>
      <c r="AM91" s="98"/>
      <c r="AN91" s="98">
        <f t="shared" si="2415"/>
        <v>0</v>
      </c>
      <c r="AO91" s="98">
        <f t="shared" si="2416"/>
        <v>0</v>
      </c>
      <c r="AP91" s="99">
        <f t="shared" si="2417"/>
        <v>0</v>
      </c>
      <c r="AQ91" s="99">
        <f t="shared" si="2418"/>
        <v>0</v>
      </c>
      <c r="AR91" s="98"/>
      <c r="AS91" s="98"/>
      <c r="AT91" s="98"/>
      <c r="AU91" s="98"/>
      <c r="AV91" s="98">
        <f>VLOOKUP($D91,'факт '!$D$7:$AS$101,11,0)</f>
        <v>2</v>
      </c>
      <c r="AW91" s="98">
        <f>VLOOKUP($D91,'факт '!$D$7:$AS$101,12,0)</f>
        <v>264860.28000000003</v>
      </c>
      <c r="AX91" s="98"/>
      <c r="AY91" s="98"/>
      <c r="AZ91" s="98">
        <f t="shared" si="2419"/>
        <v>2</v>
      </c>
      <c r="BA91" s="98">
        <f t="shared" si="2420"/>
        <v>264860.28000000003</v>
      </c>
      <c r="BB91" s="99">
        <f t="shared" si="2421"/>
        <v>2</v>
      </c>
      <c r="BC91" s="99">
        <f t="shared" si="2422"/>
        <v>264860.28000000003</v>
      </c>
      <c r="BD91" s="98"/>
      <c r="BE91" s="98"/>
      <c r="BF91" s="98"/>
      <c r="BG91" s="98"/>
      <c r="BH91" s="98">
        <f>VLOOKUP($D91,'факт '!$D$7:$AS$101,15,0)</f>
        <v>0</v>
      </c>
      <c r="BI91" s="98">
        <f>VLOOKUP($D91,'факт '!$D$7:$AS$101,16,0)</f>
        <v>0</v>
      </c>
      <c r="BJ91" s="98">
        <f>VLOOKUP($D91,'факт '!$D$7:$AS$101,17,0)</f>
        <v>0</v>
      </c>
      <c r="BK91" s="98">
        <f>VLOOKUP($D91,'факт '!$D$7:$AS$101,18,0)</f>
        <v>0</v>
      </c>
      <c r="BL91" s="98">
        <f t="shared" si="2423"/>
        <v>0</v>
      </c>
      <c r="BM91" s="98">
        <f t="shared" si="2424"/>
        <v>0</v>
      </c>
      <c r="BN91" s="99">
        <f t="shared" si="2425"/>
        <v>0</v>
      </c>
      <c r="BO91" s="99">
        <f t="shared" si="2426"/>
        <v>0</v>
      </c>
      <c r="BP91" s="98"/>
      <c r="BQ91" s="98"/>
      <c r="BR91" s="98"/>
      <c r="BS91" s="98"/>
      <c r="BT91" s="98">
        <f>VLOOKUP($D91,'факт '!$D$7:$AS$101,19,0)</f>
        <v>0</v>
      </c>
      <c r="BU91" s="98">
        <f>VLOOKUP($D91,'факт '!$D$7:$AS$101,20,0)</f>
        <v>0</v>
      </c>
      <c r="BV91" s="98">
        <f>VLOOKUP($D91,'факт '!$D$7:$AS$101,21,0)</f>
        <v>0</v>
      </c>
      <c r="BW91" s="98">
        <f>VLOOKUP($D91,'факт '!$D$7:$AS$101,22,0)</f>
        <v>0</v>
      </c>
      <c r="BX91" s="98">
        <f t="shared" si="2427"/>
        <v>0</v>
      </c>
      <c r="BY91" s="98">
        <f t="shared" si="2428"/>
        <v>0</v>
      </c>
      <c r="BZ91" s="99">
        <f t="shared" si="2429"/>
        <v>0</v>
      </c>
      <c r="CA91" s="99">
        <f t="shared" si="2430"/>
        <v>0</v>
      </c>
      <c r="CB91" s="98"/>
      <c r="CC91" s="98"/>
      <c r="CD91" s="98"/>
      <c r="CE91" s="98"/>
      <c r="CF91" s="98">
        <f>VLOOKUP($D91,'факт '!$D$7:$AS$101,23,0)</f>
        <v>0</v>
      </c>
      <c r="CG91" s="98">
        <f>VLOOKUP($D91,'факт '!$D$7:$AS$101,24,0)</f>
        <v>0</v>
      </c>
      <c r="CH91" s="98">
        <f>VLOOKUP($D91,'факт '!$D$7:$AS$101,25,0)</f>
        <v>0</v>
      </c>
      <c r="CI91" s="98">
        <f>VLOOKUP($D91,'факт '!$D$7:$AS$101,26,0)</f>
        <v>0</v>
      </c>
      <c r="CJ91" s="98">
        <f t="shared" si="2431"/>
        <v>0</v>
      </c>
      <c r="CK91" s="98">
        <f t="shared" si="2432"/>
        <v>0</v>
      </c>
      <c r="CL91" s="99">
        <f t="shared" si="2433"/>
        <v>0</v>
      </c>
      <c r="CM91" s="99">
        <f t="shared" si="2434"/>
        <v>0</v>
      </c>
      <c r="CN91" s="98"/>
      <c r="CO91" s="98"/>
      <c r="CP91" s="98"/>
      <c r="CQ91" s="98"/>
      <c r="CR91" s="98">
        <f>VLOOKUP($D91,'факт '!$D$7:$AS$101,27,0)</f>
        <v>0</v>
      </c>
      <c r="CS91" s="98">
        <f>VLOOKUP($D91,'факт '!$D$7:$AS$101,28,0)</f>
        <v>0</v>
      </c>
      <c r="CT91" s="98">
        <f>VLOOKUP($D91,'факт '!$D$7:$AS$101,29,0)</f>
        <v>0</v>
      </c>
      <c r="CU91" s="98">
        <f>VLOOKUP($D91,'факт '!$D$7:$AS$101,30,0)</f>
        <v>0</v>
      </c>
      <c r="CV91" s="98">
        <f t="shared" si="2435"/>
        <v>0</v>
      </c>
      <c r="CW91" s="98">
        <f t="shared" si="2436"/>
        <v>0</v>
      </c>
      <c r="CX91" s="99">
        <f t="shared" si="2437"/>
        <v>0</v>
      </c>
      <c r="CY91" s="99">
        <f t="shared" si="2438"/>
        <v>0</v>
      </c>
      <c r="CZ91" s="98"/>
      <c r="DA91" s="98"/>
      <c r="DB91" s="98"/>
      <c r="DC91" s="98"/>
      <c r="DD91" s="98">
        <f>VLOOKUP($D91,'факт '!$D$7:$AS$101,31,0)</f>
        <v>0</v>
      </c>
      <c r="DE91" s="98">
        <f>VLOOKUP($D91,'факт '!$D$7:$AS$101,32,0)</f>
        <v>0</v>
      </c>
      <c r="DF91" s="98"/>
      <c r="DG91" s="98"/>
      <c r="DH91" s="98">
        <f t="shared" si="2439"/>
        <v>0</v>
      </c>
      <c r="DI91" s="98">
        <f t="shared" si="2440"/>
        <v>0</v>
      </c>
      <c r="DJ91" s="99">
        <f t="shared" si="2441"/>
        <v>0</v>
      </c>
      <c r="DK91" s="99">
        <f t="shared" si="2442"/>
        <v>0</v>
      </c>
      <c r="DL91" s="98"/>
      <c r="DM91" s="98"/>
      <c r="DN91" s="98"/>
      <c r="DO91" s="98"/>
      <c r="DP91" s="98">
        <f>VLOOKUP($D91,'факт '!$D$7:$AS$101,13,0)</f>
        <v>0</v>
      </c>
      <c r="DQ91" s="98">
        <f>VLOOKUP($D91,'факт '!$D$7:$AS$101,14,0)</f>
        <v>0</v>
      </c>
      <c r="DR91" s="98"/>
      <c r="DS91" s="98"/>
      <c r="DT91" s="98">
        <f t="shared" si="2443"/>
        <v>0</v>
      </c>
      <c r="DU91" s="98">
        <f t="shared" si="2444"/>
        <v>0</v>
      </c>
      <c r="DV91" s="99">
        <f t="shared" si="2445"/>
        <v>0</v>
      </c>
      <c r="DW91" s="99">
        <f t="shared" si="2446"/>
        <v>0</v>
      </c>
      <c r="DX91" s="98"/>
      <c r="DY91" s="98"/>
      <c r="DZ91" s="98"/>
      <c r="EA91" s="98"/>
      <c r="EB91" s="98">
        <f>VLOOKUP($D91,'факт '!$D$7:$AS$101,33,0)</f>
        <v>0</v>
      </c>
      <c r="EC91" s="98">
        <f>VLOOKUP($D91,'факт '!$D$7:$AS$101,34,0)</f>
        <v>0</v>
      </c>
      <c r="ED91" s="98">
        <f>VLOOKUP($D91,'факт '!$D$7:$AS$101,35,0)</f>
        <v>0</v>
      </c>
      <c r="EE91" s="98">
        <f>VLOOKUP($D91,'факт '!$D$7:$AS$101,36,0)</f>
        <v>0</v>
      </c>
      <c r="EF91" s="98">
        <f t="shared" si="2447"/>
        <v>0</v>
      </c>
      <c r="EG91" s="98">
        <f t="shared" si="2448"/>
        <v>0</v>
      </c>
      <c r="EH91" s="99">
        <f t="shared" si="2449"/>
        <v>0</v>
      </c>
      <c r="EI91" s="99">
        <f t="shared" si="2450"/>
        <v>0</v>
      </c>
      <c r="EJ91" s="98"/>
      <c r="EK91" s="98"/>
      <c r="EL91" s="98"/>
      <c r="EM91" s="98"/>
      <c r="EN91" s="98">
        <f>VLOOKUP($D91,'факт '!$D$7:$AS$101,39,0)</f>
        <v>0</v>
      </c>
      <c r="EO91" s="98">
        <f>VLOOKUP($D91,'факт '!$D$7:$AS$101,40,0)</f>
        <v>0</v>
      </c>
      <c r="EP91" s="98">
        <f>VLOOKUP($D91,'факт '!$D$7:$AS$101,41,0)</f>
        <v>0</v>
      </c>
      <c r="EQ91" s="98">
        <f>VLOOKUP($D91,'факт '!$D$7:$AS$101,42,0)</f>
        <v>0</v>
      </c>
      <c r="ER91" s="98">
        <f t="shared" si="2451"/>
        <v>0</v>
      </c>
      <c r="ES91" s="98">
        <f t="shared" si="2452"/>
        <v>0</v>
      </c>
      <c r="ET91" s="99">
        <f t="shared" si="2453"/>
        <v>0</v>
      </c>
      <c r="EU91" s="99">
        <f t="shared" si="2454"/>
        <v>0</v>
      </c>
      <c r="EV91" s="98"/>
      <c r="EW91" s="98"/>
      <c r="EX91" s="98"/>
      <c r="EY91" s="98"/>
      <c r="EZ91" s="98"/>
      <c r="FA91" s="98"/>
      <c r="FB91" s="98"/>
      <c r="FC91" s="98"/>
      <c r="FD91" s="98">
        <f t="shared" si="2455"/>
        <v>0</v>
      </c>
      <c r="FE91" s="98">
        <f t="shared" si="2456"/>
        <v>0</v>
      </c>
      <c r="FF91" s="99">
        <f t="shared" si="2376"/>
        <v>0</v>
      </c>
      <c r="FG91" s="99">
        <f t="shared" si="2377"/>
        <v>0</v>
      </c>
      <c r="FH91" s="98"/>
      <c r="FI91" s="98"/>
      <c r="FJ91" s="98"/>
      <c r="FK91" s="98"/>
      <c r="FL91" s="98">
        <f>VLOOKUP($D91,'факт '!$D$7:$AS$101,37,0)</f>
        <v>0</v>
      </c>
      <c r="FM91" s="98">
        <f>VLOOKUP($D91,'факт '!$D$7:$AS$101,38,0)</f>
        <v>0</v>
      </c>
      <c r="FN91" s="98"/>
      <c r="FO91" s="98"/>
      <c r="FP91" s="98">
        <f t="shared" si="2457"/>
        <v>0</v>
      </c>
      <c r="FQ91" s="98">
        <f t="shared" si="2458"/>
        <v>0</v>
      </c>
      <c r="FR91" s="99">
        <f t="shared" si="2459"/>
        <v>0</v>
      </c>
      <c r="FS91" s="99">
        <f t="shared" si="2460"/>
        <v>0</v>
      </c>
      <c r="FT91" s="98"/>
      <c r="FU91" s="98"/>
      <c r="FV91" s="98"/>
      <c r="FW91" s="98"/>
      <c r="FX91" s="98"/>
      <c r="FY91" s="98"/>
      <c r="FZ91" s="98"/>
      <c r="GA91" s="98"/>
      <c r="GB91" s="98">
        <f t="shared" si="2461"/>
        <v>0</v>
      </c>
      <c r="GC91" s="98">
        <f t="shared" si="2462"/>
        <v>0</v>
      </c>
      <c r="GD91" s="99">
        <f t="shared" si="2382"/>
        <v>0</v>
      </c>
      <c r="GE91" s="99">
        <f t="shared" si="2383"/>
        <v>0</v>
      </c>
      <c r="GF91" s="98">
        <f t="shared" si="2463"/>
        <v>0</v>
      </c>
      <c r="GG91" s="98">
        <f t="shared" si="2464"/>
        <v>0</v>
      </c>
      <c r="GH91" s="98">
        <f t="shared" si="2465"/>
        <v>0</v>
      </c>
      <c r="GI91" s="98">
        <f t="shared" si="2466"/>
        <v>0</v>
      </c>
      <c r="GJ91" s="98">
        <f t="shared" si="2467"/>
        <v>2</v>
      </c>
      <c r="GK91" s="98">
        <f t="shared" si="2468"/>
        <v>264860.28000000003</v>
      </c>
      <c r="GL91" s="98">
        <f t="shared" si="2469"/>
        <v>0</v>
      </c>
      <c r="GM91" s="98">
        <f t="shared" si="2470"/>
        <v>0</v>
      </c>
      <c r="GN91" s="98">
        <f t="shared" si="2471"/>
        <v>2</v>
      </c>
      <c r="GO91" s="98">
        <f t="shared" si="2472"/>
        <v>264860.28000000003</v>
      </c>
      <c r="GP91" s="98"/>
      <c r="GQ91" s="98"/>
      <c r="GR91" s="139"/>
      <c r="GS91" s="78"/>
      <c r="GT91" s="161">
        <v>132430.14440000002</v>
      </c>
      <c r="GU91" s="161">
        <f t="shared" si="2473"/>
        <v>132430.14000000001</v>
      </c>
      <c r="GV91" s="90">
        <f t="shared" si="2406"/>
        <v>4.4000000052619725E-3</v>
      </c>
    </row>
    <row r="92" spans="1:204" ht="54.75" customHeight="1" x14ac:dyDescent="0.2">
      <c r="A92" s="23">
        <v>1</v>
      </c>
      <c r="B92" s="78" t="s">
        <v>168</v>
      </c>
      <c r="C92" s="79" t="s">
        <v>169</v>
      </c>
      <c r="D92" s="86">
        <v>338</v>
      </c>
      <c r="E92" s="83" t="s">
        <v>178</v>
      </c>
      <c r="F92" s="86">
        <v>16</v>
      </c>
      <c r="G92" s="97">
        <v>132430.14440000002</v>
      </c>
      <c r="H92" s="98"/>
      <c r="I92" s="98"/>
      <c r="J92" s="98"/>
      <c r="K92" s="98"/>
      <c r="L92" s="98">
        <f>VLOOKUP($D92,'факт '!$D$7:$AS$101,3,0)</f>
        <v>0</v>
      </c>
      <c r="M92" s="98">
        <f>VLOOKUP($D92,'факт '!$D$7:$AS$101,4,0)</f>
        <v>0</v>
      </c>
      <c r="N92" s="98"/>
      <c r="O92" s="98"/>
      <c r="P92" s="98">
        <f t="shared" si="2407"/>
        <v>0</v>
      </c>
      <c r="Q92" s="98">
        <f t="shared" si="2408"/>
        <v>0</v>
      </c>
      <c r="R92" s="99">
        <f t="shared" si="2409"/>
        <v>0</v>
      </c>
      <c r="S92" s="99">
        <f t="shared" si="2410"/>
        <v>0</v>
      </c>
      <c r="T92" s="98"/>
      <c r="U92" s="98"/>
      <c r="V92" s="98"/>
      <c r="W92" s="98"/>
      <c r="X92" s="98">
        <f>VLOOKUP($D92,'факт '!$D$7:$AS$101,7,0)</f>
        <v>0</v>
      </c>
      <c r="Y92" s="98">
        <f>VLOOKUP($D92,'факт '!$D$7:$AS$101,8,0)</f>
        <v>0</v>
      </c>
      <c r="Z92" s="98">
        <f>VLOOKUP($D92,'факт '!$D$7:$AS$101,9,0)</f>
        <v>0</v>
      </c>
      <c r="AA92" s="98">
        <f>VLOOKUP($D92,'факт '!$D$7:$AS$101,10,0)</f>
        <v>0</v>
      </c>
      <c r="AB92" s="98">
        <f t="shared" si="2411"/>
        <v>0</v>
      </c>
      <c r="AC92" s="98">
        <f t="shared" si="2412"/>
        <v>0</v>
      </c>
      <c r="AD92" s="99">
        <f t="shared" si="2413"/>
        <v>0</v>
      </c>
      <c r="AE92" s="99">
        <f t="shared" si="2414"/>
        <v>0</v>
      </c>
      <c r="AF92" s="98"/>
      <c r="AG92" s="98"/>
      <c r="AH92" s="98"/>
      <c r="AI92" s="98"/>
      <c r="AJ92" s="98">
        <f>VLOOKUP($D92,'факт '!$D$7:$AS$101,5,0)</f>
        <v>0</v>
      </c>
      <c r="AK92" s="98">
        <f>VLOOKUP($D92,'факт '!$D$7:$AS$101,6,0)</f>
        <v>0</v>
      </c>
      <c r="AL92" s="98"/>
      <c r="AM92" s="98"/>
      <c r="AN92" s="98">
        <f t="shared" si="2415"/>
        <v>0</v>
      </c>
      <c r="AO92" s="98">
        <f t="shared" si="2416"/>
        <v>0</v>
      </c>
      <c r="AP92" s="99">
        <f t="shared" si="2417"/>
        <v>0</v>
      </c>
      <c r="AQ92" s="99">
        <f t="shared" si="2418"/>
        <v>0</v>
      </c>
      <c r="AR92" s="98"/>
      <c r="AS92" s="98"/>
      <c r="AT92" s="98"/>
      <c r="AU92" s="98"/>
      <c r="AV92" s="98">
        <f>VLOOKUP($D92,'факт '!$D$7:$AS$101,11,0)</f>
        <v>6</v>
      </c>
      <c r="AW92" s="98">
        <f>VLOOKUP($D92,'факт '!$D$7:$AS$101,12,0)</f>
        <v>794580.84000000008</v>
      </c>
      <c r="AX92" s="98"/>
      <c r="AY92" s="98"/>
      <c r="AZ92" s="98">
        <f t="shared" si="2419"/>
        <v>6</v>
      </c>
      <c r="BA92" s="98">
        <f t="shared" si="2420"/>
        <v>794580.84000000008</v>
      </c>
      <c r="BB92" s="99">
        <f t="shared" si="2421"/>
        <v>6</v>
      </c>
      <c r="BC92" s="99">
        <f t="shared" si="2422"/>
        <v>794580.84000000008</v>
      </c>
      <c r="BD92" s="98"/>
      <c r="BE92" s="98"/>
      <c r="BF92" s="98"/>
      <c r="BG92" s="98"/>
      <c r="BH92" s="98">
        <f>VLOOKUP($D92,'факт '!$D$7:$AS$101,15,0)</f>
        <v>0</v>
      </c>
      <c r="BI92" s="98">
        <f>VLOOKUP($D92,'факт '!$D$7:$AS$101,16,0)</f>
        <v>0</v>
      </c>
      <c r="BJ92" s="98">
        <f>VLOOKUP($D92,'факт '!$D$7:$AS$101,17,0)</f>
        <v>0</v>
      </c>
      <c r="BK92" s="98">
        <f>VLOOKUP($D92,'факт '!$D$7:$AS$101,18,0)</f>
        <v>0</v>
      </c>
      <c r="BL92" s="98">
        <f t="shared" si="2423"/>
        <v>0</v>
      </c>
      <c r="BM92" s="98">
        <f t="shared" si="2424"/>
        <v>0</v>
      </c>
      <c r="BN92" s="99">
        <f t="shared" si="2425"/>
        <v>0</v>
      </c>
      <c r="BO92" s="99">
        <f t="shared" si="2426"/>
        <v>0</v>
      </c>
      <c r="BP92" s="98"/>
      <c r="BQ92" s="98"/>
      <c r="BR92" s="98"/>
      <c r="BS92" s="98"/>
      <c r="BT92" s="98">
        <f>VLOOKUP($D92,'факт '!$D$7:$AS$101,19,0)</f>
        <v>0</v>
      </c>
      <c r="BU92" s="98">
        <f>VLOOKUP($D92,'факт '!$D$7:$AS$101,20,0)</f>
        <v>0</v>
      </c>
      <c r="BV92" s="98">
        <f>VLOOKUP($D92,'факт '!$D$7:$AS$101,21,0)</f>
        <v>0</v>
      </c>
      <c r="BW92" s="98">
        <f>VLOOKUP($D92,'факт '!$D$7:$AS$101,22,0)</f>
        <v>0</v>
      </c>
      <c r="BX92" s="98">
        <f t="shared" si="2427"/>
        <v>0</v>
      </c>
      <c r="BY92" s="98">
        <f t="shared" si="2428"/>
        <v>0</v>
      </c>
      <c r="BZ92" s="99">
        <f t="shared" si="2429"/>
        <v>0</v>
      </c>
      <c r="CA92" s="99">
        <f t="shared" si="2430"/>
        <v>0</v>
      </c>
      <c r="CB92" s="98"/>
      <c r="CC92" s="98"/>
      <c r="CD92" s="98"/>
      <c r="CE92" s="98"/>
      <c r="CF92" s="98">
        <f>VLOOKUP($D92,'факт '!$D$7:$AS$101,23,0)</f>
        <v>0</v>
      </c>
      <c r="CG92" s="98">
        <f>VLOOKUP($D92,'факт '!$D$7:$AS$101,24,0)</f>
        <v>0</v>
      </c>
      <c r="CH92" s="98">
        <f>VLOOKUP($D92,'факт '!$D$7:$AS$101,25,0)</f>
        <v>0</v>
      </c>
      <c r="CI92" s="98">
        <f>VLOOKUP($D92,'факт '!$D$7:$AS$101,26,0)</f>
        <v>0</v>
      </c>
      <c r="CJ92" s="98">
        <f t="shared" si="2431"/>
        <v>0</v>
      </c>
      <c r="CK92" s="98">
        <f t="shared" si="2432"/>
        <v>0</v>
      </c>
      <c r="CL92" s="99">
        <f t="shared" si="2433"/>
        <v>0</v>
      </c>
      <c r="CM92" s="99">
        <f t="shared" si="2434"/>
        <v>0</v>
      </c>
      <c r="CN92" s="98"/>
      <c r="CO92" s="98"/>
      <c r="CP92" s="98"/>
      <c r="CQ92" s="98"/>
      <c r="CR92" s="98">
        <f>VLOOKUP($D92,'факт '!$D$7:$AS$101,27,0)</f>
        <v>0</v>
      </c>
      <c r="CS92" s="98">
        <f>VLOOKUP($D92,'факт '!$D$7:$AS$101,28,0)</f>
        <v>0</v>
      </c>
      <c r="CT92" s="98">
        <f>VLOOKUP($D92,'факт '!$D$7:$AS$101,29,0)</f>
        <v>0</v>
      </c>
      <c r="CU92" s="98">
        <f>VLOOKUP($D92,'факт '!$D$7:$AS$101,30,0)</f>
        <v>0</v>
      </c>
      <c r="CV92" s="98">
        <f t="shared" si="2435"/>
        <v>0</v>
      </c>
      <c r="CW92" s="98">
        <f t="shared" si="2436"/>
        <v>0</v>
      </c>
      <c r="CX92" s="99">
        <f t="shared" si="2437"/>
        <v>0</v>
      </c>
      <c r="CY92" s="99">
        <f t="shared" si="2438"/>
        <v>0</v>
      </c>
      <c r="CZ92" s="98"/>
      <c r="DA92" s="98"/>
      <c r="DB92" s="98"/>
      <c r="DC92" s="98"/>
      <c r="DD92" s="98">
        <f>VLOOKUP($D92,'факт '!$D$7:$AS$101,31,0)</f>
        <v>0</v>
      </c>
      <c r="DE92" s="98">
        <f>VLOOKUP($D92,'факт '!$D$7:$AS$101,32,0)</f>
        <v>0</v>
      </c>
      <c r="DF92" s="98"/>
      <c r="DG92" s="98"/>
      <c r="DH92" s="98">
        <f t="shared" si="2439"/>
        <v>0</v>
      </c>
      <c r="DI92" s="98">
        <f t="shared" si="2440"/>
        <v>0</v>
      </c>
      <c r="DJ92" s="99">
        <f t="shared" si="2441"/>
        <v>0</v>
      </c>
      <c r="DK92" s="99">
        <f t="shared" si="2442"/>
        <v>0</v>
      </c>
      <c r="DL92" s="98"/>
      <c r="DM92" s="98"/>
      <c r="DN92" s="98"/>
      <c r="DO92" s="98"/>
      <c r="DP92" s="98">
        <f>VLOOKUP($D92,'факт '!$D$7:$AS$101,13,0)</f>
        <v>0</v>
      </c>
      <c r="DQ92" s="98">
        <f>VLOOKUP($D92,'факт '!$D$7:$AS$101,14,0)</f>
        <v>0</v>
      </c>
      <c r="DR92" s="98"/>
      <c r="DS92" s="98"/>
      <c r="DT92" s="98">
        <f t="shared" si="2443"/>
        <v>0</v>
      </c>
      <c r="DU92" s="98">
        <f t="shared" si="2444"/>
        <v>0</v>
      </c>
      <c r="DV92" s="99">
        <f t="shared" si="2445"/>
        <v>0</v>
      </c>
      <c r="DW92" s="99">
        <f t="shared" si="2446"/>
        <v>0</v>
      </c>
      <c r="DX92" s="98"/>
      <c r="DY92" s="98"/>
      <c r="DZ92" s="98"/>
      <c r="EA92" s="98"/>
      <c r="EB92" s="98">
        <f>VLOOKUP($D92,'факт '!$D$7:$AS$101,33,0)</f>
        <v>0</v>
      </c>
      <c r="EC92" s="98">
        <f>VLOOKUP($D92,'факт '!$D$7:$AS$101,34,0)</f>
        <v>0</v>
      </c>
      <c r="ED92" s="98">
        <f>VLOOKUP($D92,'факт '!$D$7:$AS$101,35,0)</f>
        <v>0</v>
      </c>
      <c r="EE92" s="98">
        <f>VLOOKUP($D92,'факт '!$D$7:$AS$101,36,0)</f>
        <v>0</v>
      </c>
      <c r="EF92" s="98">
        <f t="shared" si="2447"/>
        <v>0</v>
      </c>
      <c r="EG92" s="98">
        <f t="shared" si="2448"/>
        <v>0</v>
      </c>
      <c r="EH92" s="99">
        <f t="shared" si="2449"/>
        <v>0</v>
      </c>
      <c r="EI92" s="99">
        <f t="shared" si="2450"/>
        <v>0</v>
      </c>
      <c r="EJ92" s="98"/>
      <c r="EK92" s="98"/>
      <c r="EL92" s="98"/>
      <c r="EM92" s="98"/>
      <c r="EN92" s="98">
        <f>VLOOKUP($D92,'факт '!$D$7:$AS$101,39,0)</f>
        <v>0</v>
      </c>
      <c r="EO92" s="98">
        <f>VLOOKUP($D92,'факт '!$D$7:$AS$101,40,0)</f>
        <v>0</v>
      </c>
      <c r="EP92" s="98">
        <f>VLOOKUP($D92,'факт '!$D$7:$AS$101,41,0)</f>
        <v>0</v>
      </c>
      <c r="EQ92" s="98">
        <f>VLOOKUP($D92,'факт '!$D$7:$AS$101,42,0)</f>
        <v>0</v>
      </c>
      <c r="ER92" s="98">
        <f t="shared" si="2451"/>
        <v>0</v>
      </c>
      <c r="ES92" s="98">
        <f t="shared" si="2452"/>
        <v>0</v>
      </c>
      <c r="ET92" s="99">
        <f t="shared" si="2453"/>
        <v>0</v>
      </c>
      <c r="EU92" s="99">
        <f t="shared" si="2454"/>
        <v>0</v>
      </c>
      <c r="EV92" s="98"/>
      <c r="EW92" s="98"/>
      <c r="EX92" s="98"/>
      <c r="EY92" s="98"/>
      <c r="EZ92" s="98"/>
      <c r="FA92" s="98"/>
      <c r="FB92" s="98"/>
      <c r="FC92" s="98"/>
      <c r="FD92" s="98">
        <f t="shared" si="2455"/>
        <v>0</v>
      </c>
      <c r="FE92" s="98">
        <f t="shared" si="2456"/>
        <v>0</v>
      </c>
      <c r="FF92" s="99">
        <f t="shared" si="2376"/>
        <v>0</v>
      </c>
      <c r="FG92" s="99">
        <f t="shared" si="2377"/>
        <v>0</v>
      </c>
      <c r="FH92" s="98"/>
      <c r="FI92" s="98"/>
      <c r="FJ92" s="98"/>
      <c r="FK92" s="98"/>
      <c r="FL92" s="98">
        <f>VLOOKUP($D92,'факт '!$D$7:$AS$101,37,0)</f>
        <v>1</v>
      </c>
      <c r="FM92" s="98">
        <f>VLOOKUP($D92,'факт '!$D$7:$AS$101,38,0)</f>
        <v>132430.14000000001</v>
      </c>
      <c r="FN92" s="98"/>
      <c r="FO92" s="98"/>
      <c r="FP92" s="98">
        <f t="shared" si="2457"/>
        <v>1</v>
      </c>
      <c r="FQ92" s="98">
        <f t="shared" si="2458"/>
        <v>132430.14000000001</v>
      </c>
      <c r="FR92" s="99">
        <f t="shared" si="2459"/>
        <v>1</v>
      </c>
      <c r="FS92" s="99">
        <f t="shared" si="2460"/>
        <v>132430.14000000001</v>
      </c>
      <c r="FT92" s="98"/>
      <c r="FU92" s="98"/>
      <c r="FV92" s="98"/>
      <c r="FW92" s="98"/>
      <c r="FX92" s="98"/>
      <c r="FY92" s="98"/>
      <c r="FZ92" s="98"/>
      <c r="GA92" s="98"/>
      <c r="GB92" s="98">
        <f t="shared" si="2461"/>
        <v>0</v>
      </c>
      <c r="GC92" s="98">
        <f t="shared" si="2462"/>
        <v>0</v>
      </c>
      <c r="GD92" s="99">
        <f t="shared" si="2382"/>
        <v>0</v>
      </c>
      <c r="GE92" s="99">
        <f t="shared" si="2383"/>
        <v>0</v>
      </c>
      <c r="GF92" s="98">
        <f t="shared" si="2463"/>
        <v>0</v>
      </c>
      <c r="GG92" s="98">
        <f t="shared" si="2464"/>
        <v>0</v>
      </c>
      <c r="GH92" s="98">
        <f t="shared" si="2465"/>
        <v>0</v>
      </c>
      <c r="GI92" s="98">
        <f t="shared" si="2466"/>
        <v>0</v>
      </c>
      <c r="GJ92" s="98">
        <f t="shared" si="2467"/>
        <v>7</v>
      </c>
      <c r="GK92" s="98">
        <f t="shared" si="2468"/>
        <v>927010.9800000001</v>
      </c>
      <c r="GL92" s="98">
        <f t="shared" si="2469"/>
        <v>0</v>
      </c>
      <c r="GM92" s="98">
        <f t="shared" si="2470"/>
        <v>0</v>
      </c>
      <c r="GN92" s="98">
        <f t="shared" si="2471"/>
        <v>7</v>
      </c>
      <c r="GO92" s="98">
        <f t="shared" si="2472"/>
        <v>927010.9800000001</v>
      </c>
      <c r="GP92" s="98"/>
      <c r="GQ92" s="98"/>
      <c r="GR92" s="139"/>
      <c r="GS92" s="78"/>
      <c r="GT92" s="161">
        <v>132430.14440000002</v>
      </c>
      <c r="GU92" s="161">
        <f t="shared" si="2473"/>
        <v>132430.14000000001</v>
      </c>
      <c r="GV92" s="90">
        <f t="shared" si="2406"/>
        <v>4.4000000052619725E-3</v>
      </c>
    </row>
    <row r="93" spans="1:204" ht="23.25" hidden="1" customHeight="1" x14ac:dyDescent="0.2">
      <c r="A93" s="23"/>
      <c r="B93" s="190" t="s">
        <v>168</v>
      </c>
      <c r="C93" s="191" t="s">
        <v>169</v>
      </c>
      <c r="D93" s="189">
        <v>339</v>
      </c>
      <c r="E93" s="192" t="s">
        <v>341</v>
      </c>
      <c r="F93" s="86">
        <v>16</v>
      </c>
      <c r="G93" s="97">
        <v>132430.14440000002</v>
      </c>
      <c r="H93" s="98"/>
      <c r="I93" s="98"/>
      <c r="J93" s="98"/>
      <c r="K93" s="98"/>
      <c r="L93" s="98">
        <f>VLOOKUP($D93,'факт '!$D$7:$AS$101,3,0)</f>
        <v>0</v>
      </c>
      <c r="M93" s="98">
        <f>VLOOKUP($D93,'факт '!$D$7:$AS$101,4,0)</f>
        <v>0</v>
      </c>
      <c r="N93" s="98"/>
      <c r="O93" s="98"/>
      <c r="P93" s="98">
        <f t="shared" ref="P93:P94" si="2490">SUM(L93+N93)</f>
        <v>0</v>
      </c>
      <c r="Q93" s="98">
        <f t="shared" ref="Q93:Q94" si="2491">SUM(M93+O93)</f>
        <v>0</v>
      </c>
      <c r="R93" s="99">
        <f t="shared" ref="R93:R94" si="2492">SUM(L93-J93)</f>
        <v>0</v>
      </c>
      <c r="S93" s="99">
        <f t="shared" ref="S93:S94" si="2493">SUM(M93-K93)</f>
        <v>0</v>
      </c>
      <c r="T93" s="98"/>
      <c r="U93" s="98"/>
      <c r="V93" s="98"/>
      <c r="W93" s="98"/>
      <c r="X93" s="98"/>
      <c r="Y93" s="98"/>
      <c r="Z93" s="98"/>
      <c r="AA93" s="98"/>
      <c r="AB93" s="98"/>
      <c r="AC93" s="98"/>
      <c r="AD93" s="99"/>
      <c r="AE93" s="99"/>
      <c r="AF93" s="98"/>
      <c r="AG93" s="98"/>
      <c r="AH93" s="98"/>
      <c r="AI93" s="98"/>
      <c r="AJ93" s="98"/>
      <c r="AK93" s="98"/>
      <c r="AL93" s="98"/>
      <c r="AM93" s="98"/>
      <c r="AN93" s="98"/>
      <c r="AO93" s="98"/>
      <c r="AP93" s="99"/>
      <c r="AQ93" s="99"/>
      <c r="AR93" s="98"/>
      <c r="AS93" s="98"/>
      <c r="AT93" s="98"/>
      <c r="AU93" s="98"/>
      <c r="AV93" s="98">
        <f>VLOOKUP($D93,'факт '!$D$7:$AS$101,11,0)</f>
        <v>2</v>
      </c>
      <c r="AW93" s="98">
        <f>VLOOKUP($D93,'факт '!$D$7:$AS$101,12,0)</f>
        <v>264860.28000000003</v>
      </c>
      <c r="AX93" s="98"/>
      <c r="AY93" s="98"/>
      <c r="AZ93" s="98">
        <f t="shared" ref="AZ93:AZ94" si="2494">SUM(AV93+AX93)</f>
        <v>2</v>
      </c>
      <c r="BA93" s="98">
        <f t="shared" ref="BA93:BA94" si="2495">SUM(AW93+AY93)</f>
        <v>264860.28000000003</v>
      </c>
      <c r="BB93" s="99">
        <f t="shared" ref="BB93:BB94" si="2496">SUM(AV93-AT93)</f>
        <v>2</v>
      </c>
      <c r="BC93" s="99">
        <f t="shared" ref="BC93:BC94" si="2497">SUM(AW93-AU93)</f>
        <v>264860.28000000003</v>
      </c>
      <c r="BD93" s="98"/>
      <c r="BE93" s="98"/>
      <c r="BF93" s="98"/>
      <c r="BG93" s="98"/>
      <c r="BH93" s="98">
        <f>VLOOKUP($D93,'факт '!$D$7:$AS$101,15,0)</f>
        <v>0</v>
      </c>
      <c r="BI93" s="98">
        <f>VLOOKUP($D93,'факт '!$D$7:$AS$101,16,0)</f>
        <v>0</v>
      </c>
      <c r="BJ93" s="98">
        <f>VLOOKUP($D93,'факт '!$D$7:$AS$101,17,0)</f>
        <v>0</v>
      </c>
      <c r="BK93" s="98">
        <f>VLOOKUP($D93,'факт '!$D$7:$AS$101,18,0)</f>
        <v>0</v>
      </c>
      <c r="BL93" s="98">
        <f t="shared" ref="BL93:BL94" si="2498">SUM(BH93+BJ93)</f>
        <v>0</v>
      </c>
      <c r="BM93" s="98">
        <f t="shared" ref="BM93:BM94" si="2499">SUM(BI93+BK93)</f>
        <v>0</v>
      </c>
      <c r="BN93" s="99">
        <f t="shared" ref="BN93:BN94" si="2500">SUM(BH93-BF93)</f>
        <v>0</v>
      </c>
      <c r="BO93" s="99">
        <f t="shared" ref="BO93:BO94" si="2501">SUM(BI93-BG93)</f>
        <v>0</v>
      </c>
      <c r="BP93" s="98"/>
      <c r="BQ93" s="98"/>
      <c r="BR93" s="98"/>
      <c r="BS93" s="98"/>
      <c r="BT93" s="98">
        <f>VLOOKUP($D93,'факт '!$D$7:$AS$101,19,0)</f>
        <v>0</v>
      </c>
      <c r="BU93" s="98">
        <f>VLOOKUP($D93,'факт '!$D$7:$AS$101,20,0)</f>
        <v>0</v>
      </c>
      <c r="BV93" s="98">
        <f>VLOOKUP($D93,'факт '!$D$7:$AS$101,21,0)</f>
        <v>0</v>
      </c>
      <c r="BW93" s="98">
        <f>VLOOKUP($D93,'факт '!$D$7:$AS$101,22,0)</f>
        <v>0</v>
      </c>
      <c r="BX93" s="98">
        <f t="shared" ref="BX93:BX94" si="2502">SUM(BT93+BV93)</f>
        <v>0</v>
      </c>
      <c r="BY93" s="98">
        <f t="shared" ref="BY93:BY94" si="2503">SUM(BU93+BW93)</f>
        <v>0</v>
      </c>
      <c r="BZ93" s="99">
        <f t="shared" ref="BZ93:BZ94" si="2504">SUM(BT93-BR93)</f>
        <v>0</v>
      </c>
      <c r="CA93" s="99">
        <f t="shared" ref="CA93:CA94" si="2505">SUM(BU93-BS93)</f>
        <v>0</v>
      </c>
      <c r="CB93" s="98"/>
      <c r="CC93" s="98"/>
      <c r="CD93" s="98"/>
      <c r="CE93" s="98"/>
      <c r="CF93" s="98">
        <f>VLOOKUP($D93,'факт '!$D$7:$AS$101,23,0)</f>
        <v>0</v>
      </c>
      <c r="CG93" s="98">
        <f>VLOOKUP($D93,'факт '!$D$7:$AS$101,24,0)</f>
        <v>0</v>
      </c>
      <c r="CH93" s="98">
        <f>VLOOKUP($D93,'факт '!$D$7:$AS$101,25,0)</f>
        <v>0</v>
      </c>
      <c r="CI93" s="98">
        <f>VLOOKUP($D93,'факт '!$D$7:$AS$101,26,0)</f>
        <v>0</v>
      </c>
      <c r="CJ93" s="98">
        <f t="shared" ref="CJ93:CJ94" si="2506">SUM(CF93+CH93)</f>
        <v>0</v>
      </c>
      <c r="CK93" s="98">
        <f t="shared" ref="CK93:CK94" si="2507">SUM(CG93+CI93)</f>
        <v>0</v>
      </c>
      <c r="CL93" s="99">
        <f t="shared" ref="CL93:CL94" si="2508">SUM(CF93-CD93)</f>
        <v>0</v>
      </c>
      <c r="CM93" s="99">
        <f t="shared" ref="CM93:CM94" si="2509">SUM(CG93-CE93)</f>
        <v>0</v>
      </c>
      <c r="CN93" s="98"/>
      <c r="CO93" s="98"/>
      <c r="CP93" s="98"/>
      <c r="CQ93" s="98"/>
      <c r="CR93" s="98">
        <f>VLOOKUP($D93,'факт '!$D$7:$AS$101,27,0)</f>
        <v>0</v>
      </c>
      <c r="CS93" s="98">
        <f>VLOOKUP($D93,'факт '!$D$7:$AS$101,28,0)</f>
        <v>0</v>
      </c>
      <c r="CT93" s="98">
        <f>VLOOKUP($D93,'факт '!$D$7:$AS$101,29,0)</f>
        <v>0</v>
      </c>
      <c r="CU93" s="98">
        <f>VLOOKUP($D93,'факт '!$D$7:$AS$101,30,0)</f>
        <v>0</v>
      </c>
      <c r="CV93" s="98">
        <f t="shared" ref="CV93:CV94" si="2510">SUM(CR93+CT93)</f>
        <v>0</v>
      </c>
      <c r="CW93" s="98">
        <f t="shared" ref="CW93:CW94" si="2511">SUM(CS93+CU93)</f>
        <v>0</v>
      </c>
      <c r="CX93" s="99">
        <f t="shared" ref="CX93:CX94" si="2512">SUM(CR93-CP93)</f>
        <v>0</v>
      </c>
      <c r="CY93" s="99">
        <f t="shared" ref="CY93:CY94" si="2513">SUM(CS93-CQ93)</f>
        <v>0</v>
      </c>
      <c r="CZ93" s="98"/>
      <c r="DA93" s="98"/>
      <c r="DB93" s="98"/>
      <c r="DC93" s="98"/>
      <c r="DD93" s="98">
        <f>VLOOKUP($D93,'факт '!$D$7:$AS$101,31,0)</f>
        <v>0</v>
      </c>
      <c r="DE93" s="98">
        <f>VLOOKUP($D93,'факт '!$D$7:$AS$101,32,0)</f>
        <v>0</v>
      </c>
      <c r="DF93" s="98"/>
      <c r="DG93" s="98"/>
      <c r="DH93" s="98">
        <f t="shared" ref="DH93:DH94" si="2514">SUM(DD93+DF93)</f>
        <v>0</v>
      </c>
      <c r="DI93" s="98">
        <f t="shared" ref="DI93:DI94" si="2515">SUM(DE93+DG93)</f>
        <v>0</v>
      </c>
      <c r="DJ93" s="99">
        <f t="shared" ref="DJ93:DJ94" si="2516">SUM(DD93-DB93)</f>
        <v>0</v>
      </c>
      <c r="DK93" s="99">
        <f t="shared" ref="DK93:DK94" si="2517">SUM(DE93-DC93)</f>
        <v>0</v>
      </c>
      <c r="DL93" s="98"/>
      <c r="DM93" s="98"/>
      <c r="DN93" s="98"/>
      <c r="DO93" s="98"/>
      <c r="DP93" s="98">
        <f>VLOOKUP($D93,'факт '!$D$7:$AS$101,13,0)</f>
        <v>0</v>
      </c>
      <c r="DQ93" s="98">
        <f>VLOOKUP($D93,'факт '!$D$7:$AS$101,14,0)</f>
        <v>0</v>
      </c>
      <c r="DR93" s="98"/>
      <c r="DS93" s="98"/>
      <c r="DT93" s="98">
        <f t="shared" ref="DT93:DT94" si="2518">SUM(DP93+DR93)</f>
        <v>0</v>
      </c>
      <c r="DU93" s="98">
        <f t="shared" ref="DU93:DU94" si="2519">SUM(DQ93+DS93)</f>
        <v>0</v>
      </c>
      <c r="DV93" s="99">
        <f t="shared" ref="DV93:DV94" si="2520">SUM(DP93-DN93)</f>
        <v>0</v>
      </c>
      <c r="DW93" s="99">
        <f t="shared" ref="DW93:DW94" si="2521">SUM(DQ93-DO93)</f>
        <v>0</v>
      </c>
      <c r="DX93" s="98"/>
      <c r="DY93" s="98"/>
      <c r="DZ93" s="98"/>
      <c r="EA93" s="98"/>
      <c r="EB93" s="98">
        <f>VLOOKUP($D93,'факт '!$D$7:$AS$101,33,0)</f>
        <v>0</v>
      </c>
      <c r="EC93" s="98">
        <f>VLOOKUP($D93,'факт '!$D$7:$AS$101,34,0)</f>
        <v>0</v>
      </c>
      <c r="ED93" s="98">
        <f>VLOOKUP($D93,'факт '!$D$7:$AS$101,35,0)</f>
        <v>0</v>
      </c>
      <c r="EE93" s="98">
        <f>VLOOKUP($D93,'факт '!$D$7:$AS$101,36,0)</f>
        <v>0</v>
      </c>
      <c r="EF93" s="98">
        <f t="shared" ref="EF93:EF94" si="2522">SUM(EB93+ED93)</f>
        <v>0</v>
      </c>
      <c r="EG93" s="98">
        <f t="shared" ref="EG93:EG94" si="2523">SUM(EC93+EE93)</f>
        <v>0</v>
      </c>
      <c r="EH93" s="99">
        <f t="shared" ref="EH93:EH94" si="2524">SUM(EB93-DZ93)</f>
        <v>0</v>
      </c>
      <c r="EI93" s="99">
        <f t="shared" ref="EI93:EI94" si="2525">SUM(EC93-EA93)</f>
        <v>0</v>
      </c>
      <c r="EJ93" s="98"/>
      <c r="EK93" s="98"/>
      <c r="EL93" s="98"/>
      <c r="EM93" s="98"/>
      <c r="EN93" s="98">
        <f>VLOOKUP($D93,'факт '!$D$7:$AS$101,39,0)</f>
        <v>0</v>
      </c>
      <c r="EO93" s="98">
        <f>VLOOKUP($D93,'факт '!$D$7:$AS$101,40,0)</f>
        <v>0</v>
      </c>
      <c r="EP93" s="98">
        <f>VLOOKUP($D93,'факт '!$D$7:$AS$101,41,0)</f>
        <v>0</v>
      </c>
      <c r="EQ93" s="98">
        <f>VLOOKUP($D93,'факт '!$D$7:$AS$101,42,0)</f>
        <v>0</v>
      </c>
      <c r="ER93" s="98">
        <f t="shared" ref="ER93:ER94" si="2526">SUM(EN93+EP93)</f>
        <v>0</v>
      </c>
      <c r="ES93" s="98">
        <f t="shared" ref="ES93:ES94" si="2527">SUM(EO93+EQ93)</f>
        <v>0</v>
      </c>
      <c r="ET93" s="99">
        <f t="shared" ref="ET93:ET94" si="2528">SUM(EN93-EL93)</f>
        <v>0</v>
      </c>
      <c r="EU93" s="99">
        <f t="shared" ref="EU93:EU94" si="2529">SUM(EO93-EM93)</f>
        <v>0</v>
      </c>
      <c r="EV93" s="98"/>
      <c r="EW93" s="98"/>
      <c r="EX93" s="98"/>
      <c r="EY93" s="98"/>
      <c r="EZ93" s="98"/>
      <c r="FA93" s="98"/>
      <c r="FB93" s="98"/>
      <c r="FC93" s="98"/>
      <c r="FD93" s="98">
        <f t="shared" ref="FD93:FD94" si="2530">SUM(EZ93+FB93)</f>
        <v>0</v>
      </c>
      <c r="FE93" s="98">
        <f t="shared" ref="FE93:FE94" si="2531">SUM(FA93+FC93)</f>
        <v>0</v>
      </c>
      <c r="FF93" s="99">
        <f t="shared" ref="FF93:FF94" si="2532">SUM(EZ93-EX93)</f>
        <v>0</v>
      </c>
      <c r="FG93" s="99">
        <f t="shared" ref="FG93:FG94" si="2533">SUM(FA93-EY93)</f>
        <v>0</v>
      </c>
      <c r="FH93" s="98"/>
      <c r="FI93" s="98"/>
      <c r="FJ93" s="98"/>
      <c r="FK93" s="98"/>
      <c r="FL93" s="98">
        <f>VLOOKUP($D93,'факт '!$D$7:$AS$101,37,0)</f>
        <v>0</v>
      </c>
      <c r="FM93" s="98">
        <f>VLOOKUP($D93,'факт '!$D$7:$AS$101,38,0)</f>
        <v>0</v>
      </c>
      <c r="FN93" s="98"/>
      <c r="FO93" s="98"/>
      <c r="FP93" s="98">
        <f t="shared" si="2457"/>
        <v>0</v>
      </c>
      <c r="FQ93" s="98">
        <f t="shared" si="2458"/>
        <v>0</v>
      </c>
      <c r="FR93" s="99">
        <f t="shared" si="2459"/>
        <v>0</v>
      </c>
      <c r="FS93" s="99">
        <f t="shared" si="2460"/>
        <v>0</v>
      </c>
      <c r="FT93" s="98"/>
      <c r="FU93" s="98"/>
      <c r="FV93" s="98"/>
      <c r="FW93" s="98"/>
      <c r="FX93" s="98"/>
      <c r="FY93" s="98"/>
      <c r="FZ93" s="98"/>
      <c r="GA93" s="98"/>
      <c r="GB93" s="98">
        <f t="shared" ref="GB93:GB94" si="2534">SUM(FX93+FZ93)</f>
        <v>0</v>
      </c>
      <c r="GC93" s="98">
        <f t="shared" ref="GC93:GC94" si="2535">SUM(FY93+GA93)</f>
        <v>0</v>
      </c>
      <c r="GD93" s="99">
        <f t="shared" ref="GD93:GD94" si="2536">SUM(FX93-FV93)</f>
        <v>0</v>
      </c>
      <c r="GE93" s="99">
        <f t="shared" ref="GE93:GE94" si="2537">SUM(FY93-FW93)</f>
        <v>0</v>
      </c>
      <c r="GF93" s="98"/>
      <c r="GG93" s="98"/>
      <c r="GH93" s="98"/>
      <c r="GI93" s="98"/>
      <c r="GJ93" s="98">
        <f t="shared" si="2467"/>
        <v>2</v>
      </c>
      <c r="GK93" s="98">
        <f t="shared" si="2468"/>
        <v>264860.28000000003</v>
      </c>
      <c r="GL93" s="98">
        <f t="shared" si="2469"/>
        <v>0</v>
      </c>
      <c r="GM93" s="98">
        <f t="shared" si="2470"/>
        <v>0</v>
      </c>
      <c r="GN93" s="98">
        <f t="shared" si="2471"/>
        <v>2</v>
      </c>
      <c r="GO93" s="98">
        <f t="shared" si="2472"/>
        <v>264860.28000000003</v>
      </c>
      <c r="GP93" s="98"/>
      <c r="GQ93" s="98"/>
      <c r="GR93" s="139"/>
      <c r="GS93" s="78"/>
      <c r="GT93" s="161">
        <v>132430.14440000002</v>
      </c>
      <c r="GU93" s="161">
        <f t="shared" si="2473"/>
        <v>132430.14000000001</v>
      </c>
      <c r="GV93" s="90">
        <f t="shared" si="2406"/>
        <v>4.4000000052619725E-3</v>
      </c>
    </row>
    <row r="94" spans="1:204" ht="60" customHeight="1" x14ac:dyDescent="0.2">
      <c r="A94" s="23"/>
      <c r="B94" s="78" t="s">
        <v>345</v>
      </c>
      <c r="C94" s="79" t="s">
        <v>346</v>
      </c>
      <c r="D94" s="86">
        <v>348</v>
      </c>
      <c r="E94" s="83" t="s">
        <v>342</v>
      </c>
      <c r="F94" s="86">
        <v>16</v>
      </c>
      <c r="G94" s="97">
        <v>132430.14440000002</v>
      </c>
      <c r="H94" s="98"/>
      <c r="I94" s="98"/>
      <c r="J94" s="98"/>
      <c r="K94" s="98"/>
      <c r="L94" s="98">
        <f>VLOOKUP($D94,'факт '!$D$7:$AS$101,3,0)</f>
        <v>0</v>
      </c>
      <c r="M94" s="98">
        <f>VLOOKUP($D94,'факт '!$D$7:$AS$101,4,0)</f>
        <v>0</v>
      </c>
      <c r="N94" s="98"/>
      <c r="O94" s="98"/>
      <c r="P94" s="98">
        <f t="shared" si="2490"/>
        <v>0</v>
      </c>
      <c r="Q94" s="98">
        <f t="shared" si="2491"/>
        <v>0</v>
      </c>
      <c r="R94" s="99">
        <f t="shared" si="2492"/>
        <v>0</v>
      </c>
      <c r="S94" s="99">
        <f t="shared" si="2493"/>
        <v>0</v>
      </c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9"/>
      <c r="AE94" s="99"/>
      <c r="AF94" s="98"/>
      <c r="AG94" s="98"/>
      <c r="AH94" s="98"/>
      <c r="AI94" s="98"/>
      <c r="AJ94" s="98"/>
      <c r="AK94" s="98"/>
      <c r="AL94" s="98"/>
      <c r="AM94" s="98"/>
      <c r="AN94" s="98"/>
      <c r="AO94" s="98"/>
      <c r="AP94" s="99"/>
      <c r="AQ94" s="99"/>
      <c r="AR94" s="98"/>
      <c r="AS94" s="98"/>
      <c r="AT94" s="98"/>
      <c r="AU94" s="98"/>
      <c r="AV94" s="98">
        <f>VLOOKUP($D94,'факт '!$D$7:$AS$101,11,0)</f>
        <v>0</v>
      </c>
      <c r="AW94" s="98">
        <f>VLOOKUP($D94,'факт '!$D$7:$AS$101,12,0)</f>
        <v>0</v>
      </c>
      <c r="AX94" s="98"/>
      <c r="AY94" s="98"/>
      <c r="AZ94" s="98">
        <f t="shared" si="2494"/>
        <v>0</v>
      </c>
      <c r="BA94" s="98">
        <f t="shared" si="2495"/>
        <v>0</v>
      </c>
      <c r="BB94" s="99">
        <f t="shared" si="2496"/>
        <v>0</v>
      </c>
      <c r="BC94" s="99">
        <f t="shared" si="2497"/>
        <v>0</v>
      </c>
      <c r="BD94" s="98"/>
      <c r="BE94" s="98"/>
      <c r="BF94" s="98"/>
      <c r="BG94" s="98"/>
      <c r="BH94" s="98">
        <f>VLOOKUP($D94,'факт '!$D$7:$AS$101,15,0)</f>
        <v>0</v>
      </c>
      <c r="BI94" s="98">
        <f>VLOOKUP($D94,'факт '!$D$7:$AS$101,16,0)</f>
        <v>0</v>
      </c>
      <c r="BJ94" s="98">
        <f>VLOOKUP($D94,'факт '!$D$7:$AS$101,17,0)</f>
        <v>0</v>
      </c>
      <c r="BK94" s="98">
        <f>VLOOKUP($D94,'факт '!$D$7:$AS$101,18,0)</f>
        <v>0</v>
      </c>
      <c r="BL94" s="98">
        <f t="shared" si="2498"/>
        <v>0</v>
      </c>
      <c r="BM94" s="98">
        <f t="shared" si="2499"/>
        <v>0</v>
      </c>
      <c r="BN94" s="99">
        <f t="shared" si="2500"/>
        <v>0</v>
      </c>
      <c r="BO94" s="99">
        <f t="shared" si="2501"/>
        <v>0</v>
      </c>
      <c r="BP94" s="98"/>
      <c r="BQ94" s="98"/>
      <c r="BR94" s="98"/>
      <c r="BS94" s="98"/>
      <c r="BT94" s="98">
        <f>VLOOKUP($D94,'факт '!$D$7:$AS$101,19,0)</f>
        <v>0</v>
      </c>
      <c r="BU94" s="98">
        <f>VLOOKUP($D94,'факт '!$D$7:$AS$101,20,0)</f>
        <v>0</v>
      </c>
      <c r="BV94" s="98">
        <f>VLOOKUP($D94,'факт '!$D$7:$AS$101,21,0)</f>
        <v>0</v>
      </c>
      <c r="BW94" s="98">
        <f>VLOOKUP($D94,'факт '!$D$7:$AS$101,22,0)</f>
        <v>0</v>
      </c>
      <c r="BX94" s="98">
        <f t="shared" si="2502"/>
        <v>0</v>
      </c>
      <c r="BY94" s="98">
        <f t="shared" si="2503"/>
        <v>0</v>
      </c>
      <c r="BZ94" s="99">
        <f t="shared" si="2504"/>
        <v>0</v>
      </c>
      <c r="CA94" s="99">
        <f t="shared" si="2505"/>
        <v>0</v>
      </c>
      <c r="CB94" s="98"/>
      <c r="CC94" s="98"/>
      <c r="CD94" s="98"/>
      <c r="CE94" s="98"/>
      <c r="CF94" s="98">
        <f>VLOOKUP($D94,'факт '!$D$7:$AS$101,23,0)</f>
        <v>0</v>
      </c>
      <c r="CG94" s="98">
        <f>VLOOKUP($D94,'факт '!$D$7:$AS$101,24,0)</f>
        <v>0</v>
      </c>
      <c r="CH94" s="98">
        <f>VLOOKUP($D94,'факт '!$D$7:$AS$101,25,0)</f>
        <v>0</v>
      </c>
      <c r="CI94" s="98">
        <f>VLOOKUP($D94,'факт '!$D$7:$AS$101,26,0)</f>
        <v>0</v>
      </c>
      <c r="CJ94" s="98">
        <f t="shared" si="2506"/>
        <v>0</v>
      </c>
      <c r="CK94" s="98">
        <f t="shared" si="2507"/>
        <v>0</v>
      </c>
      <c r="CL94" s="99">
        <f t="shared" si="2508"/>
        <v>0</v>
      </c>
      <c r="CM94" s="99">
        <f t="shared" si="2509"/>
        <v>0</v>
      </c>
      <c r="CN94" s="98"/>
      <c r="CO94" s="98"/>
      <c r="CP94" s="98"/>
      <c r="CQ94" s="98"/>
      <c r="CR94" s="98">
        <f>VLOOKUP($D94,'факт '!$D$7:$AS$101,27,0)</f>
        <v>0</v>
      </c>
      <c r="CS94" s="98">
        <f>VLOOKUP($D94,'факт '!$D$7:$AS$101,28,0)</f>
        <v>0</v>
      </c>
      <c r="CT94" s="98">
        <f>VLOOKUP($D94,'факт '!$D$7:$AS$101,29,0)</f>
        <v>0</v>
      </c>
      <c r="CU94" s="98">
        <f>VLOOKUP($D94,'факт '!$D$7:$AS$101,30,0)</f>
        <v>0</v>
      </c>
      <c r="CV94" s="98">
        <f t="shared" si="2510"/>
        <v>0</v>
      </c>
      <c r="CW94" s="98">
        <f t="shared" si="2511"/>
        <v>0</v>
      </c>
      <c r="CX94" s="99">
        <f t="shared" si="2512"/>
        <v>0</v>
      </c>
      <c r="CY94" s="99">
        <f t="shared" si="2513"/>
        <v>0</v>
      </c>
      <c r="CZ94" s="98"/>
      <c r="DA94" s="98"/>
      <c r="DB94" s="98"/>
      <c r="DC94" s="98"/>
      <c r="DD94" s="98">
        <f>VLOOKUP($D94,'факт '!$D$7:$AS$101,31,0)</f>
        <v>0</v>
      </c>
      <c r="DE94" s="98">
        <f>VLOOKUP($D94,'факт '!$D$7:$AS$101,32,0)</f>
        <v>0</v>
      </c>
      <c r="DF94" s="98"/>
      <c r="DG94" s="98"/>
      <c r="DH94" s="98">
        <f t="shared" si="2514"/>
        <v>0</v>
      </c>
      <c r="DI94" s="98">
        <f t="shared" si="2515"/>
        <v>0</v>
      </c>
      <c r="DJ94" s="99">
        <f t="shared" si="2516"/>
        <v>0</v>
      </c>
      <c r="DK94" s="99">
        <f t="shared" si="2517"/>
        <v>0</v>
      </c>
      <c r="DL94" s="98"/>
      <c r="DM94" s="98"/>
      <c r="DN94" s="98"/>
      <c r="DO94" s="98"/>
      <c r="DP94" s="98">
        <f>VLOOKUP($D94,'факт '!$D$7:$AS$101,13,0)</f>
        <v>0</v>
      </c>
      <c r="DQ94" s="98">
        <f>VLOOKUP($D94,'факт '!$D$7:$AS$101,14,0)</f>
        <v>0</v>
      </c>
      <c r="DR94" s="98"/>
      <c r="DS94" s="98"/>
      <c r="DT94" s="98">
        <f t="shared" si="2518"/>
        <v>0</v>
      </c>
      <c r="DU94" s="98">
        <f t="shared" si="2519"/>
        <v>0</v>
      </c>
      <c r="DV94" s="99">
        <f t="shared" si="2520"/>
        <v>0</v>
      </c>
      <c r="DW94" s="99">
        <f t="shared" si="2521"/>
        <v>0</v>
      </c>
      <c r="DX94" s="98"/>
      <c r="DY94" s="98"/>
      <c r="DZ94" s="98"/>
      <c r="EA94" s="98"/>
      <c r="EB94" s="98">
        <f>VLOOKUP($D94,'факт '!$D$7:$AS$101,33,0)</f>
        <v>0</v>
      </c>
      <c r="EC94" s="98">
        <f>VLOOKUP($D94,'факт '!$D$7:$AS$101,34,0)</f>
        <v>0</v>
      </c>
      <c r="ED94" s="98">
        <f>VLOOKUP($D94,'факт '!$D$7:$AS$101,35,0)</f>
        <v>0</v>
      </c>
      <c r="EE94" s="98">
        <f>VLOOKUP($D94,'факт '!$D$7:$AS$101,36,0)</f>
        <v>0</v>
      </c>
      <c r="EF94" s="98">
        <f t="shared" si="2522"/>
        <v>0</v>
      </c>
      <c r="EG94" s="98">
        <f t="shared" si="2523"/>
        <v>0</v>
      </c>
      <c r="EH94" s="99">
        <f t="shared" si="2524"/>
        <v>0</v>
      </c>
      <c r="EI94" s="99">
        <f t="shared" si="2525"/>
        <v>0</v>
      </c>
      <c r="EJ94" s="98"/>
      <c r="EK94" s="98"/>
      <c r="EL94" s="98"/>
      <c r="EM94" s="98"/>
      <c r="EN94" s="98">
        <f>VLOOKUP($D94,'факт '!$D$7:$AS$101,39,0)</f>
        <v>0</v>
      </c>
      <c r="EO94" s="98">
        <f>VLOOKUP($D94,'факт '!$D$7:$AS$101,40,0)</f>
        <v>0</v>
      </c>
      <c r="EP94" s="98">
        <f>VLOOKUP($D94,'факт '!$D$7:$AS$101,41,0)</f>
        <v>0</v>
      </c>
      <c r="EQ94" s="98">
        <f>VLOOKUP($D94,'факт '!$D$7:$AS$101,42,0)</f>
        <v>0</v>
      </c>
      <c r="ER94" s="98">
        <f t="shared" si="2526"/>
        <v>0</v>
      </c>
      <c r="ES94" s="98">
        <f t="shared" si="2527"/>
        <v>0</v>
      </c>
      <c r="ET94" s="99">
        <f t="shared" si="2528"/>
        <v>0</v>
      </c>
      <c r="EU94" s="99">
        <f t="shared" si="2529"/>
        <v>0</v>
      </c>
      <c r="EV94" s="98"/>
      <c r="EW94" s="98"/>
      <c r="EX94" s="98"/>
      <c r="EY94" s="98"/>
      <c r="EZ94" s="98"/>
      <c r="FA94" s="98"/>
      <c r="FB94" s="98"/>
      <c r="FC94" s="98"/>
      <c r="FD94" s="98">
        <f t="shared" si="2530"/>
        <v>0</v>
      </c>
      <c r="FE94" s="98">
        <f t="shared" si="2531"/>
        <v>0</v>
      </c>
      <c r="FF94" s="99">
        <f t="shared" si="2532"/>
        <v>0</v>
      </c>
      <c r="FG94" s="99">
        <f t="shared" si="2533"/>
        <v>0</v>
      </c>
      <c r="FH94" s="98"/>
      <c r="FI94" s="98"/>
      <c r="FJ94" s="98"/>
      <c r="FK94" s="98"/>
      <c r="FL94" s="98">
        <f>VLOOKUP($D94,'факт '!$D$7:$AS$101,37,0)</f>
        <v>4</v>
      </c>
      <c r="FM94" s="98">
        <f>VLOOKUP($D94,'факт '!$D$7:$AS$101,38,0)</f>
        <v>529720.56000000006</v>
      </c>
      <c r="FN94" s="98"/>
      <c r="FO94" s="98"/>
      <c r="FP94" s="98">
        <f t="shared" si="2457"/>
        <v>4</v>
      </c>
      <c r="FQ94" s="98">
        <f t="shared" si="2458"/>
        <v>529720.56000000006</v>
      </c>
      <c r="FR94" s="99">
        <f t="shared" si="2459"/>
        <v>4</v>
      </c>
      <c r="FS94" s="99">
        <f t="shared" si="2460"/>
        <v>529720.56000000006</v>
      </c>
      <c r="FT94" s="98"/>
      <c r="FU94" s="98"/>
      <c r="FV94" s="98"/>
      <c r="FW94" s="98"/>
      <c r="FX94" s="98"/>
      <c r="FY94" s="98"/>
      <c r="FZ94" s="98"/>
      <c r="GA94" s="98"/>
      <c r="GB94" s="98">
        <f t="shared" si="2534"/>
        <v>0</v>
      </c>
      <c r="GC94" s="98">
        <f t="shared" si="2535"/>
        <v>0</v>
      </c>
      <c r="GD94" s="99">
        <f t="shared" si="2536"/>
        <v>0</v>
      </c>
      <c r="GE94" s="99">
        <f t="shared" si="2537"/>
        <v>0</v>
      </c>
      <c r="GF94" s="98"/>
      <c r="GG94" s="98"/>
      <c r="GH94" s="98"/>
      <c r="GI94" s="98"/>
      <c r="GJ94" s="98">
        <f t="shared" si="2467"/>
        <v>4</v>
      </c>
      <c r="GK94" s="98">
        <f t="shared" si="2468"/>
        <v>529720.56000000006</v>
      </c>
      <c r="GL94" s="98">
        <f t="shared" si="2469"/>
        <v>0</v>
      </c>
      <c r="GM94" s="98">
        <f t="shared" si="2470"/>
        <v>0</v>
      </c>
      <c r="GN94" s="98">
        <f t="shared" si="2471"/>
        <v>4</v>
      </c>
      <c r="GO94" s="98">
        <f t="shared" si="2472"/>
        <v>529720.56000000006</v>
      </c>
      <c r="GP94" s="98"/>
      <c r="GQ94" s="98"/>
      <c r="GR94" s="139"/>
      <c r="GS94" s="78"/>
      <c r="GT94" s="161">
        <v>132430.14440000002</v>
      </c>
      <c r="GU94" s="161">
        <f t="shared" si="2473"/>
        <v>132430.14000000001</v>
      </c>
      <c r="GV94" s="90">
        <f t="shared" si="2406"/>
        <v>4.4000000052619725E-3</v>
      </c>
    </row>
    <row r="95" spans="1:204" hidden="1" x14ac:dyDescent="0.2">
      <c r="A95" s="23">
        <v>1</v>
      </c>
      <c r="B95" s="78"/>
      <c r="C95" s="79"/>
      <c r="D95" s="86"/>
      <c r="E95" s="83"/>
      <c r="F95" s="86"/>
      <c r="G95" s="97"/>
      <c r="H95" s="98"/>
      <c r="I95" s="98"/>
      <c r="J95" s="98"/>
      <c r="K95" s="98"/>
      <c r="L95" s="98"/>
      <c r="M95" s="98"/>
      <c r="N95" s="98"/>
      <c r="O95" s="98"/>
      <c r="P95" s="98">
        <f t="shared" ref="P95:P98" si="2538">SUM(L95+N95)</f>
        <v>0</v>
      </c>
      <c r="Q95" s="98">
        <f t="shared" ref="Q95:Q98" si="2539">SUM(M95+O95)</f>
        <v>0</v>
      </c>
      <c r="R95" s="99">
        <f t="shared" si="180"/>
        <v>0</v>
      </c>
      <c r="S95" s="99">
        <f t="shared" si="181"/>
        <v>0</v>
      </c>
      <c r="T95" s="98"/>
      <c r="U95" s="98"/>
      <c r="V95" s="98"/>
      <c r="W95" s="98"/>
      <c r="X95" s="98"/>
      <c r="Y95" s="98"/>
      <c r="Z95" s="98"/>
      <c r="AA95" s="98"/>
      <c r="AB95" s="98">
        <f t="shared" ref="AB95" si="2540">SUM(X95+Z95)</f>
        <v>0</v>
      </c>
      <c r="AC95" s="98">
        <f t="shared" ref="AC95" si="2541">SUM(Y95+AA95)</f>
        <v>0</v>
      </c>
      <c r="AD95" s="99">
        <f t="shared" si="2344"/>
        <v>0</v>
      </c>
      <c r="AE95" s="99">
        <f t="shared" si="2345"/>
        <v>0</v>
      </c>
      <c r="AF95" s="98"/>
      <c r="AG95" s="98"/>
      <c r="AH95" s="98"/>
      <c r="AI95" s="98"/>
      <c r="AJ95" s="98"/>
      <c r="AK95" s="98"/>
      <c r="AL95" s="98"/>
      <c r="AM95" s="98"/>
      <c r="AN95" s="98">
        <f t="shared" ref="AN95" si="2542">SUM(AJ95+AL95)</f>
        <v>0</v>
      </c>
      <c r="AO95" s="98">
        <f t="shared" ref="AO95" si="2543">SUM(AK95+AM95)</f>
        <v>0</v>
      </c>
      <c r="AP95" s="99">
        <f t="shared" si="2346"/>
        <v>0</v>
      </c>
      <c r="AQ95" s="99">
        <f t="shared" si="2347"/>
        <v>0</v>
      </c>
      <c r="AR95" s="98"/>
      <c r="AS95" s="98"/>
      <c r="AT95" s="98"/>
      <c r="AU95" s="98"/>
      <c r="AV95" s="98"/>
      <c r="AW95" s="98"/>
      <c r="AX95" s="98"/>
      <c r="AY95" s="98"/>
      <c r="AZ95" s="98">
        <f t="shared" ref="AZ95" si="2544">SUM(AV95+AX95)</f>
        <v>0</v>
      </c>
      <c r="BA95" s="98">
        <f t="shared" ref="BA95" si="2545">SUM(AW95+AY95)</f>
        <v>0</v>
      </c>
      <c r="BB95" s="99">
        <f t="shared" si="2349"/>
        <v>0</v>
      </c>
      <c r="BC95" s="99">
        <f t="shared" si="2350"/>
        <v>0</v>
      </c>
      <c r="BD95" s="98"/>
      <c r="BE95" s="98"/>
      <c r="BF95" s="98"/>
      <c r="BG95" s="98"/>
      <c r="BH95" s="98"/>
      <c r="BI95" s="98"/>
      <c r="BJ95" s="98"/>
      <c r="BK95" s="98"/>
      <c r="BL95" s="98">
        <f t="shared" ref="BL95" si="2546">SUM(BH95+BJ95)</f>
        <v>0</v>
      </c>
      <c r="BM95" s="98">
        <f t="shared" ref="BM95" si="2547">SUM(BI95+BK95)</f>
        <v>0</v>
      </c>
      <c r="BN95" s="99">
        <f t="shared" si="2352"/>
        <v>0</v>
      </c>
      <c r="BO95" s="99">
        <f t="shared" si="2353"/>
        <v>0</v>
      </c>
      <c r="BP95" s="98"/>
      <c r="BQ95" s="98"/>
      <c r="BR95" s="98"/>
      <c r="BS95" s="98"/>
      <c r="BT95" s="98"/>
      <c r="BU95" s="98"/>
      <c r="BV95" s="98"/>
      <c r="BW95" s="98"/>
      <c r="BX95" s="98">
        <f t="shared" ref="BX95" si="2548">SUM(BT95+BV95)</f>
        <v>0</v>
      </c>
      <c r="BY95" s="98">
        <f t="shared" ref="BY95" si="2549">SUM(BU95+BW95)</f>
        <v>0</v>
      </c>
      <c r="BZ95" s="99">
        <f t="shared" si="2355"/>
        <v>0</v>
      </c>
      <c r="CA95" s="99">
        <f t="shared" si="2356"/>
        <v>0</v>
      </c>
      <c r="CB95" s="98"/>
      <c r="CC95" s="98"/>
      <c r="CD95" s="98"/>
      <c r="CE95" s="98"/>
      <c r="CF95" s="98"/>
      <c r="CG95" s="98"/>
      <c r="CH95" s="98"/>
      <c r="CI95" s="98"/>
      <c r="CJ95" s="98">
        <f t="shared" ref="CJ95" si="2550">SUM(CF95+CH95)</f>
        <v>0</v>
      </c>
      <c r="CK95" s="98">
        <f t="shared" ref="CK95" si="2551">SUM(CG95+CI95)</f>
        <v>0</v>
      </c>
      <c r="CL95" s="99">
        <f t="shared" si="2358"/>
        <v>0</v>
      </c>
      <c r="CM95" s="99">
        <f t="shared" si="2359"/>
        <v>0</v>
      </c>
      <c r="CN95" s="98"/>
      <c r="CO95" s="98"/>
      <c r="CP95" s="98"/>
      <c r="CQ95" s="98"/>
      <c r="CR95" s="98"/>
      <c r="CS95" s="98"/>
      <c r="CT95" s="98"/>
      <c r="CU95" s="98"/>
      <c r="CV95" s="98">
        <f t="shared" ref="CV95" si="2552">SUM(CR95+CT95)</f>
        <v>0</v>
      </c>
      <c r="CW95" s="98">
        <f t="shared" ref="CW95" si="2553">SUM(CS95+CU95)</f>
        <v>0</v>
      </c>
      <c r="CX95" s="99">
        <f t="shared" si="2361"/>
        <v>0</v>
      </c>
      <c r="CY95" s="99">
        <f t="shared" si="2362"/>
        <v>0</v>
      </c>
      <c r="CZ95" s="98"/>
      <c r="DA95" s="98"/>
      <c r="DB95" s="98"/>
      <c r="DC95" s="98"/>
      <c r="DD95" s="98"/>
      <c r="DE95" s="98"/>
      <c r="DF95" s="98"/>
      <c r="DG95" s="98"/>
      <c r="DH95" s="98">
        <f t="shared" ref="DH95" si="2554">SUM(DD95+DF95)</f>
        <v>0</v>
      </c>
      <c r="DI95" s="98">
        <f t="shared" ref="DI95" si="2555">SUM(DE95+DG95)</f>
        <v>0</v>
      </c>
      <c r="DJ95" s="99">
        <f t="shared" si="2364"/>
        <v>0</v>
      </c>
      <c r="DK95" s="99">
        <f t="shared" si="2365"/>
        <v>0</v>
      </c>
      <c r="DL95" s="98"/>
      <c r="DM95" s="98"/>
      <c r="DN95" s="98"/>
      <c r="DO95" s="98"/>
      <c r="DP95" s="98"/>
      <c r="DQ95" s="98"/>
      <c r="DR95" s="98"/>
      <c r="DS95" s="98"/>
      <c r="DT95" s="98">
        <f t="shared" ref="DT95" si="2556">SUM(DP95+DR95)</f>
        <v>0</v>
      </c>
      <c r="DU95" s="98">
        <f t="shared" ref="DU95" si="2557">SUM(DQ95+DS95)</f>
        <v>0</v>
      </c>
      <c r="DV95" s="99">
        <f t="shared" si="2367"/>
        <v>0</v>
      </c>
      <c r="DW95" s="99">
        <f t="shared" si="2368"/>
        <v>0</v>
      </c>
      <c r="DX95" s="98"/>
      <c r="DY95" s="98"/>
      <c r="DZ95" s="98"/>
      <c r="EA95" s="98"/>
      <c r="EB95" s="98"/>
      <c r="EC95" s="98"/>
      <c r="ED95" s="98"/>
      <c r="EE95" s="98"/>
      <c r="EF95" s="98">
        <f t="shared" ref="EF95" si="2558">SUM(EB95+ED95)</f>
        <v>0</v>
      </c>
      <c r="EG95" s="98">
        <f t="shared" ref="EG95" si="2559">SUM(EC95+EE95)</f>
        <v>0</v>
      </c>
      <c r="EH95" s="99">
        <f t="shared" si="2370"/>
        <v>0</v>
      </c>
      <c r="EI95" s="99">
        <f t="shared" si="2371"/>
        <v>0</v>
      </c>
      <c r="EJ95" s="98"/>
      <c r="EK95" s="98"/>
      <c r="EL95" s="98"/>
      <c r="EM95" s="98"/>
      <c r="EN95" s="98"/>
      <c r="EO95" s="98"/>
      <c r="EP95" s="98"/>
      <c r="EQ95" s="98"/>
      <c r="ER95" s="98">
        <f t="shared" ref="ER95" si="2560">SUM(EN95+EP95)</f>
        <v>0</v>
      </c>
      <c r="ES95" s="98">
        <f t="shared" ref="ES95" si="2561">SUM(EO95+EQ95)</f>
        <v>0</v>
      </c>
      <c r="ET95" s="99">
        <f t="shared" si="2373"/>
        <v>0</v>
      </c>
      <c r="EU95" s="99">
        <f t="shared" si="2374"/>
        <v>0</v>
      </c>
      <c r="EV95" s="98"/>
      <c r="EW95" s="98"/>
      <c r="EX95" s="98"/>
      <c r="EY95" s="98"/>
      <c r="EZ95" s="98"/>
      <c r="FA95" s="98"/>
      <c r="FB95" s="98"/>
      <c r="FC95" s="98"/>
      <c r="FD95" s="98">
        <f t="shared" si="2455"/>
        <v>0</v>
      </c>
      <c r="FE95" s="98">
        <f t="shared" si="2456"/>
        <v>0</v>
      </c>
      <c r="FF95" s="99">
        <f t="shared" si="2376"/>
        <v>0</v>
      </c>
      <c r="FG95" s="99">
        <f t="shared" si="2377"/>
        <v>0</v>
      </c>
      <c r="FH95" s="98"/>
      <c r="FI95" s="98"/>
      <c r="FJ95" s="98"/>
      <c r="FK95" s="98"/>
      <c r="FL95" s="98"/>
      <c r="FM95" s="98"/>
      <c r="FN95" s="98"/>
      <c r="FO95" s="98"/>
      <c r="FP95" s="98">
        <f t="shared" ref="FP95" si="2562">SUM(FL95+FN95)</f>
        <v>0</v>
      </c>
      <c r="FQ95" s="98">
        <f t="shared" ref="FQ95" si="2563">SUM(FM95+FO95)</f>
        <v>0</v>
      </c>
      <c r="FR95" s="99">
        <f t="shared" si="2379"/>
        <v>0</v>
      </c>
      <c r="FS95" s="99">
        <f t="shared" si="2380"/>
        <v>0</v>
      </c>
      <c r="FT95" s="98"/>
      <c r="FU95" s="98"/>
      <c r="FV95" s="98"/>
      <c r="FW95" s="98"/>
      <c r="FX95" s="98"/>
      <c r="FY95" s="98"/>
      <c r="FZ95" s="98"/>
      <c r="GA95" s="98"/>
      <c r="GB95" s="98">
        <f t="shared" si="2461"/>
        <v>0</v>
      </c>
      <c r="GC95" s="98">
        <f t="shared" si="2462"/>
        <v>0</v>
      </c>
      <c r="GD95" s="99">
        <f t="shared" si="2382"/>
        <v>0</v>
      </c>
      <c r="GE95" s="99">
        <f t="shared" si="2383"/>
        <v>0</v>
      </c>
      <c r="GF95" s="98">
        <f t="shared" si="2463"/>
        <v>0</v>
      </c>
      <c r="GG95" s="98">
        <f t="shared" si="2464"/>
        <v>0</v>
      </c>
      <c r="GH95" s="98">
        <f t="shared" si="2465"/>
        <v>0</v>
      </c>
      <c r="GI95" s="98">
        <f t="shared" si="2466"/>
        <v>0</v>
      </c>
      <c r="GJ95" s="98">
        <f t="shared" ref="GJ95" si="2564">SUM(L95,X95,AJ95,AV95,BH95,BT95,CF95,CR95,DD95,DP95,EB95,EN95,EZ95)</f>
        <v>0</v>
      </c>
      <c r="GK95" s="98">
        <f t="shared" ref="GK95" si="2565">SUM(M95,Y95,AK95,AW95,BI95,BU95,CG95,CS95,DE95,DQ95,EC95,EO95,FA95)</f>
        <v>0</v>
      </c>
      <c r="GL95" s="98">
        <f t="shared" ref="GL95" si="2566">SUM(N95,Z95,AL95,AX95,BJ95,BV95,CH95,CT95,DF95,DR95,ED95,EP95,FB95)</f>
        <v>0</v>
      </c>
      <c r="GM95" s="98">
        <f t="shared" ref="GM95" si="2567">SUM(O95,AA95,AM95,AY95,BK95,BW95,CI95,CU95,DG95,DS95,EE95,EQ95,FC95)</f>
        <v>0</v>
      </c>
      <c r="GN95" s="98">
        <f t="shared" ref="GN95" si="2568">SUM(P95,AB95,AN95,AZ95,BL95,BX95,CJ95,CV95,DH95,DT95,EF95,ER95,FD95)</f>
        <v>0</v>
      </c>
      <c r="GO95" s="98">
        <f t="shared" ref="GO95" si="2569">SUM(Q95,AC95,AO95,BA95,BM95,BY95,CK95,CW95,DI95,DU95,EG95,ES95,FE95)</f>
        <v>0</v>
      </c>
      <c r="GP95" s="98"/>
      <c r="GQ95" s="98"/>
      <c r="GR95" s="139"/>
      <c r="GS95" s="78"/>
      <c r="GT95" s="161"/>
      <c r="GU95" s="161"/>
      <c r="GV95" s="90">
        <f t="shared" si="2406"/>
        <v>0</v>
      </c>
    </row>
    <row r="96" spans="1:204" x14ac:dyDescent="0.2">
      <c r="A96" s="23">
        <v>1</v>
      </c>
      <c r="B96" s="101"/>
      <c r="C96" s="102"/>
      <c r="D96" s="103"/>
      <c r="E96" s="123" t="s">
        <v>43</v>
      </c>
      <c r="F96" s="125">
        <v>18</v>
      </c>
      <c r="G96" s="126">
        <v>139077.76940000002</v>
      </c>
      <c r="H96" s="106">
        <f>VLOOKUP($E96,'ВМП план'!$B$8:$AN$43,8,0)</f>
        <v>32</v>
      </c>
      <c r="I96" s="106">
        <f>VLOOKUP($E96,'ВМП план'!$B$8:$AN$43,9,0)</f>
        <v>4450488.6208000006</v>
      </c>
      <c r="J96" s="106">
        <f t="shared" si="288"/>
        <v>13.333333333333332</v>
      </c>
      <c r="K96" s="106">
        <f t="shared" si="289"/>
        <v>1854370.2586666669</v>
      </c>
      <c r="L96" s="106">
        <f>SUM(L97:L98)</f>
        <v>20</v>
      </c>
      <c r="M96" s="106">
        <f t="shared" ref="M96:Q96" si="2570">SUM(M97:M98)</f>
        <v>2781555.4</v>
      </c>
      <c r="N96" s="106">
        <f t="shared" si="2570"/>
        <v>0</v>
      </c>
      <c r="O96" s="106">
        <f t="shared" si="2570"/>
        <v>0</v>
      </c>
      <c r="P96" s="106">
        <f t="shared" si="2570"/>
        <v>20</v>
      </c>
      <c r="Q96" s="106">
        <f t="shared" si="2570"/>
        <v>2781555.4</v>
      </c>
      <c r="R96" s="122">
        <f t="shared" si="180"/>
        <v>6.6666666666666679</v>
      </c>
      <c r="S96" s="122">
        <f t="shared" si="181"/>
        <v>927185.14133333298</v>
      </c>
      <c r="T96" s="106">
        <f>VLOOKUP($E96,'ВМП план'!$B$8:$AN$43,10,0)</f>
        <v>0</v>
      </c>
      <c r="U96" s="106">
        <f>VLOOKUP($E96,'ВМП план'!$B$8:$AN$43,11,0)</f>
        <v>0</v>
      </c>
      <c r="V96" s="106">
        <f t="shared" si="291"/>
        <v>0</v>
      </c>
      <c r="W96" s="106">
        <f t="shared" si="292"/>
        <v>0</v>
      </c>
      <c r="X96" s="106">
        <f>SUM(X97:X98)</f>
        <v>0</v>
      </c>
      <c r="Y96" s="106">
        <f t="shared" ref="Y96" si="2571">SUM(Y97:Y98)</f>
        <v>0</v>
      </c>
      <c r="Z96" s="106">
        <f t="shared" ref="Z96" si="2572">SUM(Z97:Z98)</f>
        <v>0</v>
      </c>
      <c r="AA96" s="106">
        <f t="shared" ref="AA96" si="2573">SUM(AA97:AA98)</f>
        <v>0</v>
      </c>
      <c r="AB96" s="106">
        <f t="shared" ref="AB96" si="2574">SUM(AB97:AB98)</f>
        <v>0</v>
      </c>
      <c r="AC96" s="106">
        <f t="shared" ref="AC96" si="2575">SUM(AC97:AC98)</f>
        <v>0</v>
      </c>
      <c r="AD96" s="122">
        <f t="shared" si="2344"/>
        <v>0</v>
      </c>
      <c r="AE96" s="122">
        <f t="shared" si="2345"/>
        <v>0</v>
      </c>
      <c r="AF96" s="106">
        <f>VLOOKUP($E96,'ВМП план'!$B$8:$AL$43,12,0)</f>
        <v>0</v>
      </c>
      <c r="AG96" s="106">
        <f>VLOOKUP($E96,'ВМП план'!$B$8:$AL$43,13,0)</f>
        <v>0</v>
      </c>
      <c r="AH96" s="106">
        <f t="shared" si="298"/>
        <v>0</v>
      </c>
      <c r="AI96" s="106">
        <f t="shared" si="299"/>
        <v>0</v>
      </c>
      <c r="AJ96" s="106">
        <f>SUM(AJ97:AJ98)</f>
        <v>0</v>
      </c>
      <c r="AK96" s="106">
        <f t="shared" ref="AK96" si="2576">SUM(AK97:AK98)</f>
        <v>0</v>
      </c>
      <c r="AL96" s="106">
        <f t="shared" ref="AL96" si="2577">SUM(AL97:AL98)</f>
        <v>0</v>
      </c>
      <c r="AM96" s="106">
        <f t="shared" ref="AM96" si="2578">SUM(AM97:AM98)</f>
        <v>0</v>
      </c>
      <c r="AN96" s="106">
        <f t="shared" ref="AN96" si="2579">SUM(AN97:AN98)</f>
        <v>0</v>
      </c>
      <c r="AO96" s="106">
        <f t="shared" ref="AO96" si="2580">SUM(AO97:AO98)</f>
        <v>0</v>
      </c>
      <c r="AP96" s="122">
        <f t="shared" si="2346"/>
        <v>0</v>
      </c>
      <c r="AQ96" s="122">
        <f t="shared" si="2347"/>
        <v>0</v>
      </c>
      <c r="AR96" s="106"/>
      <c r="AS96" s="106"/>
      <c r="AT96" s="106">
        <f t="shared" si="305"/>
        <v>0</v>
      </c>
      <c r="AU96" s="106">
        <f t="shared" si="306"/>
        <v>0</v>
      </c>
      <c r="AV96" s="106">
        <f>SUM(AV97:AV98)</f>
        <v>0</v>
      </c>
      <c r="AW96" s="106">
        <f t="shared" ref="AW96" si="2581">SUM(AW97:AW98)</f>
        <v>0</v>
      </c>
      <c r="AX96" s="106">
        <f t="shared" ref="AX96" si="2582">SUM(AX97:AX98)</f>
        <v>0</v>
      </c>
      <c r="AY96" s="106">
        <f t="shared" ref="AY96" si="2583">SUM(AY97:AY98)</f>
        <v>0</v>
      </c>
      <c r="AZ96" s="106">
        <f t="shared" ref="AZ96" si="2584">SUM(AZ97:AZ98)</f>
        <v>0</v>
      </c>
      <c r="BA96" s="106">
        <f t="shared" ref="BA96" si="2585">SUM(BA97:BA98)</f>
        <v>0</v>
      </c>
      <c r="BB96" s="122">
        <f t="shared" si="2349"/>
        <v>0</v>
      </c>
      <c r="BC96" s="122">
        <f t="shared" si="2350"/>
        <v>0</v>
      </c>
      <c r="BD96" s="106">
        <v>100</v>
      </c>
      <c r="BE96" s="106">
        <v>13907776.940000001</v>
      </c>
      <c r="BF96" s="106">
        <f t="shared" si="312"/>
        <v>41.666666666666671</v>
      </c>
      <c r="BG96" s="106">
        <f t="shared" si="313"/>
        <v>5794907.0583333345</v>
      </c>
      <c r="BH96" s="106">
        <f>SUM(BH97:BH98)</f>
        <v>22</v>
      </c>
      <c r="BI96" s="106">
        <f t="shared" ref="BI96" si="2586">SUM(BI97:BI98)</f>
        <v>3059710.94</v>
      </c>
      <c r="BJ96" s="106">
        <f t="shared" ref="BJ96" si="2587">SUM(BJ97:BJ98)</f>
        <v>0</v>
      </c>
      <c r="BK96" s="106">
        <f t="shared" ref="BK96" si="2588">SUM(BK97:BK98)</f>
        <v>0</v>
      </c>
      <c r="BL96" s="106">
        <f t="shared" ref="BL96" si="2589">SUM(BL97:BL98)</f>
        <v>22</v>
      </c>
      <c r="BM96" s="106">
        <f t="shared" ref="BM96" si="2590">SUM(BM97:BM98)</f>
        <v>3059710.94</v>
      </c>
      <c r="BN96" s="122">
        <f t="shared" si="2352"/>
        <v>-19.666666666666671</v>
      </c>
      <c r="BO96" s="122">
        <f t="shared" si="2353"/>
        <v>-2735196.1183333346</v>
      </c>
      <c r="BP96" s="106"/>
      <c r="BQ96" s="106"/>
      <c r="BR96" s="106">
        <f t="shared" si="319"/>
        <v>0</v>
      </c>
      <c r="BS96" s="106">
        <f t="shared" si="320"/>
        <v>0</v>
      </c>
      <c r="BT96" s="106">
        <f>SUM(BT97:BT98)</f>
        <v>0</v>
      </c>
      <c r="BU96" s="106">
        <f t="shared" ref="BU96" si="2591">SUM(BU97:BU98)</f>
        <v>0</v>
      </c>
      <c r="BV96" s="106">
        <f t="shared" ref="BV96" si="2592">SUM(BV97:BV98)</f>
        <v>0</v>
      </c>
      <c r="BW96" s="106">
        <f t="shared" ref="BW96" si="2593">SUM(BW97:BW98)</f>
        <v>0</v>
      </c>
      <c r="BX96" s="106">
        <f t="shared" ref="BX96" si="2594">SUM(BX97:BX98)</f>
        <v>0</v>
      </c>
      <c r="BY96" s="106">
        <f t="shared" ref="BY96" si="2595">SUM(BY97:BY98)</f>
        <v>0</v>
      </c>
      <c r="BZ96" s="122">
        <f t="shared" si="2355"/>
        <v>0</v>
      </c>
      <c r="CA96" s="122">
        <f t="shared" si="2356"/>
        <v>0</v>
      </c>
      <c r="CB96" s="106"/>
      <c r="CC96" s="106">
        <v>0</v>
      </c>
      <c r="CD96" s="106">
        <f t="shared" si="326"/>
        <v>0</v>
      </c>
      <c r="CE96" s="106">
        <f t="shared" si="327"/>
        <v>0</v>
      </c>
      <c r="CF96" s="106">
        <f>SUM(CF97:CF98)</f>
        <v>0</v>
      </c>
      <c r="CG96" s="106">
        <f t="shared" ref="CG96" si="2596">SUM(CG97:CG98)</f>
        <v>0</v>
      </c>
      <c r="CH96" s="106">
        <f t="shared" ref="CH96" si="2597">SUM(CH97:CH98)</f>
        <v>0</v>
      </c>
      <c r="CI96" s="106">
        <f t="shared" ref="CI96" si="2598">SUM(CI97:CI98)</f>
        <v>0</v>
      </c>
      <c r="CJ96" s="106">
        <f t="shared" ref="CJ96" si="2599">SUM(CJ97:CJ98)</f>
        <v>0</v>
      </c>
      <c r="CK96" s="106">
        <f t="shared" ref="CK96" si="2600">SUM(CK97:CK98)</f>
        <v>0</v>
      </c>
      <c r="CL96" s="122">
        <f t="shared" si="2358"/>
        <v>0</v>
      </c>
      <c r="CM96" s="122">
        <f t="shared" si="2359"/>
        <v>0</v>
      </c>
      <c r="CN96" s="106"/>
      <c r="CO96" s="106"/>
      <c r="CP96" s="106">
        <f t="shared" si="333"/>
        <v>0</v>
      </c>
      <c r="CQ96" s="106">
        <f t="shared" si="334"/>
        <v>0</v>
      </c>
      <c r="CR96" s="106">
        <f>SUM(CR97:CR98)</f>
        <v>0</v>
      </c>
      <c r="CS96" s="106">
        <f t="shared" ref="CS96" si="2601">SUM(CS97:CS98)</f>
        <v>0</v>
      </c>
      <c r="CT96" s="106">
        <f t="shared" ref="CT96" si="2602">SUM(CT97:CT98)</f>
        <v>0</v>
      </c>
      <c r="CU96" s="106">
        <f t="shared" ref="CU96" si="2603">SUM(CU97:CU98)</f>
        <v>0</v>
      </c>
      <c r="CV96" s="106">
        <f t="shared" ref="CV96" si="2604">SUM(CV97:CV98)</f>
        <v>0</v>
      </c>
      <c r="CW96" s="106">
        <f t="shared" ref="CW96" si="2605">SUM(CW97:CW98)</f>
        <v>0</v>
      </c>
      <c r="CX96" s="122">
        <f t="shared" si="2361"/>
        <v>0</v>
      </c>
      <c r="CY96" s="122">
        <f t="shared" si="2362"/>
        <v>0</v>
      </c>
      <c r="CZ96" s="106"/>
      <c r="DA96" s="106"/>
      <c r="DB96" s="106">
        <f t="shared" si="340"/>
        <v>0</v>
      </c>
      <c r="DC96" s="106">
        <f t="shared" si="341"/>
        <v>0</v>
      </c>
      <c r="DD96" s="106">
        <f>SUM(DD97:DD98)</f>
        <v>0</v>
      </c>
      <c r="DE96" s="106">
        <f t="shared" ref="DE96" si="2606">SUM(DE97:DE98)</f>
        <v>0</v>
      </c>
      <c r="DF96" s="106">
        <f t="shared" ref="DF96" si="2607">SUM(DF97:DF98)</f>
        <v>0</v>
      </c>
      <c r="DG96" s="106">
        <f t="shared" ref="DG96" si="2608">SUM(DG97:DG98)</f>
        <v>0</v>
      </c>
      <c r="DH96" s="106">
        <f t="shared" ref="DH96" si="2609">SUM(DH97:DH98)</f>
        <v>0</v>
      </c>
      <c r="DI96" s="106">
        <f t="shared" ref="DI96" si="2610">SUM(DI97:DI98)</f>
        <v>0</v>
      </c>
      <c r="DJ96" s="122">
        <f t="shared" si="2364"/>
        <v>0</v>
      </c>
      <c r="DK96" s="122">
        <f t="shared" si="2365"/>
        <v>0</v>
      </c>
      <c r="DL96" s="106"/>
      <c r="DM96" s="106"/>
      <c r="DN96" s="106">
        <f t="shared" si="347"/>
        <v>0</v>
      </c>
      <c r="DO96" s="106">
        <f t="shared" si="348"/>
        <v>0</v>
      </c>
      <c r="DP96" s="106">
        <f>SUM(DP97:DP98)</f>
        <v>0</v>
      </c>
      <c r="DQ96" s="106">
        <f t="shared" ref="DQ96" si="2611">SUM(DQ97:DQ98)</f>
        <v>0</v>
      </c>
      <c r="DR96" s="106">
        <f t="shared" ref="DR96" si="2612">SUM(DR97:DR98)</f>
        <v>0</v>
      </c>
      <c r="DS96" s="106">
        <f t="shared" ref="DS96" si="2613">SUM(DS97:DS98)</f>
        <v>0</v>
      </c>
      <c r="DT96" s="106">
        <f t="shared" ref="DT96" si="2614">SUM(DT97:DT98)</f>
        <v>0</v>
      </c>
      <c r="DU96" s="106">
        <f t="shared" ref="DU96" si="2615">SUM(DU97:DU98)</f>
        <v>0</v>
      </c>
      <c r="DV96" s="122">
        <f t="shared" si="2367"/>
        <v>0</v>
      </c>
      <c r="DW96" s="122">
        <f t="shared" si="2368"/>
        <v>0</v>
      </c>
      <c r="DX96" s="106"/>
      <c r="DY96" s="106">
        <v>0</v>
      </c>
      <c r="DZ96" s="106">
        <f t="shared" si="354"/>
        <v>0</v>
      </c>
      <c r="EA96" s="106">
        <f t="shared" si="355"/>
        <v>0</v>
      </c>
      <c r="EB96" s="106">
        <f>SUM(EB97:EB98)</f>
        <v>0</v>
      </c>
      <c r="EC96" s="106">
        <f t="shared" ref="EC96" si="2616">SUM(EC97:EC98)</f>
        <v>0</v>
      </c>
      <c r="ED96" s="106">
        <f t="shared" ref="ED96" si="2617">SUM(ED97:ED98)</f>
        <v>0</v>
      </c>
      <c r="EE96" s="106">
        <f t="shared" ref="EE96" si="2618">SUM(EE97:EE98)</f>
        <v>0</v>
      </c>
      <c r="EF96" s="106">
        <f t="shared" ref="EF96" si="2619">SUM(EF97:EF98)</f>
        <v>0</v>
      </c>
      <c r="EG96" s="106">
        <f t="shared" ref="EG96" si="2620">SUM(EG97:EG98)</f>
        <v>0</v>
      </c>
      <c r="EH96" s="122">
        <f t="shared" si="2370"/>
        <v>0</v>
      </c>
      <c r="EI96" s="122">
        <f t="shared" si="2371"/>
        <v>0</v>
      </c>
      <c r="EJ96" s="106"/>
      <c r="EK96" s="106">
        <v>0</v>
      </c>
      <c r="EL96" s="106">
        <f t="shared" si="361"/>
        <v>0</v>
      </c>
      <c r="EM96" s="106">
        <f t="shared" si="362"/>
        <v>0</v>
      </c>
      <c r="EN96" s="106">
        <f>SUM(EN97:EN98)</f>
        <v>0</v>
      </c>
      <c r="EO96" s="106">
        <f t="shared" ref="EO96" si="2621">SUM(EO97:EO98)</f>
        <v>0</v>
      </c>
      <c r="EP96" s="106">
        <f t="shared" ref="EP96" si="2622">SUM(EP97:EP98)</f>
        <v>0</v>
      </c>
      <c r="EQ96" s="106">
        <f t="shared" ref="EQ96" si="2623">SUM(EQ97:EQ98)</f>
        <v>0</v>
      </c>
      <c r="ER96" s="106">
        <f t="shared" ref="ER96" si="2624">SUM(ER97:ER98)</f>
        <v>0</v>
      </c>
      <c r="ES96" s="106">
        <f t="shared" ref="ES96" si="2625">SUM(ES97:ES98)</f>
        <v>0</v>
      </c>
      <c r="ET96" s="122">
        <f t="shared" si="2373"/>
        <v>0</v>
      </c>
      <c r="EU96" s="122">
        <f t="shared" si="2374"/>
        <v>0</v>
      </c>
      <c r="EV96" s="106"/>
      <c r="EW96" s="106"/>
      <c r="EX96" s="106">
        <f t="shared" si="368"/>
        <v>0</v>
      </c>
      <c r="EY96" s="106">
        <f t="shared" si="369"/>
        <v>0</v>
      </c>
      <c r="EZ96" s="106">
        <f>SUM(EZ97:EZ98)</f>
        <v>0</v>
      </c>
      <c r="FA96" s="106">
        <f t="shared" ref="FA96" si="2626">SUM(FA97:FA98)</f>
        <v>0</v>
      </c>
      <c r="FB96" s="106">
        <f t="shared" ref="FB96" si="2627">SUM(FB97:FB98)</f>
        <v>0</v>
      </c>
      <c r="FC96" s="106">
        <f t="shared" ref="FC96" si="2628">SUM(FC97:FC98)</f>
        <v>0</v>
      </c>
      <c r="FD96" s="106">
        <f t="shared" ref="FD96" si="2629">SUM(FD97:FD98)</f>
        <v>0</v>
      </c>
      <c r="FE96" s="106">
        <f t="shared" ref="FE96" si="2630">SUM(FE97:FE98)</f>
        <v>0</v>
      </c>
      <c r="FF96" s="122">
        <f t="shared" si="2376"/>
        <v>0</v>
      </c>
      <c r="FG96" s="122">
        <f t="shared" si="2377"/>
        <v>0</v>
      </c>
      <c r="FH96" s="106">
        <v>60</v>
      </c>
      <c r="FI96" s="106">
        <v>8344666.1640000008</v>
      </c>
      <c r="FJ96" s="106">
        <f t="shared" si="375"/>
        <v>25</v>
      </c>
      <c r="FK96" s="106">
        <f t="shared" si="376"/>
        <v>3476944.2350000003</v>
      </c>
      <c r="FL96" s="106">
        <f>SUM(FL97:FL98)</f>
        <v>0</v>
      </c>
      <c r="FM96" s="106">
        <f t="shared" ref="FM96" si="2631">SUM(FM97:FM98)</f>
        <v>0</v>
      </c>
      <c r="FN96" s="106">
        <f t="shared" ref="FN96" si="2632">SUM(FN97:FN98)</f>
        <v>0</v>
      </c>
      <c r="FO96" s="106">
        <f t="shared" ref="FO96" si="2633">SUM(FO97:FO98)</f>
        <v>0</v>
      </c>
      <c r="FP96" s="106">
        <f t="shared" ref="FP96" si="2634">SUM(FP97:FP98)</f>
        <v>0</v>
      </c>
      <c r="FQ96" s="106">
        <f t="shared" ref="FQ96" si="2635">SUM(FQ97:FQ98)</f>
        <v>0</v>
      </c>
      <c r="FR96" s="122">
        <f t="shared" si="2379"/>
        <v>-25</v>
      </c>
      <c r="FS96" s="122">
        <f t="shared" si="2380"/>
        <v>-3476944.2350000003</v>
      </c>
      <c r="FT96" s="106"/>
      <c r="FU96" s="106"/>
      <c r="FV96" s="106">
        <f t="shared" si="382"/>
        <v>0</v>
      </c>
      <c r="FW96" s="106">
        <f t="shared" si="383"/>
        <v>0</v>
      </c>
      <c r="FX96" s="106">
        <f>SUM(FX97:FX98)</f>
        <v>0</v>
      </c>
      <c r="FY96" s="106">
        <f t="shared" ref="FY96" si="2636">SUM(FY97:FY98)</f>
        <v>0</v>
      </c>
      <c r="FZ96" s="106">
        <f t="shared" ref="FZ96" si="2637">SUM(FZ97:FZ98)</f>
        <v>0</v>
      </c>
      <c r="GA96" s="106">
        <f t="shared" ref="GA96" si="2638">SUM(GA97:GA98)</f>
        <v>0</v>
      </c>
      <c r="GB96" s="106">
        <f t="shared" ref="GB96" si="2639">SUM(GB97:GB98)</f>
        <v>0</v>
      </c>
      <c r="GC96" s="106">
        <f t="shared" ref="GC96" si="2640">SUM(GC97:GC98)</f>
        <v>0</v>
      </c>
      <c r="GD96" s="122">
        <f t="shared" si="2382"/>
        <v>0</v>
      </c>
      <c r="GE96" s="122">
        <f t="shared" si="2383"/>
        <v>0</v>
      </c>
      <c r="GF96" s="106">
        <f t="shared" si="2402"/>
        <v>192</v>
      </c>
      <c r="GG96" s="106">
        <f t="shared" si="2402"/>
        <v>26702931.724800002</v>
      </c>
      <c r="GH96" s="129">
        <f>SUM(GF96/12*$A$2)</f>
        <v>80</v>
      </c>
      <c r="GI96" s="172">
        <f>SUM(GG96/12*$A$2)</f>
        <v>11126221.552000001</v>
      </c>
      <c r="GJ96" s="106">
        <f>SUM(GJ97:GJ98)</f>
        <v>42</v>
      </c>
      <c r="GK96" s="106">
        <f t="shared" ref="GK96" si="2641">SUM(GK97:GK98)</f>
        <v>5841266.3399999999</v>
      </c>
      <c r="GL96" s="106">
        <f t="shared" ref="GL96" si="2642">SUM(GL97:GL98)</f>
        <v>0</v>
      </c>
      <c r="GM96" s="106">
        <f t="shared" ref="GM96" si="2643">SUM(GM97:GM98)</f>
        <v>0</v>
      </c>
      <c r="GN96" s="106">
        <f t="shared" ref="GN96" si="2644">SUM(GN97:GN98)</f>
        <v>42</v>
      </c>
      <c r="GO96" s="106">
        <f t="shared" ref="GO96" si="2645">SUM(GO97:GO98)</f>
        <v>5841266.3399999999</v>
      </c>
      <c r="GP96" s="106">
        <f t="shared" si="2404"/>
        <v>-38</v>
      </c>
      <c r="GQ96" s="106">
        <f t="shared" si="2405"/>
        <v>-5284955.2120000012</v>
      </c>
      <c r="GR96" s="139"/>
      <c r="GS96" s="78"/>
      <c r="GT96" s="161">
        <v>139077.76940000002</v>
      </c>
      <c r="GU96" s="161">
        <f t="shared" ref="GU96:GU148" si="2646">SUM(GK96/GJ96)</f>
        <v>139077.76999999999</v>
      </c>
      <c r="GV96" s="90">
        <f t="shared" si="2406"/>
        <v>-5.9999997029080987E-4</v>
      </c>
    </row>
    <row r="97" spans="1:204" ht="66" hidden="1" customHeight="1" x14ac:dyDescent="0.2">
      <c r="A97" s="23">
        <v>1</v>
      </c>
      <c r="B97" s="78" t="s">
        <v>179</v>
      </c>
      <c r="C97" s="81" t="s">
        <v>180</v>
      </c>
      <c r="D97" s="82">
        <v>356</v>
      </c>
      <c r="E97" s="83" t="s">
        <v>181</v>
      </c>
      <c r="F97" s="86">
        <v>18</v>
      </c>
      <c r="G97" s="97">
        <v>139077.76940000002</v>
      </c>
      <c r="H97" s="98"/>
      <c r="I97" s="98"/>
      <c r="J97" s="98"/>
      <c r="K97" s="98"/>
      <c r="L97" s="98">
        <f>VLOOKUP($D97,'факт '!$D$7:$AS$101,3,0)</f>
        <v>20</v>
      </c>
      <c r="M97" s="98">
        <f>VLOOKUP($D97,'факт '!$D$7:$AS$101,4,0)</f>
        <v>2781555.4</v>
      </c>
      <c r="N97" s="98"/>
      <c r="O97" s="98"/>
      <c r="P97" s="98">
        <f>SUM(L97+N97)</f>
        <v>20</v>
      </c>
      <c r="Q97" s="98">
        <f>SUM(M97+O97)</f>
        <v>2781555.4</v>
      </c>
      <c r="R97" s="99">
        <f t="shared" ref="R97" si="2647">SUM(L97-J97)</f>
        <v>20</v>
      </c>
      <c r="S97" s="99">
        <f t="shared" ref="S97" si="2648">SUM(M97-K97)</f>
        <v>2781555.4</v>
      </c>
      <c r="T97" s="98"/>
      <c r="U97" s="98"/>
      <c r="V97" s="98"/>
      <c r="W97" s="98"/>
      <c r="X97" s="98">
        <f>VLOOKUP($D97,'факт '!$D$7:$AS$101,7,0)</f>
        <v>0</v>
      </c>
      <c r="Y97" s="98">
        <f>VLOOKUP($D97,'факт '!$D$7:$AS$101,8,0)</f>
        <v>0</v>
      </c>
      <c r="Z97" s="98">
        <f>VLOOKUP($D97,'факт '!$D$7:$AS$101,9,0)</f>
        <v>0</v>
      </c>
      <c r="AA97" s="98">
        <f>VLOOKUP($D97,'факт '!$D$7:$AS$101,10,0)</f>
        <v>0</v>
      </c>
      <c r="AB97" s="98">
        <f>SUM(X97+Z97)</f>
        <v>0</v>
      </c>
      <c r="AC97" s="98">
        <f>SUM(Y97+AA97)</f>
        <v>0</v>
      </c>
      <c r="AD97" s="99">
        <f t="shared" ref="AD97" si="2649">SUM(X97-V97)</f>
        <v>0</v>
      </c>
      <c r="AE97" s="99">
        <f t="shared" ref="AE97" si="2650">SUM(Y97-W97)</f>
        <v>0</v>
      </c>
      <c r="AF97" s="98"/>
      <c r="AG97" s="98"/>
      <c r="AH97" s="98"/>
      <c r="AI97" s="98"/>
      <c r="AJ97" s="98">
        <f>VLOOKUP($D97,'факт '!$D$7:$AS$101,5,0)</f>
        <v>0</v>
      </c>
      <c r="AK97" s="98">
        <f>VLOOKUP($D97,'факт '!$D$7:$AS$101,6,0)</f>
        <v>0</v>
      </c>
      <c r="AL97" s="98"/>
      <c r="AM97" s="98"/>
      <c r="AN97" s="98">
        <f>SUM(AJ97+AL97)</f>
        <v>0</v>
      </c>
      <c r="AO97" s="98">
        <f>SUM(AK97+AM97)</f>
        <v>0</v>
      </c>
      <c r="AP97" s="99">
        <f t="shared" ref="AP97" si="2651">SUM(AJ97-AH97)</f>
        <v>0</v>
      </c>
      <c r="AQ97" s="99">
        <f t="shared" ref="AQ97" si="2652">SUM(AK97-AI97)</f>
        <v>0</v>
      </c>
      <c r="AR97" s="98"/>
      <c r="AS97" s="98"/>
      <c r="AT97" s="98"/>
      <c r="AU97" s="98"/>
      <c r="AV97" s="98">
        <f>VLOOKUP($D97,'факт '!$D$7:$AS$101,11,0)</f>
        <v>0</v>
      </c>
      <c r="AW97" s="98">
        <f>VLOOKUP($D97,'факт '!$D$7:$AS$101,12,0)</f>
        <v>0</v>
      </c>
      <c r="AX97" s="98"/>
      <c r="AY97" s="98"/>
      <c r="AZ97" s="98">
        <f>SUM(AV97+AX97)</f>
        <v>0</v>
      </c>
      <c r="BA97" s="98">
        <f>SUM(AW97+AY97)</f>
        <v>0</v>
      </c>
      <c r="BB97" s="99">
        <f t="shared" ref="BB97" si="2653">SUM(AV97-AT97)</f>
        <v>0</v>
      </c>
      <c r="BC97" s="99">
        <f t="shared" ref="BC97" si="2654">SUM(AW97-AU97)</f>
        <v>0</v>
      </c>
      <c r="BD97" s="98"/>
      <c r="BE97" s="98"/>
      <c r="BF97" s="98"/>
      <c r="BG97" s="98"/>
      <c r="BH97" s="98">
        <f>VLOOKUP($D97,'факт '!$D$7:$AS$101,15,0)</f>
        <v>22</v>
      </c>
      <c r="BI97" s="98">
        <f>VLOOKUP($D97,'факт '!$D$7:$AS$101,16,0)</f>
        <v>3059710.94</v>
      </c>
      <c r="BJ97" s="98">
        <f>VLOOKUP($D97,'факт '!$D$7:$AS$101,17,0)</f>
        <v>0</v>
      </c>
      <c r="BK97" s="98">
        <f>VLOOKUP($D97,'факт '!$D$7:$AS$101,18,0)</f>
        <v>0</v>
      </c>
      <c r="BL97" s="98">
        <f>SUM(BH97+BJ97)</f>
        <v>22</v>
      </c>
      <c r="BM97" s="98">
        <f>SUM(BI97+BK97)</f>
        <v>3059710.94</v>
      </c>
      <c r="BN97" s="99">
        <f t="shared" ref="BN97" si="2655">SUM(BH97-BF97)</f>
        <v>22</v>
      </c>
      <c r="BO97" s="99">
        <f t="shared" ref="BO97" si="2656">SUM(BI97-BG97)</f>
        <v>3059710.94</v>
      </c>
      <c r="BP97" s="98"/>
      <c r="BQ97" s="98"/>
      <c r="BR97" s="98"/>
      <c r="BS97" s="98"/>
      <c r="BT97" s="98">
        <f>VLOOKUP($D97,'факт '!$D$7:$AS$101,19,0)</f>
        <v>0</v>
      </c>
      <c r="BU97" s="98">
        <f>VLOOKUP($D97,'факт '!$D$7:$AS$101,20,0)</f>
        <v>0</v>
      </c>
      <c r="BV97" s="98">
        <f>VLOOKUP($D97,'факт '!$D$7:$AS$101,21,0)</f>
        <v>0</v>
      </c>
      <c r="BW97" s="98">
        <f>VLOOKUP($D97,'факт '!$D$7:$AS$101,22,0)</f>
        <v>0</v>
      </c>
      <c r="BX97" s="98">
        <f>SUM(BT97+BV97)</f>
        <v>0</v>
      </c>
      <c r="BY97" s="98">
        <f>SUM(BU97+BW97)</f>
        <v>0</v>
      </c>
      <c r="BZ97" s="99">
        <f t="shared" ref="BZ97" si="2657">SUM(BT97-BR97)</f>
        <v>0</v>
      </c>
      <c r="CA97" s="99">
        <f t="shared" ref="CA97" si="2658">SUM(BU97-BS97)</f>
        <v>0</v>
      </c>
      <c r="CB97" s="98"/>
      <c r="CC97" s="98"/>
      <c r="CD97" s="98"/>
      <c r="CE97" s="98"/>
      <c r="CF97" s="98">
        <f>VLOOKUP($D97,'факт '!$D$7:$AS$101,23,0)</f>
        <v>0</v>
      </c>
      <c r="CG97" s="98">
        <f>VLOOKUP($D97,'факт '!$D$7:$AS$101,24,0)</f>
        <v>0</v>
      </c>
      <c r="CH97" s="98">
        <f>VLOOKUP($D97,'факт '!$D$7:$AS$101,25,0)</f>
        <v>0</v>
      </c>
      <c r="CI97" s="98">
        <f>VLOOKUP($D97,'факт '!$D$7:$AS$101,26,0)</f>
        <v>0</v>
      </c>
      <c r="CJ97" s="98">
        <f>SUM(CF97+CH97)</f>
        <v>0</v>
      </c>
      <c r="CK97" s="98">
        <f>SUM(CG97+CI97)</f>
        <v>0</v>
      </c>
      <c r="CL97" s="99">
        <f t="shared" ref="CL97" si="2659">SUM(CF97-CD97)</f>
        <v>0</v>
      </c>
      <c r="CM97" s="99">
        <f t="shared" ref="CM97" si="2660">SUM(CG97-CE97)</f>
        <v>0</v>
      </c>
      <c r="CN97" s="98"/>
      <c r="CO97" s="98"/>
      <c r="CP97" s="98"/>
      <c r="CQ97" s="98"/>
      <c r="CR97" s="98">
        <f>VLOOKUP($D97,'факт '!$D$7:$AS$101,27,0)</f>
        <v>0</v>
      </c>
      <c r="CS97" s="98">
        <f>VLOOKUP($D97,'факт '!$D$7:$AS$101,28,0)</f>
        <v>0</v>
      </c>
      <c r="CT97" s="98">
        <f>VLOOKUP($D97,'факт '!$D$7:$AS$101,29,0)</f>
        <v>0</v>
      </c>
      <c r="CU97" s="98">
        <f>VLOOKUP($D97,'факт '!$D$7:$AS$101,30,0)</f>
        <v>0</v>
      </c>
      <c r="CV97" s="98">
        <f>SUM(CR97+CT97)</f>
        <v>0</v>
      </c>
      <c r="CW97" s="98">
        <f>SUM(CS97+CU97)</f>
        <v>0</v>
      </c>
      <c r="CX97" s="99">
        <f t="shared" ref="CX97" si="2661">SUM(CR97-CP97)</f>
        <v>0</v>
      </c>
      <c r="CY97" s="99">
        <f t="shared" ref="CY97" si="2662">SUM(CS97-CQ97)</f>
        <v>0</v>
      </c>
      <c r="CZ97" s="98"/>
      <c r="DA97" s="98"/>
      <c r="DB97" s="98"/>
      <c r="DC97" s="98"/>
      <c r="DD97" s="98">
        <f>VLOOKUP($D97,'факт '!$D$7:$AS$101,31,0)</f>
        <v>0</v>
      </c>
      <c r="DE97" s="98">
        <f>VLOOKUP($D97,'факт '!$D$7:$AS$101,32,0)</f>
        <v>0</v>
      </c>
      <c r="DF97" s="98"/>
      <c r="DG97" s="98"/>
      <c r="DH97" s="98">
        <f>SUM(DD97+DF97)</f>
        <v>0</v>
      </c>
      <c r="DI97" s="98">
        <f>SUM(DE97+DG97)</f>
        <v>0</v>
      </c>
      <c r="DJ97" s="99">
        <f t="shared" ref="DJ97" si="2663">SUM(DD97-DB97)</f>
        <v>0</v>
      </c>
      <c r="DK97" s="99">
        <f t="shared" ref="DK97" si="2664">SUM(DE97-DC97)</f>
        <v>0</v>
      </c>
      <c r="DL97" s="98"/>
      <c r="DM97" s="98"/>
      <c r="DN97" s="98"/>
      <c r="DO97" s="98"/>
      <c r="DP97" s="98">
        <f>VLOOKUP($D97,'факт '!$D$7:$AS$101,13,0)</f>
        <v>0</v>
      </c>
      <c r="DQ97" s="98">
        <f>VLOOKUP($D97,'факт '!$D$7:$AS$101,14,0)</f>
        <v>0</v>
      </c>
      <c r="DR97" s="98"/>
      <c r="DS97" s="98"/>
      <c r="DT97" s="98">
        <f>SUM(DP97+DR97)</f>
        <v>0</v>
      </c>
      <c r="DU97" s="98">
        <f>SUM(DQ97+DS97)</f>
        <v>0</v>
      </c>
      <c r="DV97" s="99">
        <f t="shared" ref="DV97" si="2665">SUM(DP97-DN97)</f>
        <v>0</v>
      </c>
      <c r="DW97" s="99">
        <f t="shared" ref="DW97" si="2666">SUM(DQ97-DO97)</f>
        <v>0</v>
      </c>
      <c r="DX97" s="98"/>
      <c r="DY97" s="98"/>
      <c r="DZ97" s="98"/>
      <c r="EA97" s="98"/>
      <c r="EB97" s="98">
        <f>VLOOKUP($D97,'факт '!$D$7:$AS$101,33,0)</f>
        <v>0</v>
      </c>
      <c r="EC97" s="98">
        <f>VLOOKUP($D97,'факт '!$D$7:$AS$101,34,0)</f>
        <v>0</v>
      </c>
      <c r="ED97" s="98">
        <f>VLOOKUP($D97,'факт '!$D$7:$AS$101,35,0)</f>
        <v>0</v>
      </c>
      <c r="EE97" s="98">
        <f>VLOOKUP($D97,'факт '!$D$7:$AS$101,36,0)</f>
        <v>0</v>
      </c>
      <c r="EF97" s="98">
        <f>SUM(EB97+ED97)</f>
        <v>0</v>
      </c>
      <c r="EG97" s="98">
        <f>SUM(EC97+EE97)</f>
        <v>0</v>
      </c>
      <c r="EH97" s="99">
        <f t="shared" ref="EH97" si="2667">SUM(EB97-DZ97)</f>
        <v>0</v>
      </c>
      <c r="EI97" s="99">
        <f t="shared" ref="EI97" si="2668">SUM(EC97-EA97)</f>
        <v>0</v>
      </c>
      <c r="EJ97" s="98"/>
      <c r="EK97" s="98"/>
      <c r="EL97" s="98"/>
      <c r="EM97" s="98"/>
      <c r="EN97" s="98">
        <f>VLOOKUP($D97,'факт '!$D$7:$AS$101,39,0)</f>
        <v>0</v>
      </c>
      <c r="EO97" s="98">
        <f>VLOOKUP($D97,'факт '!$D$7:$AS$101,40,0)</f>
        <v>0</v>
      </c>
      <c r="EP97" s="98">
        <f>VLOOKUP($D97,'факт '!$D$7:$AS$101,41,0)</f>
        <v>0</v>
      </c>
      <c r="EQ97" s="98">
        <f>VLOOKUP($D97,'факт '!$D$7:$AS$101,42,0)</f>
        <v>0</v>
      </c>
      <c r="ER97" s="98">
        <f>SUM(EN97+EP97)</f>
        <v>0</v>
      </c>
      <c r="ES97" s="98">
        <f>SUM(EO97+EQ97)</f>
        <v>0</v>
      </c>
      <c r="ET97" s="99">
        <f t="shared" ref="ET97" si="2669">SUM(EN97-EL97)</f>
        <v>0</v>
      </c>
      <c r="EU97" s="99">
        <f t="shared" ref="EU97" si="2670">SUM(EO97-EM97)</f>
        <v>0</v>
      </c>
      <c r="EV97" s="98"/>
      <c r="EW97" s="98"/>
      <c r="EX97" s="98"/>
      <c r="EY97" s="98"/>
      <c r="EZ97" s="98"/>
      <c r="FA97" s="98"/>
      <c r="FB97" s="98"/>
      <c r="FC97" s="98"/>
      <c r="FD97" s="98">
        <f t="shared" ref="FD97:FD98" si="2671">SUM(EZ97+FB97)</f>
        <v>0</v>
      </c>
      <c r="FE97" s="98">
        <f t="shared" ref="FE97:FE98" si="2672">SUM(FA97+FC97)</f>
        <v>0</v>
      </c>
      <c r="FF97" s="99">
        <f t="shared" si="2376"/>
        <v>0</v>
      </c>
      <c r="FG97" s="99">
        <f t="shared" si="2377"/>
        <v>0</v>
      </c>
      <c r="FH97" s="98"/>
      <c r="FI97" s="98"/>
      <c r="FJ97" s="98"/>
      <c r="FK97" s="98"/>
      <c r="FL97" s="98">
        <f>VLOOKUP($D97,'факт '!$D$7:$AS$101,37,0)</f>
        <v>0</v>
      </c>
      <c r="FM97" s="98">
        <f>VLOOKUP($D97,'факт '!$D$7:$AS$101,38,0)</f>
        <v>0</v>
      </c>
      <c r="FN97" s="98"/>
      <c r="FO97" s="98"/>
      <c r="FP97" s="98">
        <f>SUM(FL97+FN97)</f>
        <v>0</v>
      </c>
      <c r="FQ97" s="98">
        <f>SUM(FM97+FO97)</f>
        <v>0</v>
      </c>
      <c r="FR97" s="99">
        <f t="shared" ref="FR97" si="2673">SUM(FL97-FJ97)</f>
        <v>0</v>
      </c>
      <c r="FS97" s="99">
        <f t="shared" ref="FS97" si="2674">SUM(FM97-FK97)</f>
        <v>0</v>
      </c>
      <c r="FT97" s="98"/>
      <c r="FU97" s="98"/>
      <c r="FV97" s="98"/>
      <c r="FW97" s="98"/>
      <c r="FX97" s="98"/>
      <c r="FY97" s="98"/>
      <c r="FZ97" s="98"/>
      <c r="GA97" s="98"/>
      <c r="GB97" s="98">
        <f t="shared" ref="GB97:GB98" si="2675">SUM(FX97+FZ97)</f>
        <v>0</v>
      </c>
      <c r="GC97" s="98">
        <f t="shared" ref="GC97:GC98" si="2676">SUM(FY97+GA97)</f>
        <v>0</v>
      </c>
      <c r="GD97" s="99">
        <f t="shared" si="2382"/>
        <v>0</v>
      </c>
      <c r="GE97" s="99">
        <f t="shared" si="2383"/>
        <v>0</v>
      </c>
      <c r="GF97" s="98">
        <f t="shared" ref="GF97:GF98" si="2677">SUM(H97,T97,AF97,AR97,BD97,BP97,CB97,CN97,CZ97,DL97,DX97,EJ97,EV97)</f>
        <v>0</v>
      </c>
      <c r="GG97" s="98">
        <f t="shared" ref="GG97:GG98" si="2678">SUM(I97,U97,AG97,AS97,BE97,BQ97,CC97,CO97,DA97,DM97,DY97,EK97,EW97)</f>
        <v>0</v>
      </c>
      <c r="GH97" s="98">
        <f t="shared" ref="GH97:GH98" si="2679">SUM(J97,V97,AH97,AT97,BF97,BR97,CD97,CP97,DB97,DN97,DZ97,EL97,EX97)</f>
        <v>0</v>
      </c>
      <c r="GI97" s="98">
        <f t="shared" ref="GI97:GI98" si="2680">SUM(K97,W97,AI97,AU97,BG97,BS97,CE97,CQ97,DC97,DO97,EA97,EM97,EY97)</f>
        <v>0</v>
      </c>
      <c r="GJ97" s="98">
        <f>SUM(L97,X97,AJ97,AV97,BH97,BT97,CF97,CR97,DD97,DP97,EB97,EN97,EZ97,FL97)</f>
        <v>42</v>
      </c>
      <c r="GK97" s="98">
        <f t="shared" ref="GK97" si="2681">SUM(M97,Y97,AK97,AW97,BI97,BU97,CG97,CS97,DE97,DQ97,EC97,EO97,FA97,FM97)</f>
        <v>5841266.3399999999</v>
      </c>
      <c r="GL97" s="98">
        <f t="shared" ref="GL97" si="2682">SUM(N97,Z97,AL97,AX97,BJ97,BV97,CH97,CT97,DF97,DR97,ED97,EP97,FB97,FN97)</f>
        <v>0</v>
      </c>
      <c r="GM97" s="98">
        <f t="shared" ref="GM97" si="2683">SUM(O97,AA97,AM97,AY97,BK97,BW97,CI97,CU97,DG97,DS97,EE97,EQ97,FC97,FO97)</f>
        <v>0</v>
      </c>
      <c r="GN97" s="98">
        <f t="shared" ref="GN97" si="2684">SUM(P97,AB97,AN97,AZ97,BL97,BX97,CJ97,CV97,DH97,DT97,EF97,ER97,FD97,FP97)</f>
        <v>42</v>
      </c>
      <c r="GO97" s="98">
        <f t="shared" ref="GO97" si="2685">SUM(Q97,AC97,AO97,BA97,BM97,BY97,CK97,CW97,DI97,DU97,EG97,ES97,FE97,FQ97)</f>
        <v>5841266.3399999999</v>
      </c>
      <c r="GP97" s="98"/>
      <c r="GQ97" s="98"/>
      <c r="GR97" s="139"/>
      <c r="GS97" s="78"/>
      <c r="GT97" s="161">
        <v>139077.76940000002</v>
      </c>
      <c r="GU97" s="161">
        <f t="shared" ref="GU97" si="2686">SUM(GK97/GJ97)</f>
        <v>139077.76999999999</v>
      </c>
      <c r="GV97" s="90">
        <f t="shared" si="2406"/>
        <v>-5.9999997029080987E-4</v>
      </c>
    </row>
    <row r="98" spans="1:204" hidden="1" x14ac:dyDescent="0.2">
      <c r="A98" s="23">
        <v>1</v>
      </c>
      <c r="B98" s="78"/>
      <c r="C98" s="81"/>
      <c r="D98" s="82"/>
      <c r="E98" s="83"/>
      <c r="F98" s="86"/>
      <c r="G98" s="97"/>
      <c r="H98" s="98"/>
      <c r="I98" s="98"/>
      <c r="J98" s="98"/>
      <c r="K98" s="98"/>
      <c r="L98" s="98"/>
      <c r="M98" s="98"/>
      <c r="N98" s="98"/>
      <c r="O98" s="98"/>
      <c r="P98" s="98">
        <f t="shared" si="2538"/>
        <v>0</v>
      </c>
      <c r="Q98" s="98">
        <f t="shared" si="2539"/>
        <v>0</v>
      </c>
      <c r="R98" s="99">
        <f t="shared" ref="R98:R167" si="2687">SUM(L98-J98)</f>
        <v>0</v>
      </c>
      <c r="S98" s="99">
        <f t="shared" ref="S98:S167" si="2688">SUM(M98-K98)</f>
        <v>0</v>
      </c>
      <c r="T98" s="98"/>
      <c r="U98" s="98"/>
      <c r="V98" s="98"/>
      <c r="W98" s="98"/>
      <c r="X98" s="98"/>
      <c r="Y98" s="98"/>
      <c r="Z98" s="98"/>
      <c r="AA98" s="98"/>
      <c r="AB98" s="98">
        <f t="shared" ref="AB98" si="2689">SUM(X98+Z98)</f>
        <v>0</v>
      </c>
      <c r="AC98" s="98">
        <f t="shared" ref="AC98" si="2690">SUM(Y98+AA98)</f>
        <v>0</v>
      </c>
      <c r="AD98" s="99">
        <f t="shared" si="2344"/>
        <v>0</v>
      </c>
      <c r="AE98" s="99">
        <f t="shared" si="2345"/>
        <v>0</v>
      </c>
      <c r="AF98" s="98"/>
      <c r="AG98" s="98"/>
      <c r="AH98" s="98"/>
      <c r="AI98" s="98"/>
      <c r="AJ98" s="98"/>
      <c r="AK98" s="98"/>
      <c r="AL98" s="98"/>
      <c r="AM98" s="98"/>
      <c r="AN98" s="98">
        <f t="shared" ref="AN98" si="2691">SUM(AJ98+AL98)</f>
        <v>0</v>
      </c>
      <c r="AO98" s="98">
        <f t="shared" ref="AO98" si="2692">SUM(AK98+AM98)</f>
        <v>0</v>
      </c>
      <c r="AP98" s="99">
        <f t="shared" si="2346"/>
        <v>0</v>
      </c>
      <c r="AQ98" s="99">
        <f t="shared" si="2347"/>
        <v>0</v>
      </c>
      <c r="AR98" s="98"/>
      <c r="AS98" s="98"/>
      <c r="AT98" s="98"/>
      <c r="AU98" s="98"/>
      <c r="AV98" s="98"/>
      <c r="AW98" s="98"/>
      <c r="AX98" s="98"/>
      <c r="AY98" s="98"/>
      <c r="AZ98" s="98">
        <f t="shared" ref="AZ98" si="2693">SUM(AV98+AX98)</f>
        <v>0</v>
      </c>
      <c r="BA98" s="98">
        <f t="shared" ref="BA98" si="2694">SUM(AW98+AY98)</f>
        <v>0</v>
      </c>
      <c r="BB98" s="99">
        <f t="shared" si="2349"/>
        <v>0</v>
      </c>
      <c r="BC98" s="99">
        <f t="shared" si="2350"/>
        <v>0</v>
      </c>
      <c r="BD98" s="98"/>
      <c r="BE98" s="98"/>
      <c r="BF98" s="98"/>
      <c r="BG98" s="98"/>
      <c r="BH98" s="98"/>
      <c r="BI98" s="98"/>
      <c r="BJ98" s="98"/>
      <c r="BK98" s="98"/>
      <c r="BL98" s="98">
        <f t="shared" ref="BL98" si="2695">SUM(BH98+BJ98)</f>
        <v>0</v>
      </c>
      <c r="BM98" s="98">
        <f t="shared" ref="BM98" si="2696">SUM(BI98+BK98)</f>
        <v>0</v>
      </c>
      <c r="BN98" s="99">
        <f t="shared" si="2352"/>
        <v>0</v>
      </c>
      <c r="BO98" s="99">
        <f t="shared" si="2353"/>
        <v>0</v>
      </c>
      <c r="BP98" s="98"/>
      <c r="BQ98" s="98"/>
      <c r="BR98" s="98"/>
      <c r="BS98" s="98"/>
      <c r="BT98" s="98"/>
      <c r="BU98" s="98"/>
      <c r="BV98" s="98"/>
      <c r="BW98" s="98"/>
      <c r="BX98" s="98">
        <f t="shared" ref="BX98" si="2697">SUM(BT98+BV98)</f>
        <v>0</v>
      </c>
      <c r="BY98" s="98">
        <f t="shared" ref="BY98" si="2698">SUM(BU98+BW98)</f>
        <v>0</v>
      </c>
      <c r="BZ98" s="99">
        <f t="shared" si="2355"/>
        <v>0</v>
      </c>
      <c r="CA98" s="99">
        <f t="shared" si="2356"/>
        <v>0</v>
      </c>
      <c r="CB98" s="98"/>
      <c r="CC98" s="98"/>
      <c r="CD98" s="98"/>
      <c r="CE98" s="98"/>
      <c r="CF98" s="98"/>
      <c r="CG98" s="98"/>
      <c r="CH98" s="98"/>
      <c r="CI98" s="98"/>
      <c r="CJ98" s="98">
        <f t="shared" ref="CJ98" si="2699">SUM(CF98+CH98)</f>
        <v>0</v>
      </c>
      <c r="CK98" s="98">
        <f t="shared" ref="CK98" si="2700">SUM(CG98+CI98)</f>
        <v>0</v>
      </c>
      <c r="CL98" s="99">
        <f t="shared" si="2358"/>
        <v>0</v>
      </c>
      <c r="CM98" s="99">
        <f t="shared" si="2359"/>
        <v>0</v>
      </c>
      <c r="CN98" s="98"/>
      <c r="CO98" s="98"/>
      <c r="CP98" s="98"/>
      <c r="CQ98" s="98"/>
      <c r="CR98" s="98"/>
      <c r="CS98" s="98"/>
      <c r="CT98" s="98"/>
      <c r="CU98" s="98"/>
      <c r="CV98" s="98">
        <f t="shared" ref="CV98" si="2701">SUM(CR98+CT98)</f>
        <v>0</v>
      </c>
      <c r="CW98" s="98">
        <f t="shared" ref="CW98" si="2702">SUM(CS98+CU98)</f>
        <v>0</v>
      </c>
      <c r="CX98" s="99">
        <f t="shared" si="2361"/>
        <v>0</v>
      </c>
      <c r="CY98" s="99">
        <f t="shared" si="2362"/>
        <v>0</v>
      </c>
      <c r="CZ98" s="98"/>
      <c r="DA98" s="98"/>
      <c r="DB98" s="98"/>
      <c r="DC98" s="98"/>
      <c r="DD98" s="98"/>
      <c r="DE98" s="98"/>
      <c r="DF98" s="98"/>
      <c r="DG98" s="98"/>
      <c r="DH98" s="98">
        <f t="shared" ref="DH98" si="2703">SUM(DD98+DF98)</f>
        <v>0</v>
      </c>
      <c r="DI98" s="98">
        <f t="shared" ref="DI98" si="2704">SUM(DE98+DG98)</f>
        <v>0</v>
      </c>
      <c r="DJ98" s="99">
        <f t="shared" si="2364"/>
        <v>0</v>
      </c>
      <c r="DK98" s="99">
        <f t="shared" si="2365"/>
        <v>0</v>
      </c>
      <c r="DL98" s="98"/>
      <c r="DM98" s="98"/>
      <c r="DN98" s="98"/>
      <c r="DO98" s="98"/>
      <c r="DP98" s="98"/>
      <c r="DQ98" s="98"/>
      <c r="DR98" s="98"/>
      <c r="DS98" s="98"/>
      <c r="DT98" s="98">
        <f t="shared" ref="DT98" si="2705">SUM(DP98+DR98)</f>
        <v>0</v>
      </c>
      <c r="DU98" s="98">
        <f t="shared" ref="DU98" si="2706">SUM(DQ98+DS98)</f>
        <v>0</v>
      </c>
      <c r="DV98" s="99">
        <f t="shared" si="2367"/>
        <v>0</v>
      </c>
      <c r="DW98" s="99">
        <f t="shared" si="2368"/>
        <v>0</v>
      </c>
      <c r="DX98" s="98"/>
      <c r="DY98" s="98"/>
      <c r="DZ98" s="98"/>
      <c r="EA98" s="98"/>
      <c r="EB98" s="98"/>
      <c r="EC98" s="98"/>
      <c r="ED98" s="98"/>
      <c r="EE98" s="98"/>
      <c r="EF98" s="98">
        <f t="shared" ref="EF98" si="2707">SUM(EB98+ED98)</f>
        <v>0</v>
      </c>
      <c r="EG98" s="98">
        <f t="shared" ref="EG98" si="2708">SUM(EC98+EE98)</f>
        <v>0</v>
      </c>
      <c r="EH98" s="99">
        <f t="shared" si="2370"/>
        <v>0</v>
      </c>
      <c r="EI98" s="99">
        <f t="shared" si="2371"/>
        <v>0</v>
      </c>
      <c r="EJ98" s="98"/>
      <c r="EK98" s="98"/>
      <c r="EL98" s="98"/>
      <c r="EM98" s="98"/>
      <c r="EN98" s="98"/>
      <c r="EO98" s="98"/>
      <c r="EP98" s="98"/>
      <c r="EQ98" s="98"/>
      <c r="ER98" s="98">
        <f t="shared" ref="ER98" si="2709">SUM(EN98+EP98)</f>
        <v>0</v>
      </c>
      <c r="ES98" s="98">
        <f t="shared" ref="ES98" si="2710">SUM(EO98+EQ98)</f>
        <v>0</v>
      </c>
      <c r="ET98" s="99">
        <f t="shared" si="2373"/>
        <v>0</v>
      </c>
      <c r="EU98" s="99">
        <f t="shared" si="2374"/>
        <v>0</v>
      </c>
      <c r="EV98" s="98"/>
      <c r="EW98" s="98"/>
      <c r="EX98" s="98"/>
      <c r="EY98" s="98"/>
      <c r="EZ98" s="98"/>
      <c r="FA98" s="98"/>
      <c r="FB98" s="98"/>
      <c r="FC98" s="98"/>
      <c r="FD98" s="98">
        <f t="shared" si="2671"/>
        <v>0</v>
      </c>
      <c r="FE98" s="98">
        <f t="shared" si="2672"/>
        <v>0</v>
      </c>
      <c r="FF98" s="99">
        <f t="shared" si="2376"/>
        <v>0</v>
      </c>
      <c r="FG98" s="99">
        <f t="shared" si="2377"/>
        <v>0</v>
      </c>
      <c r="FH98" s="98"/>
      <c r="FI98" s="98"/>
      <c r="FJ98" s="98"/>
      <c r="FK98" s="98"/>
      <c r="FL98" s="98"/>
      <c r="FM98" s="98"/>
      <c r="FN98" s="98"/>
      <c r="FO98" s="98"/>
      <c r="FP98" s="98">
        <f t="shared" ref="FP98" si="2711">SUM(FL98+FN98)</f>
        <v>0</v>
      </c>
      <c r="FQ98" s="98">
        <f t="shared" ref="FQ98" si="2712">SUM(FM98+FO98)</f>
        <v>0</v>
      </c>
      <c r="FR98" s="99">
        <f t="shared" si="2379"/>
        <v>0</v>
      </c>
      <c r="FS98" s="99">
        <f t="shared" si="2380"/>
        <v>0</v>
      </c>
      <c r="FT98" s="98"/>
      <c r="FU98" s="98"/>
      <c r="FV98" s="98"/>
      <c r="FW98" s="98"/>
      <c r="FX98" s="98"/>
      <c r="FY98" s="98"/>
      <c r="FZ98" s="98"/>
      <c r="GA98" s="98"/>
      <c r="GB98" s="98">
        <f t="shared" si="2675"/>
        <v>0</v>
      </c>
      <c r="GC98" s="98">
        <f t="shared" si="2676"/>
        <v>0</v>
      </c>
      <c r="GD98" s="99">
        <f t="shared" si="2382"/>
        <v>0</v>
      </c>
      <c r="GE98" s="99">
        <f t="shared" si="2383"/>
        <v>0</v>
      </c>
      <c r="GF98" s="98">
        <f t="shared" si="2677"/>
        <v>0</v>
      </c>
      <c r="GG98" s="98">
        <f t="shared" si="2678"/>
        <v>0</v>
      </c>
      <c r="GH98" s="98">
        <f t="shared" si="2679"/>
        <v>0</v>
      </c>
      <c r="GI98" s="98">
        <f t="shared" si="2680"/>
        <v>0</v>
      </c>
      <c r="GJ98" s="98">
        <f t="shared" ref="GJ98" si="2713">SUM(L98,X98,AJ98,AV98,BH98,BT98,CF98,CR98,DD98,DP98,EB98,EN98,EZ98)</f>
        <v>0</v>
      </c>
      <c r="GK98" s="98">
        <f t="shared" ref="GK98" si="2714">SUM(M98,Y98,AK98,AW98,BI98,BU98,CG98,CS98,DE98,DQ98,EC98,EO98,FA98)</f>
        <v>0</v>
      </c>
      <c r="GL98" s="98">
        <f t="shared" ref="GL98" si="2715">SUM(N98,Z98,AL98,AX98,BJ98,BV98,CH98,CT98,DF98,DR98,ED98,EP98,FB98)</f>
        <v>0</v>
      </c>
      <c r="GM98" s="98">
        <f t="shared" ref="GM98" si="2716">SUM(O98,AA98,AM98,AY98,BK98,BW98,CI98,CU98,DG98,DS98,EE98,EQ98,FC98)</f>
        <v>0</v>
      </c>
      <c r="GN98" s="98">
        <f t="shared" ref="GN98" si="2717">SUM(P98,AB98,AN98,AZ98,BL98,BX98,CJ98,CV98,DH98,DT98,EF98,ER98,FD98)</f>
        <v>0</v>
      </c>
      <c r="GO98" s="98">
        <f t="shared" ref="GO98" si="2718">SUM(Q98,AC98,AO98,BA98,BM98,BY98,CK98,CW98,DI98,DU98,EG98,ES98,FE98)</f>
        <v>0</v>
      </c>
      <c r="GP98" s="98"/>
      <c r="GQ98" s="98"/>
      <c r="GR98" s="139"/>
      <c r="GS98" s="78"/>
      <c r="GT98" s="161"/>
      <c r="GU98" s="161"/>
      <c r="GV98" s="90">
        <f t="shared" si="2406"/>
        <v>0</v>
      </c>
    </row>
    <row r="99" spans="1:204" hidden="1" x14ac:dyDescent="0.2">
      <c r="A99" s="23">
        <v>1</v>
      </c>
      <c r="B99" s="101"/>
      <c r="C99" s="102"/>
      <c r="D99" s="103"/>
      <c r="E99" s="104" t="s">
        <v>44</v>
      </c>
      <c r="F99" s="108"/>
      <c r="G99" s="105"/>
      <c r="H99" s="106">
        <f>SUM(H100:H104)</f>
        <v>0</v>
      </c>
      <c r="I99" s="106">
        <f t="shared" ref="I99:BS99" si="2719">SUM(I100:I104)</f>
        <v>0</v>
      </c>
      <c r="J99" s="106">
        <f t="shared" si="2719"/>
        <v>0</v>
      </c>
      <c r="K99" s="106">
        <f t="shared" si="2719"/>
        <v>0</v>
      </c>
      <c r="L99" s="106">
        <f>SUM(L104,L100)</f>
        <v>0</v>
      </c>
      <c r="M99" s="106">
        <f t="shared" ref="M99:Q99" si="2720">SUM(M104,M100)</f>
        <v>0</v>
      </c>
      <c r="N99" s="106">
        <f t="shared" si="2720"/>
        <v>0</v>
      </c>
      <c r="O99" s="106">
        <f t="shared" si="2720"/>
        <v>0</v>
      </c>
      <c r="P99" s="106">
        <f t="shared" si="2720"/>
        <v>0</v>
      </c>
      <c r="Q99" s="106">
        <f t="shared" si="2720"/>
        <v>0</v>
      </c>
      <c r="R99" s="99">
        <f t="shared" si="2687"/>
        <v>0</v>
      </c>
      <c r="S99" s="99">
        <f t="shared" si="2688"/>
        <v>0</v>
      </c>
      <c r="T99" s="106">
        <f t="shared" si="2719"/>
        <v>0</v>
      </c>
      <c r="U99" s="106">
        <f t="shared" si="2719"/>
        <v>0</v>
      </c>
      <c r="V99" s="106">
        <f t="shared" si="2719"/>
        <v>0</v>
      </c>
      <c r="W99" s="106">
        <f t="shared" si="2719"/>
        <v>0</v>
      </c>
      <c r="X99" s="106">
        <f>SUM(X104,X100)</f>
        <v>0</v>
      </c>
      <c r="Y99" s="106">
        <f t="shared" ref="Y99" si="2721">SUM(Y104,Y100)</f>
        <v>0</v>
      </c>
      <c r="Z99" s="106">
        <f t="shared" ref="Z99" si="2722">SUM(Z104,Z100)</f>
        <v>0</v>
      </c>
      <c r="AA99" s="106">
        <f t="shared" ref="AA99" si="2723">SUM(AA104,AA100)</f>
        <v>0</v>
      </c>
      <c r="AB99" s="106">
        <f t="shared" ref="AB99" si="2724">SUM(AB104,AB100)</f>
        <v>0</v>
      </c>
      <c r="AC99" s="106">
        <f t="shared" ref="AC99" si="2725">SUM(AC104,AC100)</f>
        <v>0</v>
      </c>
      <c r="AD99" s="99">
        <f t="shared" si="2344"/>
        <v>0</v>
      </c>
      <c r="AE99" s="99">
        <f t="shared" si="2345"/>
        <v>0</v>
      </c>
      <c r="AF99" s="106">
        <f t="shared" si="2719"/>
        <v>0</v>
      </c>
      <c r="AG99" s="106">
        <f t="shared" si="2719"/>
        <v>0</v>
      </c>
      <c r="AH99" s="106">
        <f t="shared" si="2719"/>
        <v>0</v>
      </c>
      <c r="AI99" s="106">
        <f t="shared" si="2719"/>
        <v>0</v>
      </c>
      <c r="AJ99" s="106">
        <f>SUM(AJ104,AJ100)</f>
        <v>0</v>
      </c>
      <c r="AK99" s="106">
        <f t="shared" ref="AK99" si="2726">SUM(AK104,AK100)</f>
        <v>0</v>
      </c>
      <c r="AL99" s="106">
        <f t="shared" ref="AL99" si="2727">SUM(AL104,AL100)</f>
        <v>0</v>
      </c>
      <c r="AM99" s="106">
        <f t="shared" ref="AM99" si="2728">SUM(AM104,AM100)</f>
        <v>0</v>
      </c>
      <c r="AN99" s="106">
        <f t="shared" ref="AN99" si="2729">SUM(AN104,AN100)</f>
        <v>0</v>
      </c>
      <c r="AO99" s="106">
        <f t="shared" ref="AO99" si="2730">SUM(AO104,AO100)</f>
        <v>0</v>
      </c>
      <c r="AP99" s="99">
        <f t="shared" si="2346"/>
        <v>0</v>
      </c>
      <c r="AQ99" s="99">
        <f t="shared" si="2347"/>
        <v>0</v>
      </c>
      <c r="AR99" s="106">
        <f t="shared" si="2719"/>
        <v>0</v>
      </c>
      <c r="AS99" s="106">
        <f t="shared" si="2719"/>
        <v>0</v>
      </c>
      <c r="AT99" s="106">
        <f t="shared" si="2719"/>
        <v>0</v>
      </c>
      <c r="AU99" s="106">
        <f t="shared" si="2719"/>
        <v>0</v>
      </c>
      <c r="AV99" s="106">
        <f>SUM(AV104,AV100)</f>
        <v>0</v>
      </c>
      <c r="AW99" s="106">
        <f t="shared" ref="AW99" si="2731">SUM(AW104,AW100)</f>
        <v>0</v>
      </c>
      <c r="AX99" s="106">
        <f t="shared" ref="AX99" si="2732">SUM(AX104,AX100)</f>
        <v>0</v>
      </c>
      <c r="AY99" s="106">
        <f t="shared" ref="AY99" si="2733">SUM(AY104,AY100)</f>
        <v>0</v>
      </c>
      <c r="AZ99" s="106">
        <f t="shared" ref="AZ99" si="2734">SUM(AZ104,AZ100)</f>
        <v>0</v>
      </c>
      <c r="BA99" s="106">
        <f t="shared" ref="BA99" si="2735">SUM(BA104,BA100)</f>
        <v>0</v>
      </c>
      <c r="BB99" s="99">
        <f t="shared" si="2349"/>
        <v>0</v>
      </c>
      <c r="BC99" s="99">
        <f t="shared" si="2350"/>
        <v>0</v>
      </c>
      <c r="BD99" s="106">
        <f t="shared" si="2719"/>
        <v>50</v>
      </c>
      <c r="BE99" s="106">
        <f t="shared" si="2719"/>
        <v>4024548.9920000006</v>
      </c>
      <c r="BF99" s="106">
        <f t="shared" si="2719"/>
        <v>20.833333333333336</v>
      </c>
      <c r="BG99" s="106">
        <f t="shared" si="2719"/>
        <v>1676895.4133333336</v>
      </c>
      <c r="BH99" s="106">
        <f>SUM(BH104,BH100)</f>
        <v>26</v>
      </c>
      <c r="BI99" s="106">
        <f t="shared" ref="BI99" si="2736">SUM(BI104,BI100)</f>
        <v>1988184.8</v>
      </c>
      <c r="BJ99" s="106">
        <f t="shared" ref="BJ99" si="2737">SUM(BJ104,BJ100)</f>
        <v>3</v>
      </c>
      <c r="BK99" s="106">
        <f t="shared" ref="BK99" si="2738">SUM(BK104,BK100)</f>
        <v>212950.91999999998</v>
      </c>
      <c r="BL99" s="106">
        <f t="shared" ref="BL99" si="2739">SUM(BL104,BL100)</f>
        <v>29</v>
      </c>
      <c r="BM99" s="106">
        <f t="shared" ref="BM99" si="2740">SUM(BM104,BM100)</f>
        <v>2201135.7200000002</v>
      </c>
      <c r="BN99" s="99">
        <f t="shared" si="2352"/>
        <v>5.1666666666666643</v>
      </c>
      <c r="BO99" s="99">
        <f t="shared" si="2353"/>
        <v>311289.38666666648</v>
      </c>
      <c r="BP99" s="106">
        <f t="shared" si="2719"/>
        <v>0</v>
      </c>
      <c r="BQ99" s="106">
        <f t="shared" si="2719"/>
        <v>0</v>
      </c>
      <c r="BR99" s="106">
        <f t="shared" si="2719"/>
        <v>0</v>
      </c>
      <c r="BS99" s="106">
        <f t="shared" si="2719"/>
        <v>0</v>
      </c>
      <c r="BT99" s="106">
        <f>SUM(BT104,BT100)</f>
        <v>0</v>
      </c>
      <c r="BU99" s="106">
        <f t="shared" ref="BU99" si="2741">SUM(BU104,BU100)</f>
        <v>0</v>
      </c>
      <c r="BV99" s="106">
        <f t="shared" ref="BV99" si="2742">SUM(BV104,BV100)</f>
        <v>0</v>
      </c>
      <c r="BW99" s="106">
        <f t="shared" ref="BW99" si="2743">SUM(BW104,BW100)</f>
        <v>0</v>
      </c>
      <c r="BX99" s="106">
        <f t="shared" ref="BX99" si="2744">SUM(BX104,BX100)</f>
        <v>0</v>
      </c>
      <c r="BY99" s="106">
        <f t="shared" ref="BY99" si="2745">SUM(BY104,BY100)</f>
        <v>0</v>
      </c>
      <c r="BZ99" s="99">
        <f t="shared" si="2355"/>
        <v>0</v>
      </c>
      <c r="CA99" s="99">
        <f t="shared" si="2356"/>
        <v>0</v>
      </c>
      <c r="CB99" s="106">
        <f t="shared" ref="CB99:EA99" si="2746">SUM(CB100:CB104)</f>
        <v>148</v>
      </c>
      <c r="CC99" s="106">
        <f t="shared" si="2746"/>
        <v>14070832.249599999</v>
      </c>
      <c r="CD99" s="106">
        <f t="shared" si="2746"/>
        <v>61.666666666666664</v>
      </c>
      <c r="CE99" s="106">
        <f t="shared" si="2746"/>
        <v>5862846.7706666663</v>
      </c>
      <c r="CF99" s="106">
        <f>SUM(CF104,CF100)</f>
        <v>50</v>
      </c>
      <c r="CG99" s="106">
        <f t="shared" ref="CG99" si="2747">SUM(CG104,CG100)</f>
        <v>5593260.9600000009</v>
      </c>
      <c r="CH99" s="106">
        <f t="shared" ref="CH99" si="2748">SUM(CH104,CH100)</f>
        <v>17</v>
      </c>
      <c r="CI99" s="106">
        <f t="shared" ref="CI99" si="2749">SUM(CI104,CI100)</f>
        <v>1682089.08</v>
      </c>
      <c r="CJ99" s="106">
        <f t="shared" ref="CJ99" si="2750">SUM(CJ104,CJ100)</f>
        <v>67</v>
      </c>
      <c r="CK99" s="106">
        <f t="shared" ref="CK99" si="2751">SUM(CK104,CK100)</f>
        <v>7275350.040000001</v>
      </c>
      <c r="CL99" s="99">
        <f t="shared" si="2358"/>
        <v>-11.666666666666664</v>
      </c>
      <c r="CM99" s="99">
        <f t="shared" si="2359"/>
        <v>-269585.81066666543</v>
      </c>
      <c r="CN99" s="106">
        <f t="shared" si="2746"/>
        <v>0</v>
      </c>
      <c r="CO99" s="106">
        <f t="shared" si="2746"/>
        <v>0</v>
      </c>
      <c r="CP99" s="106">
        <f t="shared" si="2746"/>
        <v>0</v>
      </c>
      <c r="CQ99" s="106">
        <f t="shared" si="2746"/>
        <v>0</v>
      </c>
      <c r="CR99" s="106">
        <f>SUM(CR104,CR100)</f>
        <v>0</v>
      </c>
      <c r="CS99" s="106">
        <f t="shared" ref="CS99" si="2752">SUM(CS104,CS100)</f>
        <v>0</v>
      </c>
      <c r="CT99" s="106">
        <f t="shared" ref="CT99" si="2753">SUM(CT104,CT100)</f>
        <v>0</v>
      </c>
      <c r="CU99" s="106">
        <f t="shared" ref="CU99" si="2754">SUM(CU104,CU100)</f>
        <v>0</v>
      </c>
      <c r="CV99" s="106">
        <f t="shared" ref="CV99" si="2755">SUM(CV104,CV100)</f>
        <v>0</v>
      </c>
      <c r="CW99" s="106">
        <f t="shared" ref="CW99" si="2756">SUM(CW104,CW100)</f>
        <v>0</v>
      </c>
      <c r="CX99" s="99">
        <f t="shared" si="2361"/>
        <v>0</v>
      </c>
      <c r="CY99" s="99">
        <f t="shared" si="2362"/>
        <v>0</v>
      </c>
      <c r="CZ99" s="106">
        <f t="shared" si="2746"/>
        <v>5</v>
      </c>
      <c r="DA99" s="106">
        <f t="shared" si="2746"/>
        <v>354918.17600000004</v>
      </c>
      <c r="DB99" s="106">
        <f t="shared" si="2746"/>
        <v>2.0833333333333335</v>
      </c>
      <c r="DC99" s="106">
        <f t="shared" si="2746"/>
        <v>147882.57333333336</v>
      </c>
      <c r="DD99" s="106">
        <f>SUM(DD104,DD100)</f>
        <v>4</v>
      </c>
      <c r="DE99" s="106">
        <f t="shared" ref="DE99" si="2757">SUM(DE104,DE100)</f>
        <v>283934.56</v>
      </c>
      <c r="DF99" s="106">
        <f t="shared" ref="DF99" si="2758">SUM(DF104,DF100)</f>
        <v>0</v>
      </c>
      <c r="DG99" s="106">
        <f t="shared" ref="DG99" si="2759">SUM(DG104,DG100)</f>
        <v>0</v>
      </c>
      <c r="DH99" s="106">
        <f t="shared" ref="DH99" si="2760">SUM(DH104,DH100)</f>
        <v>4</v>
      </c>
      <c r="DI99" s="106">
        <f t="shared" ref="DI99" si="2761">SUM(DI104,DI100)</f>
        <v>283934.56</v>
      </c>
      <c r="DJ99" s="99">
        <f t="shared" si="2364"/>
        <v>1.9166666666666665</v>
      </c>
      <c r="DK99" s="99">
        <f t="shared" si="2365"/>
        <v>136051.98666666663</v>
      </c>
      <c r="DL99" s="106">
        <f t="shared" si="2746"/>
        <v>0</v>
      </c>
      <c r="DM99" s="106">
        <f t="shared" si="2746"/>
        <v>0</v>
      </c>
      <c r="DN99" s="106">
        <f t="shared" si="2746"/>
        <v>0</v>
      </c>
      <c r="DO99" s="106">
        <f t="shared" si="2746"/>
        <v>0</v>
      </c>
      <c r="DP99" s="106">
        <f>SUM(DP104,DP100)</f>
        <v>0</v>
      </c>
      <c r="DQ99" s="106">
        <f t="shared" ref="DQ99" si="2762">SUM(DQ104,DQ100)</f>
        <v>0</v>
      </c>
      <c r="DR99" s="106">
        <f t="shared" ref="DR99" si="2763">SUM(DR104,DR100)</f>
        <v>0</v>
      </c>
      <c r="DS99" s="106">
        <f t="shared" ref="DS99" si="2764">SUM(DS104,DS100)</f>
        <v>0</v>
      </c>
      <c r="DT99" s="106">
        <f t="shared" ref="DT99" si="2765">SUM(DT104,DT100)</f>
        <v>0</v>
      </c>
      <c r="DU99" s="106">
        <f t="shared" ref="DU99" si="2766">SUM(DU104,DU100)</f>
        <v>0</v>
      </c>
      <c r="DV99" s="99">
        <f t="shared" si="2367"/>
        <v>0</v>
      </c>
      <c r="DW99" s="99">
        <f t="shared" si="2368"/>
        <v>0</v>
      </c>
      <c r="DX99" s="106">
        <f t="shared" si="2746"/>
        <v>0</v>
      </c>
      <c r="DY99" s="106">
        <f t="shared" si="2746"/>
        <v>0</v>
      </c>
      <c r="DZ99" s="106">
        <f t="shared" si="2746"/>
        <v>0</v>
      </c>
      <c r="EA99" s="106">
        <f t="shared" si="2746"/>
        <v>0</v>
      </c>
      <c r="EB99" s="106">
        <f>SUM(EB104,EB100)</f>
        <v>0</v>
      </c>
      <c r="EC99" s="106">
        <f t="shared" ref="EC99" si="2767">SUM(EC104,EC100)</f>
        <v>0</v>
      </c>
      <c r="ED99" s="106">
        <f t="shared" ref="ED99" si="2768">SUM(ED104,ED100)</f>
        <v>0</v>
      </c>
      <c r="EE99" s="106">
        <f t="shared" ref="EE99" si="2769">SUM(EE104,EE100)</f>
        <v>0</v>
      </c>
      <c r="EF99" s="106">
        <f t="shared" ref="EF99" si="2770">SUM(EF104,EF100)</f>
        <v>0</v>
      </c>
      <c r="EG99" s="106">
        <f t="shared" ref="EG99" si="2771">SUM(EG104,EG100)</f>
        <v>0</v>
      </c>
      <c r="EH99" s="99">
        <f t="shared" si="2370"/>
        <v>0</v>
      </c>
      <c r="EI99" s="99">
        <f t="shared" si="2371"/>
        <v>0</v>
      </c>
      <c r="EJ99" s="106">
        <f t="shared" ref="EJ99:GQ99" si="2772">SUM(EJ100:EJ104)</f>
        <v>0</v>
      </c>
      <c r="EK99" s="106">
        <f t="shared" si="2772"/>
        <v>0</v>
      </c>
      <c r="EL99" s="106">
        <f t="shared" si="2772"/>
        <v>0</v>
      </c>
      <c r="EM99" s="106">
        <f t="shared" si="2772"/>
        <v>0</v>
      </c>
      <c r="EN99" s="106">
        <f>SUM(EN104,EN100)</f>
        <v>0</v>
      </c>
      <c r="EO99" s="106">
        <f t="shared" ref="EO99" si="2773">SUM(EO104,EO100)</f>
        <v>0</v>
      </c>
      <c r="EP99" s="106">
        <f t="shared" ref="EP99" si="2774">SUM(EP104,EP100)</f>
        <v>0</v>
      </c>
      <c r="EQ99" s="106">
        <f t="shared" ref="EQ99" si="2775">SUM(EQ104,EQ100)</f>
        <v>0</v>
      </c>
      <c r="ER99" s="106">
        <f t="shared" ref="ER99" si="2776">SUM(ER104,ER100)</f>
        <v>0</v>
      </c>
      <c r="ES99" s="106">
        <f t="shared" ref="ES99" si="2777">SUM(ES104,ES100)</f>
        <v>0</v>
      </c>
      <c r="ET99" s="99">
        <f t="shared" si="2373"/>
        <v>0</v>
      </c>
      <c r="EU99" s="99">
        <f t="shared" si="2374"/>
        <v>0</v>
      </c>
      <c r="EV99" s="106">
        <f t="shared" si="2772"/>
        <v>0</v>
      </c>
      <c r="EW99" s="106">
        <f t="shared" si="2772"/>
        <v>0</v>
      </c>
      <c r="EX99" s="106">
        <f t="shared" si="2772"/>
        <v>0</v>
      </c>
      <c r="EY99" s="106">
        <f t="shared" si="2772"/>
        <v>0</v>
      </c>
      <c r="EZ99" s="106">
        <f>SUM(EZ104,EZ100)</f>
        <v>0</v>
      </c>
      <c r="FA99" s="106">
        <f t="shared" ref="FA99" si="2778">SUM(FA104,FA100)</f>
        <v>0</v>
      </c>
      <c r="FB99" s="106">
        <f t="shared" ref="FB99" si="2779">SUM(FB104,FB100)</f>
        <v>0</v>
      </c>
      <c r="FC99" s="106">
        <f t="shared" ref="FC99" si="2780">SUM(FC104,FC100)</f>
        <v>0</v>
      </c>
      <c r="FD99" s="106">
        <f t="shared" ref="FD99" si="2781">SUM(FD104,FD100)</f>
        <v>0</v>
      </c>
      <c r="FE99" s="106">
        <f t="shared" ref="FE99" si="2782">SUM(FE104,FE100)</f>
        <v>0</v>
      </c>
      <c r="FF99" s="99">
        <f t="shared" si="2376"/>
        <v>0</v>
      </c>
      <c r="FG99" s="99">
        <f t="shared" si="2377"/>
        <v>0</v>
      </c>
      <c r="FH99" s="106">
        <f t="shared" si="2772"/>
        <v>0</v>
      </c>
      <c r="FI99" s="106">
        <f t="shared" si="2772"/>
        <v>0</v>
      </c>
      <c r="FJ99" s="106">
        <f t="shared" si="2772"/>
        <v>0</v>
      </c>
      <c r="FK99" s="106">
        <f t="shared" si="2772"/>
        <v>0</v>
      </c>
      <c r="FL99" s="106">
        <f>SUM(FL104,FL100)</f>
        <v>0</v>
      </c>
      <c r="FM99" s="106">
        <f t="shared" ref="FM99" si="2783">SUM(FM104,FM100)</f>
        <v>0</v>
      </c>
      <c r="FN99" s="106">
        <f t="shared" ref="FN99" si="2784">SUM(FN104,FN100)</f>
        <v>0</v>
      </c>
      <c r="FO99" s="106">
        <f t="shared" ref="FO99" si="2785">SUM(FO104,FO100)</f>
        <v>0</v>
      </c>
      <c r="FP99" s="106">
        <f t="shared" ref="FP99" si="2786">SUM(FP104,FP100)</f>
        <v>0</v>
      </c>
      <c r="FQ99" s="106">
        <f t="shared" ref="FQ99" si="2787">SUM(FQ104,FQ100)</f>
        <v>0</v>
      </c>
      <c r="FR99" s="99">
        <f t="shared" si="2379"/>
        <v>0</v>
      </c>
      <c r="FS99" s="99">
        <f t="shared" si="2380"/>
        <v>0</v>
      </c>
      <c r="FT99" s="106">
        <f t="shared" si="2772"/>
        <v>0</v>
      </c>
      <c r="FU99" s="106">
        <f t="shared" si="2772"/>
        <v>0</v>
      </c>
      <c r="FV99" s="106">
        <f t="shared" si="2772"/>
        <v>0</v>
      </c>
      <c r="FW99" s="106">
        <f t="shared" si="2772"/>
        <v>0</v>
      </c>
      <c r="FX99" s="106">
        <f>SUM(FX104,FX100)</f>
        <v>0</v>
      </c>
      <c r="FY99" s="106">
        <f t="shared" ref="FY99" si="2788">SUM(FY104,FY100)</f>
        <v>0</v>
      </c>
      <c r="FZ99" s="106">
        <f t="shared" ref="FZ99" si="2789">SUM(FZ104,FZ100)</f>
        <v>0</v>
      </c>
      <c r="GA99" s="106">
        <f t="shared" ref="GA99" si="2790">SUM(GA104,GA100)</f>
        <v>0</v>
      </c>
      <c r="GB99" s="106">
        <f t="shared" ref="GB99" si="2791">SUM(GB104,GB100)</f>
        <v>0</v>
      </c>
      <c r="GC99" s="106">
        <f t="shared" ref="GC99" si="2792">SUM(GC104,GC100)</f>
        <v>0</v>
      </c>
      <c r="GD99" s="99">
        <f t="shared" si="2382"/>
        <v>0</v>
      </c>
      <c r="GE99" s="99">
        <f t="shared" si="2383"/>
        <v>0</v>
      </c>
      <c r="GF99" s="106">
        <f>SUM(GF100,GF104)</f>
        <v>203</v>
      </c>
      <c r="GG99" s="106">
        <f t="shared" ref="GG99:GO99" si="2793">SUM(GG100,GG104)</f>
        <v>18450299.417599998</v>
      </c>
      <c r="GH99" s="129">
        <f t="shared" ref="GH99:GH100" si="2794">SUM(GF99/12*$A$2)</f>
        <v>84.583333333333343</v>
      </c>
      <c r="GI99" s="172">
        <f t="shared" ref="GI99:GI100" si="2795">SUM(GG99/12*$A$2)</f>
        <v>7687624.7573333327</v>
      </c>
      <c r="GJ99" s="106">
        <f t="shared" si="2793"/>
        <v>80</v>
      </c>
      <c r="GK99" s="106">
        <f t="shared" si="2793"/>
        <v>7865380.3200000003</v>
      </c>
      <c r="GL99" s="106">
        <f t="shared" si="2793"/>
        <v>20</v>
      </c>
      <c r="GM99" s="106">
        <f t="shared" si="2793"/>
        <v>1895040</v>
      </c>
      <c r="GN99" s="106">
        <f t="shared" si="2793"/>
        <v>100</v>
      </c>
      <c r="GO99" s="106">
        <f t="shared" si="2793"/>
        <v>9760420.3200000003</v>
      </c>
      <c r="GP99" s="106">
        <f t="shared" si="2772"/>
        <v>-4.5833333333333357</v>
      </c>
      <c r="GQ99" s="106">
        <f t="shared" si="2772"/>
        <v>177755.56266666809</v>
      </c>
      <c r="GR99" s="139"/>
      <c r="GS99" s="78"/>
      <c r="GT99" s="161"/>
      <c r="GU99" s="161"/>
      <c r="GV99" s="90">
        <f t="shared" si="2406"/>
        <v>0</v>
      </c>
    </row>
    <row r="100" spans="1:204" hidden="1" x14ac:dyDescent="0.2">
      <c r="A100" s="23">
        <v>1</v>
      </c>
      <c r="B100" s="101"/>
      <c r="C100" s="107"/>
      <c r="D100" s="108"/>
      <c r="E100" s="123" t="s">
        <v>45</v>
      </c>
      <c r="F100" s="125">
        <v>19</v>
      </c>
      <c r="G100" s="126">
        <v>118520.3584</v>
      </c>
      <c r="H100" s="106">
        <f>VLOOKUP($E100,'ВМП план'!$B$8:$AN$43,8,0)</f>
        <v>0</v>
      </c>
      <c r="I100" s="106">
        <f>VLOOKUP($E100,'ВМП план'!$B$8:$AN$43,9,0)</f>
        <v>0</v>
      </c>
      <c r="J100" s="106">
        <f t="shared" si="288"/>
        <v>0</v>
      </c>
      <c r="K100" s="106">
        <f t="shared" si="289"/>
        <v>0</v>
      </c>
      <c r="L100" s="106">
        <f>SUM(L101:L103)</f>
        <v>0</v>
      </c>
      <c r="M100" s="106">
        <f t="shared" ref="M100:Q100" si="2796">SUM(M101:M103)</f>
        <v>0</v>
      </c>
      <c r="N100" s="106">
        <f t="shared" si="2796"/>
        <v>0</v>
      </c>
      <c r="O100" s="106">
        <f t="shared" si="2796"/>
        <v>0</v>
      </c>
      <c r="P100" s="106">
        <f t="shared" si="2796"/>
        <v>0</v>
      </c>
      <c r="Q100" s="106">
        <f t="shared" si="2796"/>
        <v>0</v>
      </c>
      <c r="R100" s="122">
        <f t="shared" si="2687"/>
        <v>0</v>
      </c>
      <c r="S100" s="122">
        <f t="shared" si="2688"/>
        <v>0</v>
      </c>
      <c r="T100" s="106">
        <f>VLOOKUP($E100,'ВМП план'!$B$8:$AN$43,10,0)</f>
        <v>0</v>
      </c>
      <c r="U100" s="106">
        <f>VLOOKUP($E100,'ВМП план'!$B$8:$AN$43,11,0)</f>
        <v>0</v>
      </c>
      <c r="V100" s="106">
        <f t="shared" si="291"/>
        <v>0</v>
      </c>
      <c r="W100" s="106">
        <f t="shared" si="292"/>
        <v>0</v>
      </c>
      <c r="X100" s="106">
        <f>SUM(X101:X103)</f>
        <v>0</v>
      </c>
      <c r="Y100" s="106">
        <f t="shared" ref="Y100" si="2797">SUM(Y101:Y103)</f>
        <v>0</v>
      </c>
      <c r="Z100" s="106">
        <f t="shared" ref="Z100" si="2798">SUM(Z101:Z103)</f>
        <v>0</v>
      </c>
      <c r="AA100" s="106">
        <f t="shared" ref="AA100" si="2799">SUM(AA101:AA103)</f>
        <v>0</v>
      </c>
      <c r="AB100" s="106">
        <f t="shared" ref="AB100" si="2800">SUM(AB101:AB103)</f>
        <v>0</v>
      </c>
      <c r="AC100" s="106">
        <f t="shared" ref="AC100" si="2801">SUM(AC101:AC103)</f>
        <v>0</v>
      </c>
      <c r="AD100" s="122">
        <f t="shared" si="2344"/>
        <v>0</v>
      </c>
      <c r="AE100" s="122">
        <f t="shared" si="2345"/>
        <v>0</v>
      </c>
      <c r="AF100" s="106">
        <f>VLOOKUP($E100,'ВМП план'!$B$8:$AL$43,12,0)</f>
        <v>0</v>
      </c>
      <c r="AG100" s="106">
        <f>VLOOKUP($E100,'ВМП план'!$B$8:$AL$43,13,0)</f>
        <v>0</v>
      </c>
      <c r="AH100" s="106">
        <f t="shared" si="298"/>
        <v>0</v>
      </c>
      <c r="AI100" s="106">
        <f t="shared" si="299"/>
        <v>0</v>
      </c>
      <c r="AJ100" s="106">
        <f>SUM(AJ101:AJ103)</f>
        <v>0</v>
      </c>
      <c r="AK100" s="106">
        <f t="shared" ref="AK100" si="2802">SUM(AK101:AK103)</f>
        <v>0</v>
      </c>
      <c r="AL100" s="106">
        <f t="shared" ref="AL100" si="2803">SUM(AL101:AL103)</f>
        <v>0</v>
      </c>
      <c r="AM100" s="106">
        <f t="shared" ref="AM100" si="2804">SUM(AM101:AM103)</f>
        <v>0</v>
      </c>
      <c r="AN100" s="106">
        <f t="shared" ref="AN100" si="2805">SUM(AN101:AN103)</f>
        <v>0</v>
      </c>
      <c r="AO100" s="106">
        <f t="shared" ref="AO100" si="2806">SUM(AO101:AO103)</f>
        <v>0</v>
      </c>
      <c r="AP100" s="122">
        <f t="shared" si="2346"/>
        <v>0</v>
      </c>
      <c r="AQ100" s="122">
        <f t="shared" si="2347"/>
        <v>0</v>
      </c>
      <c r="AR100" s="106"/>
      <c r="AS100" s="106"/>
      <c r="AT100" s="106">
        <f t="shared" si="305"/>
        <v>0</v>
      </c>
      <c r="AU100" s="106">
        <f t="shared" si="306"/>
        <v>0</v>
      </c>
      <c r="AV100" s="106">
        <f>SUM(AV101:AV103)</f>
        <v>0</v>
      </c>
      <c r="AW100" s="106">
        <f t="shared" ref="AW100" si="2807">SUM(AW101:AW103)</f>
        <v>0</v>
      </c>
      <c r="AX100" s="106">
        <f t="shared" ref="AX100" si="2808">SUM(AX101:AX103)</f>
        <v>0</v>
      </c>
      <c r="AY100" s="106">
        <f t="shared" ref="AY100" si="2809">SUM(AY101:AY103)</f>
        <v>0</v>
      </c>
      <c r="AZ100" s="106">
        <f t="shared" ref="AZ100" si="2810">SUM(AZ101:AZ103)</f>
        <v>0</v>
      </c>
      <c r="BA100" s="106">
        <f t="shared" ref="BA100" si="2811">SUM(BA101:BA103)</f>
        <v>0</v>
      </c>
      <c r="BB100" s="122">
        <f t="shared" si="2349"/>
        <v>0</v>
      </c>
      <c r="BC100" s="122">
        <f t="shared" si="2350"/>
        <v>0</v>
      </c>
      <c r="BD100" s="106">
        <v>10</v>
      </c>
      <c r="BE100" s="106">
        <v>1185203.584</v>
      </c>
      <c r="BF100" s="106">
        <f t="shared" si="312"/>
        <v>4.166666666666667</v>
      </c>
      <c r="BG100" s="106">
        <f t="shared" si="313"/>
        <v>493834.82666666672</v>
      </c>
      <c r="BH100" s="106">
        <f>SUM(BH101:BH103)</f>
        <v>3</v>
      </c>
      <c r="BI100" s="106">
        <f t="shared" ref="BI100" si="2812">SUM(BI101:BI103)</f>
        <v>355561.08</v>
      </c>
      <c r="BJ100" s="106">
        <f t="shared" ref="BJ100" si="2813">SUM(BJ101:BJ103)</f>
        <v>0</v>
      </c>
      <c r="BK100" s="106">
        <f t="shared" ref="BK100" si="2814">SUM(BK101:BK103)</f>
        <v>0</v>
      </c>
      <c r="BL100" s="106">
        <f t="shared" ref="BL100" si="2815">SUM(BL101:BL103)</f>
        <v>3</v>
      </c>
      <c r="BM100" s="106">
        <f t="shared" ref="BM100" si="2816">SUM(BM101:BM103)</f>
        <v>355561.08</v>
      </c>
      <c r="BN100" s="122">
        <f t="shared" si="2352"/>
        <v>-1.166666666666667</v>
      </c>
      <c r="BO100" s="122">
        <f t="shared" si="2353"/>
        <v>-138273.7466666667</v>
      </c>
      <c r="BP100" s="106"/>
      <c r="BQ100" s="106"/>
      <c r="BR100" s="106">
        <f t="shared" si="319"/>
        <v>0</v>
      </c>
      <c r="BS100" s="106">
        <f t="shared" si="320"/>
        <v>0</v>
      </c>
      <c r="BT100" s="106">
        <f>SUM(BT101:BT103)</f>
        <v>0</v>
      </c>
      <c r="BU100" s="106">
        <f t="shared" ref="BU100" si="2817">SUM(BU101:BU103)</f>
        <v>0</v>
      </c>
      <c r="BV100" s="106">
        <f t="shared" ref="BV100" si="2818">SUM(BV101:BV103)</f>
        <v>0</v>
      </c>
      <c r="BW100" s="106">
        <f t="shared" ref="BW100" si="2819">SUM(BW101:BW103)</f>
        <v>0</v>
      </c>
      <c r="BX100" s="106">
        <f t="shared" ref="BX100" si="2820">SUM(BX101:BX103)</f>
        <v>0</v>
      </c>
      <c r="BY100" s="106">
        <f t="shared" ref="BY100" si="2821">SUM(BY101:BY103)</f>
        <v>0</v>
      </c>
      <c r="BZ100" s="122">
        <f t="shared" si="2355"/>
        <v>0</v>
      </c>
      <c r="CA100" s="122">
        <f t="shared" si="2356"/>
        <v>0</v>
      </c>
      <c r="CB100" s="106">
        <v>75</v>
      </c>
      <c r="CC100" s="106">
        <v>8889026.879999999</v>
      </c>
      <c r="CD100" s="106">
        <f t="shared" si="326"/>
        <v>31.25</v>
      </c>
      <c r="CE100" s="106">
        <f t="shared" si="327"/>
        <v>3703761.1999999993</v>
      </c>
      <c r="CF100" s="106">
        <f>SUM(CF101:CF103)</f>
        <v>43</v>
      </c>
      <c r="CG100" s="106">
        <f t="shared" ref="CG100" si="2822">SUM(CG101:CG103)</f>
        <v>5096375.4800000004</v>
      </c>
      <c r="CH100" s="106">
        <f t="shared" ref="CH100" si="2823">SUM(CH101:CH103)</f>
        <v>10</v>
      </c>
      <c r="CI100" s="106">
        <f t="shared" ref="CI100" si="2824">SUM(CI101:CI103)</f>
        <v>1185203.6000000001</v>
      </c>
      <c r="CJ100" s="106">
        <f t="shared" ref="CJ100" si="2825">SUM(CJ101:CJ103)</f>
        <v>53</v>
      </c>
      <c r="CK100" s="106">
        <f t="shared" ref="CK100" si="2826">SUM(CK101:CK103)</f>
        <v>6281579.080000001</v>
      </c>
      <c r="CL100" s="122">
        <f t="shared" si="2358"/>
        <v>11.75</v>
      </c>
      <c r="CM100" s="122">
        <f t="shared" si="2359"/>
        <v>1392614.2800000012</v>
      </c>
      <c r="CN100" s="106"/>
      <c r="CO100" s="106"/>
      <c r="CP100" s="106">
        <f t="shared" si="333"/>
        <v>0</v>
      </c>
      <c r="CQ100" s="106">
        <f t="shared" si="334"/>
        <v>0</v>
      </c>
      <c r="CR100" s="106">
        <f>SUM(CR101:CR103)</f>
        <v>0</v>
      </c>
      <c r="CS100" s="106">
        <f t="shared" ref="CS100" si="2827">SUM(CS101:CS103)</f>
        <v>0</v>
      </c>
      <c r="CT100" s="106">
        <f t="shared" ref="CT100" si="2828">SUM(CT101:CT103)</f>
        <v>0</v>
      </c>
      <c r="CU100" s="106">
        <f t="shared" ref="CU100" si="2829">SUM(CU101:CU103)</f>
        <v>0</v>
      </c>
      <c r="CV100" s="106">
        <f t="shared" ref="CV100" si="2830">SUM(CV101:CV103)</f>
        <v>0</v>
      </c>
      <c r="CW100" s="106">
        <f t="shared" ref="CW100" si="2831">SUM(CW101:CW103)</f>
        <v>0</v>
      </c>
      <c r="CX100" s="122">
        <f t="shared" si="2361"/>
        <v>0</v>
      </c>
      <c r="CY100" s="122">
        <f t="shared" si="2362"/>
        <v>0</v>
      </c>
      <c r="CZ100" s="106"/>
      <c r="DA100" s="106">
        <v>0</v>
      </c>
      <c r="DB100" s="106">
        <f t="shared" si="340"/>
        <v>0</v>
      </c>
      <c r="DC100" s="106">
        <f t="shared" si="341"/>
        <v>0</v>
      </c>
      <c r="DD100" s="106">
        <f>SUM(DD101:DD103)</f>
        <v>0</v>
      </c>
      <c r="DE100" s="106">
        <f t="shared" ref="DE100" si="2832">SUM(DE101:DE103)</f>
        <v>0</v>
      </c>
      <c r="DF100" s="106">
        <f t="shared" ref="DF100" si="2833">SUM(DF101:DF103)</f>
        <v>0</v>
      </c>
      <c r="DG100" s="106">
        <f t="shared" ref="DG100" si="2834">SUM(DG101:DG103)</f>
        <v>0</v>
      </c>
      <c r="DH100" s="106">
        <f t="shared" ref="DH100" si="2835">SUM(DH101:DH103)</f>
        <v>0</v>
      </c>
      <c r="DI100" s="106">
        <f t="shared" ref="DI100" si="2836">SUM(DI101:DI103)</f>
        <v>0</v>
      </c>
      <c r="DJ100" s="122">
        <f t="shared" si="2364"/>
        <v>0</v>
      </c>
      <c r="DK100" s="122">
        <f t="shared" si="2365"/>
        <v>0</v>
      </c>
      <c r="DL100" s="106"/>
      <c r="DM100" s="106"/>
      <c r="DN100" s="106">
        <f t="shared" si="347"/>
        <v>0</v>
      </c>
      <c r="DO100" s="106">
        <f t="shared" si="348"/>
        <v>0</v>
      </c>
      <c r="DP100" s="106">
        <f>SUM(DP101:DP103)</f>
        <v>0</v>
      </c>
      <c r="DQ100" s="106">
        <f t="shared" ref="DQ100" si="2837">SUM(DQ101:DQ103)</f>
        <v>0</v>
      </c>
      <c r="DR100" s="106">
        <f t="shared" ref="DR100" si="2838">SUM(DR101:DR103)</f>
        <v>0</v>
      </c>
      <c r="DS100" s="106">
        <f t="shared" ref="DS100" si="2839">SUM(DS101:DS103)</f>
        <v>0</v>
      </c>
      <c r="DT100" s="106">
        <f t="shared" ref="DT100" si="2840">SUM(DT101:DT103)</f>
        <v>0</v>
      </c>
      <c r="DU100" s="106">
        <f t="shared" ref="DU100" si="2841">SUM(DU101:DU103)</f>
        <v>0</v>
      </c>
      <c r="DV100" s="122">
        <f t="shared" si="2367"/>
        <v>0</v>
      </c>
      <c r="DW100" s="122">
        <f t="shared" si="2368"/>
        <v>0</v>
      </c>
      <c r="DX100" s="106"/>
      <c r="DY100" s="106">
        <v>0</v>
      </c>
      <c r="DZ100" s="106">
        <f t="shared" si="354"/>
        <v>0</v>
      </c>
      <c r="EA100" s="106">
        <f t="shared" si="355"/>
        <v>0</v>
      </c>
      <c r="EB100" s="106">
        <f>SUM(EB101:EB103)</f>
        <v>0</v>
      </c>
      <c r="EC100" s="106">
        <f t="shared" ref="EC100" si="2842">SUM(EC101:EC103)</f>
        <v>0</v>
      </c>
      <c r="ED100" s="106">
        <f t="shared" ref="ED100" si="2843">SUM(ED101:ED103)</f>
        <v>0</v>
      </c>
      <c r="EE100" s="106">
        <f t="shared" ref="EE100" si="2844">SUM(EE101:EE103)</f>
        <v>0</v>
      </c>
      <c r="EF100" s="106">
        <f t="shared" ref="EF100" si="2845">SUM(EF101:EF103)</f>
        <v>0</v>
      </c>
      <c r="EG100" s="106">
        <f t="shared" ref="EG100" si="2846">SUM(EG101:EG103)</f>
        <v>0</v>
      </c>
      <c r="EH100" s="122">
        <f t="shared" si="2370"/>
        <v>0</v>
      </c>
      <c r="EI100" s="122">
        <f t="shared" si="2371"/>
        <v>0</v>
      </c>
      <c r="EJ100" s="106"/>
      <c r="EK100" s="106">
        <v>0</v>
      </c>
      <c r="EL100" s="106">
        <f t="shared" si="361"/>
        <v>0</v>
      </c>
      <c r="EM100" s="106">
        <f t="shared" si="362"/>
        <v>0</v>
      </c>
      <c r="EN100" s="106">
        <f>SUM(EN101:EN103)</f>
        <v>0</v>
      </c>
      <c r="EO100" s="106">
        <f t="shared" ref="EO100" si="2847">SUM(EO101:EO103)</f>
        <v>0</v>
      </c>
      <c r="EP100" s="106">
        <f t="shared" ref="EP100" si="2848">SUM(EP101:EP103)</f>
        <v>0</v>
      </c>
      <c r="EQ100" s="106">
        <f t="shared" ref="EQ100" si="2849">SUM(EQ101:EQ103)</f>
        <v>0</v>
      </c>
      <c r="ER100" s="106">
        <f t="shared" ref="ER100" si="2850">SUM(ER101:ER103)</f>
        <v>0</v>
      </c>
      <c r="ES100" s="106">
        <f t="shared" ref="ES100" si="2851">SUM(ES101:ES103)</f>
        <v>0</v>
      </c>
      <c r="ET100" s="122">
        <f t="shared" si="2373"/>
        <v>0</v>
      </c>
      <c r="EU100" s="122">
        <f t="shared" si="2374"/>
        <v>0</v>
      </c>
      <c r="EV100" s="106"/>
      <c r="EW100" s="106"/>
      <c r="EX100" s="106">
        <f t="shared" si="368"/>
        <v>0</v>
      </c>
      <c r="EY100" s="106">
        <f t="shared" si="369"/>
        <v>0</v>
      </c>
      <c r="EZ100" s="106">
        <f>SUM(EZ101:EZ103)</f>
        <v>0</v>
      </c>
      <c r="FA100" s="106">
        <f t="shared" ref="FA100" si="2852">SUM(FA101:FA103)</f>
        <v>0</v>
      </c>
      <c r="FB100" s="106">
        <f t="shared" ref="FB100" si="2853">SUM(FB101:FB103)</f>
        <v>0</v>
      </c>
      <c r="FC100" s="106">
        <f t="shared" ref="FC100" si="2854">SUM(FC101:FC103)</f>
        <v>0</v>
      </c>
      <c r="FD100" s="106">
        <f t="shared" ref="FD100" si="2855">SUM(FD101:FD103)</f>
        <v>0</v>
      </c>
      <c r="FE100" s="106">
        <f t="shared" ref="FE100" si="2856">SUM(FE101:FE103)</f>
        <v>0</v>
      </c>
      <c r="FF100" s="122">
        <f t="shared" si="2376"/>
        <v>0</v>
      </c>
      <c r="FG100" s="122">
        <f t="shared" si="2377"/>
        <v>0</v>
      </c>
      <c r="FH100" s="106"/>
      <c r="FI100" s="106"/>
      <c r="FJ100" s="106">
        <f t="shared" si="375"/>
        <v>0</v>
      </c>
      <c r="FK100" s="106">
        <f t="shared" si="376"/>
        <v>0</v>
      </c>
      <c r="FL100" s="106">
        <f>SUM(FL101:FL103)</f>
        <v>0</v>
      </c>
      <c r="FM100" s="106">
        <f t="shared" ref="FM100" si="2857">SUM(FM101:FM103)</f>
        <v>0</v>
      </c>
      <c r="FN100" s="106">
        <f t="shared" ref="FN100" si="2858">SUM(FN101:FN103)</f>
        <v>0</v>
      </c>
      <c r="FO100" s="106">
        <f t="shared" ref="FO100" si="2859">SUM(FO101:FO103)</f>
        <v>0</v>
      </c>
      <c r="FP100" s="106">
        <f t="shared" ref="FP100" si="2860">SUM(FP101:FP103)</f>
        <v>0</v>
      </c>
      <c r="FQ100" s="106">
        <f t="shared" ref="FQ100" si="2861">SUM(FQ101:FQ103)</f>
        <v>0</v>
      </c>
      <c r="FR100" s="122">
        <f t="shared" si="2379"/>
        <v>0</v>
      </c>
      <c r="FS100" s="122">
        <f t="shared" si="2380"/>
        <v>0</v>
      </c>
      <c r="FT100" s="106"/>
      <c r="FU100" s="106"/>
      <c r="FV100" s="106">
        <f t="shared" si="382"/>
        <v>0</v>
      </c>
      <c r="FW100" s="106">
        <f t="shared" si="383"/>
        <v>0</v>
      </c>
      <c r="FX100" s="106">
        <f>SUM(FX101:FX103)</f>
        <v>0</v>
      </c>
      <c r="FY100" s="106">
        <f t="shared" ref="FY100" si="2862">SUM(FY101:FY103)</f>
        <v>0</v>
      </c>
      <c r="FZ100" s="106">
        <f t="shared" ref="FZ100" si="2863">SUM(FZ101:FZ103)</f>
        <v>0</v>
      </c>
      <c r="GA100" s="106">
        <f t="shared" ref="GA100" si="2864">SUM(GA101:GA103)</f>
        <v>0</v>
      </c>
      <c r="GB100" s="106">
        <f t="shared" ref="GB100" si="2865">SUM(GB101:GB103)</f>
        <v>0</v>
      </c>
      <c r="GC100" s="106">
        <f t="shared" ref="GC100" si="2866">SUM(GC101:GC103)</f>
        <v>0</v>
      </c>
      <c r="GD100" s="122">
        <f t="shared" si="2382"/>
        <v>0</v>
      </c>
      <c r="GE100" s="122">
        <f t="shared" si="2383"/>
        <v>0</v>
      </c>
      <c r="GF100" s="106">
        <f t="shared" ref="GF100:GG104" si="2867">H100+T100+AF100+AR100+BD100+BP100+CB100+CN100+CZ100+DL100+DX100+EJ100+EV100+FH100+FT100</f>
        <v>85</v>
      </c>
      <c r="GG100" s="106">
        <f t="shared" si="2867"/>
        <v>10074230.464</v>
      </c>
      <c r="GH100" s="129">
        <f t="shared" si="2794"/>
        <v>35.416666666666664</v>
      </c>
      <c r="GI100" s="172">
        <f t="shared" si="2795"/>
        <v>4197596.0266666664</v>
      </c>
      <c r="GJ100" s="106">
        <f>SUM(GJ101:GJ103)</f>
        <v>46</v>
      </c>
      <c r="GK100" s="106">
        <f t="shared" ref="GK100" si="2868">SUM(GK101:GK103)</f>
        <v>5451936.5600000005</v>
      </c>
      <c r="GL100" s="106">
        <f t="shared" ref="GL100" si="2869">SUM(GL101:GL103)</f>
        <v>10</v>
      </c>
      <c r="GM100" s="106">
        <f t="shared" ref="GM100" si="2870">SUM(GM101:GM103)</f>
        <v>1185203.6000000001</v>
      </c>
      <c r="GN100" s="106">
        <f t="shared" ref="GN100" si="2871">SUM(GN101:GN103)</f>
        <v>56</v>
      </c>
      <c r="GO100" s="106">
        <f t="shared" ref="GO100" si="2872">SUM(GO101:GO103)</f>
        <v>6637140.1600000011</v>
      </c>
      <c r="GP100" s="106">
        <f t="shared" ref="GP100:GP104" si="2873">SUM(GJ100-GH100)</f>
        <v>10.583333333333336</v>
      </c>
      <c r="GQ100" s="106">
        <f t="shared" ref="GQ100:GQ104" si="2874">SUM(GK100-GI100)</f>
        <v>1254340.5333333341</v>
      </c>
      <c r="GR100" s="139"/>
      <c r="GS100" s="78"/>
      <c r="GT100" s="161">
        <v>118520.3584</v>
      </c>
      <c r="GU100" s="161">
        <f t="shared" si="2646"/>
        <v>118520.36000000002</v>
      </c>
      <c r="GV100" s="90">
        <f t="shared" si="2406"/>
        <v>-1.6000000177882612E-3</v>
      </c>
    </row>
    <row r="101" spans="1:204" ht="59.25" hidden="1" customHeight="1" x14ac:dyDescent="0.2">
      <c r="A101" s="23">
        <v>1</v>
      </c>
      <c r="B101" s="78" t="s">
        <v>182</v>
      </c>
      <c r="C101" s="79" t="s">
        <v>183</v>
      </c>
      <c r="D101" s="86">
        <v>357</v>
      </c>
      <c r="E101" s="83" t="s">
        <v>184</v>
      </c>
      <c r="F101" s="86">
        <v>19</v>
      </c>
      <c r="G101" s="97">
        <v>118520.3584</v>
      </c>
      <c r="H101" s="98"/>
      <c r="I101" s="98"/>
      <c r="J101" s="98"/>
      <c r="K101" s="98"/>
      <c r="L101" s="98">
        <f>VLOOKUP($D101,'факт '!$D$7:$AS$101,3,0)</f>
        <v>0</v>
      </c>
      <c r="M101" s="98">
        <f>VLOOKUP($D101,'факт '!$D$7:$AS$101,4,0)</f>
        <v>0</v>
      </c>
      <c r="N101" s="98"/>
      <c r="O101" s="98"/>
      <c r="P101" s="98">
        <f t="shared" ref="P101:P102" si="2875">SUM(L101+N101)</f>
        <v>0</v>
      </c>
      <c r="Q101" s="98">
        <f t="shared" ref="Q101:Q102" si="2876">SUM(M101+O101)</f>
        <v>0</v>
      </c>
      <c r="R101" s="99">
        <f t="shared" ref="R101:R102" si="2877">SUM(L101-J101)</f>
        <v>0</v>
      </c>
      <c r="S101" s="99">
        <f t="shared" ref="S101:S102" si="2878">SUM(M101-K101)</f>
        <v>0</v>
      </c>
      <c r="T101" s="98"/>
      <c r="U101" s="98"/>
      <c r="V101" s="98"/>
      <c r="W101" s="98"/>
      <c r="X101" s="98">
        <f>VLOOKUP($D101,'факт '!$D$7:$AS$101,7,0)</f>
        <v>0</v>
      </c>
      <c r="Y101" s="98">
        <f>VLOOKUP($D101,'факт '!$D$7:$AS$101,8,0)</f>
        <v>0</v>
      </c>
      <c r="Z101" s="98">
        <f>VLOOKUP($D101,'факт '!$D$7:$AS$101,9,0)</f>
        <v>0</v>
      </c>
      <c r="AA101" s="98">
        <f>VLOOKUP($D101,'факт '!$D$7:$AS$101,10,0)</f>
        <v>0</v>
      </c>
      <c r="AB101" s="98">
        <f t="shared" ref="AB101:AB102" si="2879">SUM(X101+Z101)</f>
        <v>0</v>
      </c>
      <c r="AC101" s="98">
        <f t="shared" ref="AC101:AC102" si="2880">SUM(Y101+AA101)</f>
        <v>0</v>
      </c>
      <c r="AD101" s="99">
        <f t="shared" ref="AD101:AD102" si="2881">SUM(X101-V101)</f>
        <v>0</v>
      </c>
      <c r="AE101" s="99">
        <f t="shared" ref="AE101:AE102" si="2882">SUM(Y101-W101)</f>
        <v>0</v>
      </c>
      <c r="AF101" s="98"/>
      <c r="AG101" s="98"/>
      <c r="AH101" s="98"/>
      <c r="AI101" s="98"/>
      <c r="AJ101" s="98">
        <f>VLOOKUP($D101,'факт '!$D$7:$AS$101,5,0)</f>
        <v>0</v>
      </c>
      <c r="AK101" s="98">
        <f>VLOOKUP($D101,'факт '!$D$7:$AS$101,6,0)</f>
        <v>0</v>
      </c>
      <c r="AL101" s="98"/>
      <c r="AM101" s="98"/>
      <c r="AN101" s="98">
        <f t="shared" ref="AN101:AN102" si="2883">SUM(AJ101+AL101)</f>
        <v>0</v>
      </c>
      <c r="AO101" s="98">
        <f t="shared" ref="AO101:AO102" si="2884">SUM(AK101+AM101)</f>
        <v>0</v>
      </c>
      <c r="AP101" s="99">
        <f t="shared" ref="AP101:AP102" si="2885">SUM(AJ101-AH101)</f>
        <v>0</v>
      </c>
      <c r="AQ101" s="99">
        <f t="shared" ref="AQ101:AQ102" si="2886">SUM(AK101-AI101)</f>
        <v>0</v>
      </c>
      <c r="AR101" s="98"/>
      <c r="AS101" s="98"/>
      <c r="AT101" s="98"/>
      <c r="AU101" s="98"/>
      <c r="AV101" s="98">
        <f>VLOOKUP($D101,'факт '!$D$7:$AS$101,11,0)</f>
        <v>0</v>
      </c>
      <c r="AW101" s="98">
        <f>VLOOKUP($D101,'факт '!$D$7:$AS$101,12,0)</f>
        <v>0</v>
      </c>
      <c r="AX101" s="98"/>
      <c r="AY101" s="98"/>
      <c r="AZ101" s="98">
        <f t="shared" ref="AZ101:AZ102" si="2887">SUM(AV101+AX101)</f>
        <v>0</v>
      </c>
      <c r="BA101" s="98">
        <f t="shared" ref="BA101:BA102" si="2888">SUM(AW101+AY101)</f>
        <v>0</v>
      </c>
      <c r="BB101" s="99">
        <f t="shared" ref="BB101:BB102" si="2889">SUM(AV101-AT101)</f>
        <v>0</v>
      </c>
      <c r="BC101" s="99">
        <f t="shared" ref="BC101:BC102" si="2890">SUM(AW101-AU101)</f>
        <v>0</v>
      </c>
      <c r="BD101" s="98"/>
      <c r="BE101" s="98"/>
      <c r="BF101" s="98"/>
      <c r="BG101" s="98"/>
      <c r="BH101" s="98">
        <f>VLOOKUP($D101,'факт '!$D$7:$AS$101,15,0)</f>
        <v>3</v>
      </c>
      <c r="BI101" s="98">
        <f>VLOOKUP($D101,'факт '!$D$7:$AS$101,16,0)</f>
        <v>355561.08</v>
      </c>
      <c r="BJ101" s="98">
        <f>VLOOKUP($D101,'факт '!$D$7:$AS$101,17,0)</f>
        <v>0</v>
      </c>
      <c r="BK101" s="98">
        <f>VLOOKUP($D101,'факт '!$D$7:$AS$101,18,0)</f>
        <v>0</v>
      </c>
      <c r="BL101" s="98">
        <f t="shared" ref="BL101:BL102" si="2891">SUM(BH101+BJ101)</f>
        <v>3</v>
      </c>
      <c r="BM101" s="98">
        <f t="shared" ref="BM101:BM102" si="2892">SUM(BI101+BK101)</f>
        <v>355561.08</v>
      </c>
      <c r="BN101" s="99">
        <f t="shared" ref="BN101:BN102" si="2893">SUM(BH101-BF101)</f>
        <v>3</v>
      </c>
      <c r="BO101" s="99">
        <f t="shared" ref="BO101:BO102" si="2894">SUM(BI101-BG101)</f>
        <v>355561.08</v>
      </c>
      <c r="BP101" s="98"/>
      <c r="BQ101" s="98"/>
      <c r="BR101" s="98"/>
      <c r="BS101" s="98"/>
      <c r="BT101" s="98">
        <f>VLOOKUP($D101,'факт '!$D$7:$AS$101,19,0)</f>
        <v>0</v>
      </c>
      <c r="BU101" s="98">
        <f>VLOOKUP($D101,'факт '!$D$7:$AS$101,20,0)</f>
        <v>0</v>
      </c>
      <c r="BV101" s="98">
        <f>VLOOKUP($D101,'факт '!$D$7:$AS$101,21,0)</f>
        <v>0</v>
      </c>
      <c r="BW101" s="98">
        <f>VLOOKUP($D101,'факт '!$D$7:$AS$101,22,0)</f>
        <v>0</v>
      </c>
      <c r="BX101" s="98">
        <f t="shared" ref="BX101:BX102" si="2895">SUM(BT101+BV101)</f>
        <v>0</v>
      </c>
      <c r="BY101" s="98">
        <f t="shared" ref="BY101:BY102" si="2896">SUM(BU101+BW101)</f>
        <v>0</v>
      </c>
      <c r="BZ101" s="99">
        <f t="shared" ref="BZ101:BZ102" si="2897">SUM(BT101-BR101)</f>
        <v>0</v>
      </c>
      <c r="CA101" s="99">
        <f t="shared" ref="CA101:CA102" si="2898">SUM(BU101-BS101)</f>
        <v>0</v>
      </c>
      <c r="CB101" s="98"/>
      <c r="CC101" s="98"/>
      <c r="CD101" s="98"/>
      <c r="CE101" s="98"/>
      <c r="CF101" s="98">
        <f>VLOOKUP($D101,'факт '!$D$7:$AS$101,23,0)</f>
        <v>39</v>
      </c>
      <c r="CG101" s="98">
        <f>VLOOKUP($D101,'факт '!$D$7:$AS$101,24,0)</f>
        <v>4622294.04</v>
      </c>
      <c r="CH101" s="98">
        <f>VLOOKUP($D101,'факт '!$D$7:$AS$101,25,0)</f>
        <v>10</v>
      </c>
      <c r="CI101" s="98">
        <f>VLOOKUP($D101,'факт '!$D$7:$AS$101,26,0)</f>
        <v>1185203.6000000001</v>
      </c>
      <c r="CJ101" s="98">
        <f t="shared" ref="CJ101:CJ102" si="2899">SUM(CF101+CH101)</f>
        <v>49</v>
      </c>
      <c r="CK101" s="98">
        <f t="shared" ref="CK101:CK102" si="2900">SUM(CG101+CI101)</f>
        <v>5807497.6400000006</v>
      </c>
      <c r="CL101" s="99">
        <f t="shared" ref="CL101:CL102" si="2901">SUM(CF101-CD101)</f>
        <v>39</v>
      </c>
      <c r="CM101" s="99">
        <f t="shared" ref="CM101:CM102" si="2902">SUM(CG101-CE101)</f>
        <v>4622294.04</v>
      </c>
      <c r="CN101" s="98"/>
      <c r="CO101" s="98"/>
      <c r="CP101" s="98"/>
      <c r="CQ101" s="98"/>
      <c r="CR101" s="98">
        <f>VLOOKUP($D101,'факт '!$D$7:$AS$101,27,0)</f>
        <v>0</v>
      </c>
      <c r="CS101" s="98">
        <f>VLOOKUP($D101,'факт '!$D$7:$AS$101,28,0)</f>
        <v>0</v>
      </c>
      <c r="CT101" s="98">
        <f>VLOOKUP($D101,'факт '!$D$7:$AS$101,29,0)</f>
        <v>0</v>
      </c>
      <c r="CU101" s="98">
        <f>VLOOKUP($D101,'факт '!$D$7:$AS$101,30,0)</f>
        <v>0</v>
      </c>
      <c r="CV101" s="98">
        <f t="shared" ref="CV101:CV102" si="2903">SUM(CR101+CT101)</f>
        <v>0</v>
      </c>
      <c r="CW101" s="98">
        <f t="shared" ref="CW101:CW102" si="2904">SUM(CS101+CU101)</f>
        <v>0</v>
      </c>
      <c r="CX101" s="99">
        <f t="shared" ref="CX101:CX102" si="2905">SUM(CR101-CP101)</f>
        <v>0</v>
      </c>
      <c r="CY101" s="99">
        <f t="shared" ref="CY101:CY102" si="2906">SUM(CS101-CQ101)</f>
        <v>0</v>
      </c>
      <c r="CZ101" s="98"/>
      <c r="DA101" s="98"/>
      <c r="DB101" s="98"/>
      <c r="DC101" s="98"/>
      <c r="DD101" s="98">
        <f>VLOOKUP($D101,'факт '!$D$7:$AS$101,31,0)</f>
        <v>0</v>
      </c>
      <c r="DE101" s="98">
        <f>VLOOKUP($D101,'факт '!$D$7:$AS$101,32,0)</f>
        <v>0</v>
      </c>
      <c r="DF101" s="98"/>
      <c r="DG101" s="98"/>
      <c r="DH101" s="98">
        <f t="shared" ref="DH101:DH102" si="2907">SUM(DD101+DF101)</f>
        <v>0</v>
      </c>
      <c r="DI101" s="98">
        <f t="shared" ref="DI101:DI102" si="2908">SUM(DE101+DG101)</f>
        <v>0</v>
      </c>
      <c r="DJ101" s="99">
        <f t="shared" ref="DJ101:DJ102" si="2909">SUM(DD101-DB101)</f>
        <v>0</v>
      </c>
      <c r="DK101" s="99">
        <f t="shared" ref="DK101:DK102" si="2910">SUM(DE101-DC101)</f>
        <v>0</v>
      </c>
      <c r="DL101" s="98"/>
      <c r="DM101" s="98"/>
      <c r="DN101" s="98"/>
      <c r="DO101" s="98"/>
      <c r="DP101" s="98">
        <f>VLOOKUP($D101,'факт '!$D$7:$AS$101,13,0)</f>
        <v>0</v>
      </c>
      <c r="DQ101" s="98">
        <f>VLOOKUP($D101,'факт '!$D$7:$AS$101,14,0)</f>
        <v>0</v>
      </c>
      <c r="DR101" s="98"/>
      <c r="DS101" s="98"/>
      <c r="DT101" s="98">
        <f t="shared" ref="DT101:DT102" si="2911">SUM(DP101+DR101)</f>
        <v>0</v>
      </c>
      <c r="DU101" s="98">
        <f t="shared" ref="DU101:DU102" si="2912">SUM(DQ101+DS101)</f>
        <v>0</v>
      </c>
      <c r="DV101" s="99">
        <f t="shared" ref="DV101:DV102" si="2913">SUM(DP101-DN101)</f>
        <v>0</v>
      </c>
      <c r="DW101" s="99">
        <f t="shared" ref="DW101:DW102" si="2914">SUM(DQ101-DO101)</f>
        <v>0</v>
      </c>
      <c r="DX101" s="98"/>
      <c r="DY101" s="98"/>
      <c r="DZ101" s="98"/>
      <c r="EA101" s="98"/>
      <c r="EB101" s="98">
        <f>VLOOKUP($D101,'факт '!$D$7:$AS$101,33,0)</f>
        <v>0</v>
      </c>
      <c r="EC101" s="98">
        <f>VLOOKUP($D101,'факт '!$D$7:$AS$101,34,0)</f>
        <v>0</v>
      </c>
      <c r="ED101" s="98">
        <f>VLOOKUP($D101,'факт '!$D$7:$AS$101,35,0)</f>
        <v>0</v>
      </c>
      <c r="EE101" s="98">
        <f>VLOOKUP($D101,'факт '!$D$7:$AS$101,36,0)</f>
        <v>0</v>
      </c>
      <c r="EF101" s="98">
        <f t="shared" ref="EF101:EF102" si="2915">SUM(EB101+ED101)</f>
        <v>0</v>
      </c>
      <c r="EG101" s="98">
        <f t="shared" ref="EG101:EG102" si="2916">SUM(EC101+EE101)</f>
        <v>0</v>
      </c>
      <c r="EH101" s="99">
        <f t="shared" ref="EH101:EH102" si="2917">SUM(EB101-DZ101)</f>
        <v>0</v>
      </c>
      <c r="EI101" s="99">
        <f t="shared" ref="EI101:EI102" si="2918">SUM(EC101-EA101)</f>
        <v>0</v>
      </c>
      <c r="EJ101" s="98"/>
      <c r="EK101" s="98"/>
      <c r="EL101" s="98"/>
      <c r="EM101" s="98"/>
      <c r="EN101" s="98">
        <f>VLOOKUP($D101,'факт '!$D$7:$AS$101,39,0)</f>
        <v>0</v>
      </c>
      <c r="EO101" s="98">
        <f>VLOOKUP($D101,'факт '!$D$7:$AS$101,40,0)</f>
        <v>0</v>
      </c>
      <c r="EP101" s="98">
        <f>VLOOKUP($D101,'факт '!$D$7:$AS$101,41,0)</f>
        <v>0</v>
      </c>
      <c r="EQ101" s="98">
        <f>VLOOKUP($D101,'факт '!$D$7:$AS$101,42,0)</f>
        <v>0</v>
      </c>
      <c r="ER101" s="98">
        <f t="shared" ref="ER101:ER102" si="2919">SUM(EN101+EP101)</f>
        <v>0</v>
      </c>
      <c r="ES101" s="98">
        <f t="shared" ref="ES101:ES102" si="2920">SUM(EO101+EQ101)</f>
        <v>0</v>
      </c>
      <c r="ET101" s="99">
        <f t="shared" ref="ET101:ET102" si="2921">SUM(EN101-EL101)</f>
        <v>0</v>
      </c>
      <c r="EU101" s="99">
        <f t="shared" ref="EU101:EU102" si="2922">SUM(EO101-EM101)</f>
        <v>0</v>
      </c>
      <c r="EV101" s="98"/>
      <c r="EW101" s="98"/>
      <c r="EX101" s="98"/>
      <c r="EY101" s="98"/>
      <c r="EZ101" s="98"/>
      <c r="FA101" s="98"/>
      <c r="FB101" s="98"/>
      <c r="FC101" s="98"/>
      <c r="FD101" s="98">
        <f t="shared" ref="FD101:FD103" si="2923">SUM(EZ101+FB101)</f>
        <v>0</v>
      </c>
      <c r="FE101" s="98">
        <f t="shared" ref="FE101:FE103" si="2924">SUM(FA101+FC101)</f>
        <v>0</v>
      </c>
      <c r="FF101" s="99">
        <f t="shared" si="2376"/>
        <v>0</v>
      </c>
      <c r="FG101" s="99">
        <f t="shared" si="2377"/>
        <v>0</v>
      </c>
      <c r="FH101" s="98"/>
      <c r="FI101" s="98"/>
      <c r="FJ101" s="98"/>
      <c r="FK101" s="98"/>
      <c r="FL101" s="98">
        <f>VLOOKUP($D101,'факт '!$D$7:$AS$101,37,0)</f>
        <v>0</v>
      </c>
      <c r="FM101" s="98">
        <f>VLOOKUP($D101,'факт '!$D$7:$AS$101,38,0)</f>
        <v>0</v>
      </c>
      <c r="FN101" s="98"/>
      <c r="FO101" s="98"/>
      <c r="FP101" s="98">
        <f t="shared" ref="FP101:FP102" si="2925">SUM(FL101+FN101)</f>
        <v>0</v>
      </c>
      <c r="FQ101" s="98">
        <f t="shared" ref="FQ101:FQ102" si="2926">SUM(FM101+FO101)</f>
        <v>0</v>
      </c>
      <c r="FR101" s="99">
        <f t="shared" ref="FR101:FR102" si="2927">SUM(FL101-FJ101)</f>
        <v>0</v>
      </c>
      <c r="FS101" s="99">
        <f t="shared" ref="FS101:FS102" si="2928">SUM(FM101-FK101)</f>
        <v>0</v>
      </c>
      <c r="FT101" s="98"/>
      <c r="FU101" s="98"/>
      <c r="FV101" s="98"/>
      <c r="FW101" s="98"/>
      <c r="FX101" s="98"/>
      <c r="FY101" s="98"/>
      <c r="FZ101" s="98"/>
      <c r="GA101" s="98"/>
      <c r="GB101" s="98">
        <f t="shared" ref="GB101:GB103" si="2929">SUM(FX101+FZ101)</f>
        <v>0</v>
      </c>
      <c r="GC101" s="98">
        <f t="shared" ref="GC101:GC103" si="2930">SUM(FY101+GA101)</f>
        <v>0</v>
      </c>
      <c r="GD101" s="99">
        <f t="shared" si="2382"/>
        <v>0</v>
      </c>
      <c r="GE101" s="99">
        <f t="shared" si="2383"/>
        <v>0</v>
      </c>
      <c r="GF101" s="98">
        <f t="shared" ref="GF101:GF103" si="2931">SUM(H101,T101,AF101,AR101,BD101,BP101,CB101,CN101,CZ101,DL101,DX101,EJ101,EV101)</f>
        <v>0</v>
      </c>
      <c r="GG101" s="98">
        <f t="shared" ref="GG101:GG103" si="2932">SUM(I101,U101,AG101,AS101,BE101,BQ101,CC101,CO101,DA101,DM101,DY101,EK101,EW101)</f>
        <v>0</v>
      </c>
      <c r="GH101" s="98">
        <f t="shared" ref="GH101:GH103" si="2933">SUM(J101,V101,AH101,AT101,BF101,BR101,CD101,CP101,DB101,DN101,DZ101,EL101,EX101)</f>
        <v>0</v>
      </c>
      <c r="GI101" s="98">
        <f t="shared" ref="GI101:GI103" si="2934">SUM(K101,W101,AI101,AU101,BG101,BS101,CE101,CQ101,DC101,DO101,EA101,EM101,EY101)</f>
        <v>0</v>
      </c>
      <c r="GJ101" s="98">
        <f t="shared" ref="GJ101:GJ102" si="2935">SUM(L101,X101,AJ101,AV101,BH101,BT101,CF101,CR101,DD101,DP101,EB101,EN101,EZ101,FL101)</f>
        <v>42</v>
      </c>
      <c r="GK101" s="98">
        <f t="shared" ref="GK101:GK102" si="2936">SUM(M101,Y101,AK101,AW101,BI101,BU101,CG101,CS101,DE101,DQ101,EC101,EO101,FA101,FM101)</f>
        <v>4977855.12</v>
      </c>
      <c r="GL101" s="98">
        <f t="shared" ref="GL101:GL102" si="2937">SUM(N101,Z101,AL101,AX101,BJ101,BV101,CH101,CT101,DF101,DR101,ED101,EP101,FB101,FN101)</f>
        <v>10</v>
      </c>
      <c r="GM101" s="98">
        <f t="shared" ref="GM101:GM102" si="2938">SUM(O101,AA101,AM101,AY101,BK101,BW101,CI101,CU101,DG101,DS101,EE101,EQ101,FC101,FO101)</f>
        <v>1185203.6000000001</v>
      </c>
      <c r="GN101" s="98">
        <f t="shared" ref="GN101:GN102" si="2939">SUM(P101,AB101,AN101,AZ101,BL101,BX101,CJ101,CV101,DH101,DT101,EF101,ER101,FD101,FP101)</f>
        <v>52</v>
      </c>
      <c r="GO101" s="98">
        <f t="shared" ref="GO101:GO102" si="2940">SUM(Q101,AC101,AO101,BA101,BM101,BY101,CK101,CW101,DI101,DU101,EG101,ES101,FE101,FQ101)</f>
        <v>6163058.7200000007</v>
      </c>
      <c r="GP101" s="98"/>
      <c r="GQ101" s="98"/>
      <c r="GR101" s="139"/>
      <c r="GS101" s="78"/>
      <c r="GT101" s="161">
        <v>118520.3584</v>
      </c>
      <c r="GU101" s="161">
        <f t="shared" ref="GU101:GU102" si="2941">SUM(GK101/GJ101)</f>
        <v>118520.36</v>
      </c>
      <c r="GV101" s="90">
        <f t="shared" si="2406"/>
        <v>-1.6000000032363459E-3</v>
      </c>
    </row>
    <row r="102" spans="1:204" ht="59.25" hidden="1" customHeight="1" x14ac:dyDescent="0.2">
      <c r="A102" s="23">
        <v>1</v>
      </c>
      <c r="B102" s="78" t="s">
        <v>182</v>
      </c>
      <c r="C102" s="79" t="s">
        <v>183</v>
      </c>
      <c r="D102" s="86">
        <v>359</v>
      </c>
      <c r="E102" s="83" t="s">
        <v>299</v>
      </c>
      <c r="F102" s="86">
        <v>19</v>
      </c>
      <c r="G102" s="97">
        <v>118520.3584</v>
      </c>
      <c r="H102" s="98"/>
      <c r="I102" s="98"/>
      <c r="J102" s="98"/>
      <c r="K102" s="98"/>
      <c r="L102" s="98">
        <f>VLOOKUP($D102,'факт '!$D$7:$AS$101,3,0)</f>
        <v>0</v>
      </c>
      <c r="M102" s="98">
        <f>VLOOKUP($D102,'факт '!$D$7:$AS$101,4,0)</f>
        <v>0</v>
      </c>
      <c r="N102" s="98"/>
      <c r="O102" s="98"/>
      <c r="P102" s="98">
        <f t="shared" si="2875"/>
        <v>0</v>
      </c>
      <c r="Q102" s="98">
        <f t="shared" si="2876"/>
        <v>0</v>
      </c>
      <c r="R102" s="99">
        <f t="shared" si="2877"/>
        <v>0</v>
      </c>
      <c r="S102" s="99">
        <f t="shared" si="2878"/>
        <v>0</v>
      </c>
      <c r="T102" s="98"/>
      <c r="U102" s="98"/>
      <c r="V102" s="98"/>
      <c r="W102" s="98"/>
      <c r="X102" s="98">
        <f>VLOOKUP($D102,'факт '!$D$7:$AS$101,7,0)</f>
        <v>0</v>
      </c>
      <c r="Y102" s="98">
        <f>VLOOKUP($D102,'факт '!$D$7:$AS$101,8,0)</f>
        <v>0</v>
      </c>
      <c r="Z102" s="98">
        <f>VLOOKUP($D102,'факт '!$D$7:$AS$101,9,0)</f>
        <v>0</v>
      </c>
      <c r="AA102" s="98">
        <f>VLOOKUP($D102,'факт '!$D$7:$AS$101,10,0)</f>
        <v>0</v>
      </c>
      <c r="AB102" s="98">
        <f t="shared" si="2879"/>
        <v>0</v>
      </c>
      <c r="AC102" s="98">
        <f t="shared" si="2880"/>
        <v>0</v>
      </c>
      <c r="AD102" s="99">
        <f t="shared" si="2881"/>
        <v>0</v>
      </c>
      <c r="AE102" s="99">
        <f t="shared" si="2882"/>
        <v>0</v>
      </c>
      <c r="AF102" s="98"/>
      <c r="AG102" s="98"/>
      <c r="AH102" s="98"/>
      <c r="AI102" s="98"/>
      <c r="AJ102" s="98">
        <f>VLOOKUP($D102,'факт '!$D$7:$AS$101,5,0)</f>
        <v>0</v>
      </c>
      <c r="AK102" s="98">
        <f>VLOOKUP($D102,'факт '!$D$7:$AS$101,6,0)</f>
        <v>0</v>
      </c>
      <c r="AL102" s="98"/>
      <c r="AM102" s="98"/>
      <c r="AN102" s="98">
        <f t="shared" si="2883"/>
        <v>0</v>
      </c>
      <c r="AO102" s="98">
        <f t="shared" si="2884"/>
        <v>0</v>
      </c>
      <c r="AP102" s="99">
        <f t="shared" si="2885"/>
        <v>0</v>
      </c>
      <c r="AQ102" s="99">
        <f t="shared" si="2886"/>
        <v>0</v>
      </c>
      <c r="AR102" s="98"/>
      <c r="AS102" s="98"/>
      <c r="AT102" s="98"/>
      <c r="AU102" s="98"/>
      <c r="AV102" s="98">
        <f>VLOOKUP($D102,'факт '!$D$7:$AS$101,11,0)</f>
        <v>0</v>
      </c>
      <c r="AW102" s="98">
        <f>VLOOKUP($D102,'факт '!$D$7:$AS$101,12,0)</f>
        <v>0</v>
      </c>
      <c r="AX102" s="98"/>
      <c r="AY102" s="98"/>
      <c r="AZ102" s="98">
        <f t="shared" si="2887"/>
        <v>0</v>
      </c>
      <c r="BA102" s="98">
        <f t="shared" si="2888"/>
        <v>0</v>
      </c>
      <c r="BB102" s="99">
        <f t="shared" si="2889"/>
        <v>0</v>
      </c>
      <c r="BC102" s="99">
        <f t="shared" si="2890"/>
        <v>0</v>
      </c>
      <c r="BD102" s="98"/>
      <c r="BE102" s="98"/>
      <c r="BF102" s="98"/>
      <c r="BG102" s="98"/>
      <c r="BH102" s="98">
        <f>VLOOKUP($D102,'факт '!$D$7:$AS$101,15,0)</f>
        <v>0</v>
      </c>
      <c r="BI102" s="98">
        <f>VLOOKUP($D102,'факт '!$D$7:$AS$101,16,0)</f>
        <v>0</v>
      </c>
      <c r="BJ102" s="98">
        <f>VLOOKUP($D102,'факт '!$D$7:$AS$101,17,0)</f>
        <v>0</v>
      </c>
      <c r="BK102" s="98">
        <f>VLOOKUP($D102,'факт '!$D$7:$AS$101,18,0)</f>
        <v>0</v>
      </c>
      <c r="BL102" s="98">
        <f t="shared" si="2891"/>
        <v>0</v>
      </c>
      <c r="BM102" s="98">
        <f t="shared" si="2892"/>
        <v>0</v>
      </c>
      <c r="BN102" s="99">
        <f t="shared" si="2893"/>
        <v>0</v>
      </c>
      <c r="BO102" s="99">
        <f t="shared" si="2894"/>
        <v>0</v>
      </c>
      <c r="BP102" s="98"/>
      <c r="BQ102" s="98"/>
      <c r="BR102" s="98"/>
      <c r="BS102" s="98"/>
      <c r="BT102" s="98">
        <f>VLOOKUP($D102,'факт '!$D$7:$AS$101,19,0)</f>
        <v>0</v>
      </c>
      <c r="BU102" s="98">
        <f>VLOOKUP($D102,'факт '!$D$7:$AS$101,20,0)</f>
        <v>0</v>
      </c>
      <c r="BV102" s="98">
        <f>VLOOKUP($D102,'факт '!$D$7:$AS$101,21,0)</f>
        <v>0</v>
      </c>
      <c r="BW102" s="98">
        <f>VLOOKUP($D102,'факт '!$D$7:$AS$101,22,0)</f>
        <v>0</v>
      </c>
      <c r="BX102" s="98">
        <f t="shared" si="2895"/>
        <v>0</v>
      </c>
      <c r="BY102" s="98">
        <f t="shared" si="2896"/>
        <v>0</v>
      </c>
      <c r="BZ102" s="99">
        <f t="shared" si="2897"/>
        <v>0</v>
      </c>
      <c r="CA102" s="99">
        <f t="shared" si="2898"/>
        <v>0</v>
      </c>
      <c r="CB102" s="98"/>
      <c r="CC102" s="98"/>
      <c r="CD102" s="98"/>
      <c r="CE102" s="98"/>
      <c r="CF102" s="98">
        <f>VLOOKUP($D102,'факт '!$D$7:$AS$101,23,0)</f>
        <v>4</v>
      </c>
      <c r="CG102" s="98">
        <f>VLOOKUP($D102,'факт '!$D$7:$AS$101,24,0)</f>
        <v>474081.44</v>
      </c>
      <c r="CH102" s="98">
        <f>VLOOKUP($D102,'факт '!$D$7:$AS$101,25,0)</f>
        <v>0</v>
      </c>
      <c r="CI102" s="98">
        <f>VLOOKUP($D102,'факт '!$D$7:$AS$101,26,0)</f>
        <v>0</v>
      </c>
      <c r="CJ102" s="98">
        <f t="shared" si="2899"/>
        <v>4</v>
      </c>
      <c r="CK102" s="98">
        <f t="shared" si="2900"/>
        <v>474081.44</v>
      </c>
      <c r="CL102" s="99">
        <f t="shared" si="2901"/>
        <v>4</v>
      </c>
      <c r="CM102" s="99">
        <f t="shared" si="2902"/>
        <v>474081.44</v>
      </c>
      <c r="CN102" s="98"/>
      <c r="CO102" s="98"/>
      <c r="CP102" s="98"/>
      <c r="CQ102" s="98"/>
      <c r="CR102" s="98">
        <f>VLOOKUP($D102,'факт '!$D$7:$AS$101,27,0)</f>
        <v>0</v>
      </c>
      <c r="CS102" s="98">
        <f>VLOOKUP($D102,'факт '!$D$7:$AS$101,28,0)</f>
        <v>0</v>
      </c>
      <c r="CT102" s="98">
        <f>VLOOKUP($D102,'факт '!$D$7:$AS$101,29,0)</f>
        <v>0</v>
      </c>
      <c r="CU102" s="98">
        <f>VLOOKUP($D102,'факт '!$D$7:$AS$101,30,0)</f>
        <v>0</v>
      </c>
      <c r="CV102" s="98">
        <f t="shared" si="2903"/>
        <v>0</v>
      </c>
      <c r="CW102" s="98">
        <f t="shared" si="2904"/>
        <v>0</v>
      </c>
      <c r="CX102" s="99">
        <f t="shared" si="2905"/>
        <v>0</v>
      </c>
      <c r="CY102" s="99">
        <f t="shared" si="2906"/>
        <v>0</v>
      </c>
      <c r="CZ102" s="98"/>
      <c r="DA102" s="98"/>
      <c r="DB102" s="98"/>
      <c r="DC102" s="98"/>
      <c r="DD102" s="98">
        <f>VLOOKUP($D102,'факт '!$D$7:$AS$101,31,0)</f>
        <v>0</v>
      </c>
      <c r="DE102" s="98">
        <f>VLOOKUP($D102,'факт '!$D$7:$AS$101,32,0)</f>
        <v>0</v>
      </c>
      <c r="DF102" s="98"/>
      <c r="DG102" s="98"/>
      <c r="DH102" s="98">
        <f t="shared" si="2907"/>
        <v>0</v>
      </c>
      <c r="DI102" s="98">
        <f t="shared" si="2908"/>
        <v>0</v>
      </c>
      <c r="DJ102" s="99">
        <f t="shared" si="2909"/>
        <v>0</v>
      </c>
      <c r="DK102" s="99">
        <f t="shared" si="2910"/>
        <v>0</v>
      </c>
      <c r="DL102" s="98"/>
      <c r="DM102" s="98"/>
      <c r="DN102" s="98"/>
      <c r="DO102" s="98"/>
      <c r="DP102" s="98">
        <f>VLOOKUP($D102,'факт '!$D$7:$AS$101,13,0)</f>
        <v>0</v>
      </c>
      <c r="DQ102" s="98">
        <f>VLOOKUP($D102,'факт '!$D$7:$AS$101,14,0)</f>
        <v>0</v>
      </c>
      <c r="DR102" s="98"/>
      <c r="DS102" s="98"/>
      <c r="DT102" s="98">
        <f t="shared" si="2911"/>
        <v>0</v>
      </c>
      <c r="DU102" s="98">
        <f t="shared" si="2912"/>
        <v>0</v>
      </c>
      <c r="DV102" s="99">
        <f t="shared" si="2913"/>
        <v>0</v>
      </c>
      <c r="DW102" s="99">
        <f t="shared" si="2914"/>
        <v>0</v>
      </c>
      <c r="DX102" s="98"/>
      <c r="DY102" s="98"/>
      <c r="DZ102" s="98"/>
      <c r="EA102" s="98"/>
      <c r="EB102" s="98">
        <f>VLOOKUP($D102,'факт '!$D$7:$AS$101,33,0)</f>
        <v>0</v>
      </c>
      <c r="EC102" s="98">
        <f>VLOOKUP($D102,'факт '!$D$7:$AS$101,34,0)</f>
        <v>0</v>
      </c>
      <c r="ED102" s="98">
        <f>VLOOKUP($D102,'факт '!$D$7:$AS$101,35,0)</f>
        <v>0</v>
      </c>
      <c r="EE102" s="98">
        <f>VLOOKUP($D102,'факт '!$D$7:$AS$101,36,0)</f>
        <v>0</v>
      </c>
      <c r="EF102" s="98">
        <f t="shared" si="2915"/>
        <v>0</v>
      </c>
      <c r="EG102" s="98">
        <f t="shared" si="2916"/>
        <v>0</v>
      </c>
      <c r="EH102" s="99">
        <f t="shared" si="2917"/>
        <v>0</v>
      </c>
      <c r="EI102" s="99">
        <f t="shared" si="2918"/>
        <v>0</v>
      </c>
      <c r="EJ102" s="98"/>
      <c r="EK102" s="98"/>
      <c r="EL102" s="98"/>
      <c r="EM102" s="98"/>
      <c r="EN102" s="98">
        <f>VLOOKUP($D102,'факт '!$D$7:$AS$101,39,0)</f>
        <v>0</v>
      </c>
      <c r="EO102" s="98">
        <f>VLOOKUP($D102,'факт '!$D$7:$AS$101,40,0)</f>
        <v>0</v>
      </c>
      <c r="EP102" s="98">
        <f>VLOOKUP($D102,'факт '!$D$7:$AS$101,41,0)</f>
        <v>0</v>
      </c>
      <c r="EQ102" s="98">
        <f>VLOOKUP($D102,'факт '!$D$7:$AS$101,42,0)</f>
        <v>0</v>
      </c>
      <c r="ER102" s="98">
        <f t="shared" si="2919"/>
        <v>0</v>
      </c>
      <c r="ES102" s="98">
        <f t="shared" si="2920"/>
        <v>0</v>
      </c>
      <c r="ET102" s="99">
        <f t="shared" si="2921"/>
        <v>0</v>
      </c>
      <c r="EU102" s="99">
        <f t="shared" si="2922"/>
        <v>0</v>
      </c>
      <c r="EV102" s="98"/>
      <c r="EW102" s="98"/>
      <c r="EX102" s="98"/>
      <c r="EY102" s="98"/>
      <c r="EZ102" s="98"/>
      <c r="FA102" s="98"/>
      <c r="FB102" s="98"/>
      <c r="FC102" s="98"/>
      <c r="FD102" s="98"/>
      <c r="FE102" s="98"/>
      <c r="FF102" s="99"/>
      <c r="FG102" s="99"/>
      <c r="FH102" s="98"/>
      <c r="FI102" s="98"/>
      <c r="FJ102" s="98"/>
      <c r="FK102" s="98"/>
      <c r="FL102" s="98">
        <f>VLOOKUP($D102,'факт '!$D$7:$AS$101,37,0)</f>
        <v>0</v>
      </c>
      <c r="FM102" s="98">
        <f>VLOOKUP($D102,'факт '!$D$7:$AS$101,38,0)</f>
        <v>0</v>
      </c>
      <c r="FN102" s="98"/>
      <c r="FO102" s="98"/>
      <c r="FP102" s="98">
        <f t="shared" si="2925"/>
        <v>0</v>
      </c>
      <c r="FQ102" s="98">
        <f t="shared" si="2926"/>
        <v>0</v>
      </c>
      <c r="FR102" s="99">
        <f t="shared" si="2927"/>
        <v>0</v>
      </c>
      <c r="FS102" s="99">
        <f t="shared" si="2928"/>
        <v>0</v>
      </c>
      <c r="FT102" s="98"/>
      <c r="FU102" s="98"/>
      <c r="FV102" s="98"/>
      <c r="FW102" s="98"/>
      <c r="FX102" s="98"/>
      <c r="FY102" s="98"/>
      <c r="FZ102" s="98"/>
      <c r="GA102" s="98"/>
      <c r="GB102" s="98"/>
      <c r="GC102" s="98"/>
      <c r="GD102" s="99"/>
      <c r="GE102" s="99"/>
      <c r="GF102" s="98"/>
      <c r="GG102" s="98"/>
      <c r="GH102" s="98"/>
      <c r="GI102" s="98"/>
      <c r="GJ102" s="98">
        <f t="shared" si="2935"/>
        <v>4</v>
      </c>
      <c r="GK102" s="98">
        <f t="shared" si="2936"/>
        <v>474081.44</v>
      </c>
      <c r="GL102" s="98">
        <f t="shared" si="2937"/>
        <v>0</v>
      </c>
      <c r="GM102" s="98">
        <f t="shared" si="2938"/>
        <v>0</v>
      </c>
      <c r="GN102" s="98">
        <f t="shared" si="2939"/>
        <v>4</v>
      </c>
      <c r="GO102" s="98">
        <f t="shared" si="2940"/>
        <v>474081.44</v>
      </c>
      <c r="GP102" s="98"/>
      <c r="GQ102" s="98"/>
      <c r="GR102" s="139"/>
      <c r="GS102" s="78"/>
      <c r="GT102" s="161">
        <v>118520.3584</v>
      </c>
      <c r="GU102" s="161">
        <f t="shared" si="2941"/>
        <v>118520.36</v>
      </c>
      <c r="GV102" s="90">
        <f t="shared" si="2406"/>
        <v>-1.6000000032363459E-3</v>
      </c>
    </row>
    <row r="103" spans="1:204" hidden="1" x14ac:dyDescent="0.2">
      <c r="A103" s="23">
        <v>1</v>
      </c>
      <c r="B103" s="78"/>
      <c r="C103" s="79"/>
      <c r="D103" s="86"/>
      <c r="E103" s="85"/>
      <c r="F103" s="86"/>
      <c r="G103" s="97"/>
      <c r="H103" s="98"/>
      <c r="I103" s="98"/>
      <c r="J103" s="98"/>
      <c r="K103" s="98"/>
      <c r="L103" s="98"/>
      <c r="M103" s="98"/>
      <c r="N103" s="98"/>
      <c r="O103" s="98"/>
      <c r="P103" s="98">
        <f t="shared" ref="P103:P109" si="2942">SUM(L103+N103)</f>
        <v>0</v>
      </c>
      <c r="Q103" s="98">
        <f t="shared" ref="Q103:Q109" si="2943">SUM(M103+O103)</f>
        <v>0</v>
      </c>
      <c r="R103" s="99">
        <f t="shared" si="2687"/>
        <v>0</v>
      </c>
      <c r="S103" s="99">
        <f t="shared" si="2688"/>
        <v>0</v>
      </c>
      <c r="T103" s="98"/>
      <c r="U103" s="98"/>
      <c r="V103" s="98"/>
      <c r="W103" s="98"/>
      <c r="X103" s="98"/>
      <c r="Y103" s="98"/>
      <c r="Z103" s="98"/>
      <c r="AA103" s="98"/>
      <c r="AB103" s="98">
        <f t="shared" ref="AB103" si="2944">SUM(X103+Z103)</f>
        <v>0</v>
      </c>
      <c r="AC103" s="98">
        <f t="shared" ref="AC103" si="2945">SUM(Y103+AA103)</f>
        <v>0</v>
      </c>
      <c r="AD103" s="99">
        <f t="shared" si="2344"/>
        <v>0</v>
      </c>
      <c r="AE103" s="99">
        <f t="shared" si="2345"/>
        <v>0</v>
      </c>
      <c r="AF103" s="98"/>
      <c r="AG103" s="98"/>
      <c r="AH103" s="98"/>
      <c r="AI103" s="98"/>
      <c r="AJ103" s="98"/>
      <c r="AK103" s="98"/>
      <c r="AL103" s="98"/>
      <c r="AM103" s="98"/>
      <c r="AN103" s="98">
        <f t="shared" ref="AN103" si="2946">SUM(AJ103+AL103)</f>
        <v>0</v>
      </c>
      <c r="AO103" s="98">
        <f t="shared" ref="AO103" si="2947">SUM(AK103+AM103)</f>
        <v>0</v>
      </c>
      <c r="AP103" s="99">
        <f t="shared" si="2346"/>
        <v>0</v>
      </c>
      <c r="AQ103" s="99">
        <f t="shared" si="2347"/>
        <v>0</v>
      </c>
      <c r="AR103" s="98"/>
      <c r="AS103" s="98"/>
      <c r="AT103" s="98"/>
      <c r="AU103" s="98"/>
      <c r="AV103" s="98"/>
      <c r="AW103" s="98"/>
      <c r="AX103" s="98"/>
      <c r="AY103" s="98"/>
      <c r="AZ103" s="98">
        <f t="shared" ref="AZ103" si="2948">SUM(AV103+AX103)</f>
        <v>0</v>
      </c>
      <c r="BA103" s="98">
        <f t="shared" ref="BA103" si="2949">SUM(AW103+AY103)</f>
        <v>0</v>
      </c>
      <c r="BB103" s="99">
        <f t="shared" si="2349"/>
        <v>0</v>
      </c>
      <c r="BC103" s="99">
        <f t="shared" si="2350"/>
        <v>0</v>
      </c>
      <c r="BD103" s="98"/>
      <c r="BE103" s="98"/>
      <c r="BF103" s="98"/>
      <c r="BG103" s="98"/>
      <c r="BH103" s="98"/>
      <c r="BI103" s="98"/>
      <c r="BJ103" s="98"/>
      <c r="BK103" s="98"/>
      <c r="BL103" s="98">
        <f t="shared" ref="BL103" si="2950">SUM(BH103+BJ103)</f>
        <v>0</v>
      </c>
      <c r="BM103" s="98">
        <f t="shared" ref="BM103" si="2951">SUM(BI103+BK103)</f>
        <v>0</v>
      </c>
      <c r="BN103" s="99">
        <f t="shared" si="2352"/>
        <v>0</v>
      </c>
      <c r="BO103" s="99">
        <f t="shared" si="2353"/>
        <v>0</v>
      </c>
      <c r="BP103" s="98"/>
      <c r="BQ103" s="98"/>
      <c r="BR103" s="98"/>
      <c r="BS103" s="98"/>
      <c r="BT103" s="98"/>
      <c r="BU103" s="98"/>
      <c r="BV103" s="98"/>
      <c r="BW103" s="98"/>
      <c r="BX103" s="98">
        <f t="shared" ref="BX103" si="2952">SUM(BT103+BV103)</f>
        <v>0</v>
      </c>
      <c r="BY103" s="98">
        <f t="shared" ref="BY103" si="2953">SUM(BU103+BW103)</f>
        <v>0</v>
      </c>
      <c r="BZ103" s="99">
        <f t="shared" si="2355"/>
        <v>0</v>
      </c>
      <c r="CA103" s="99">
        <f t="shared" si="2356"/>
        <v>0</v>
      </c>
      <c r="CB103" s="98"/>
      <c r="CC103" s="98"/>
      <c r="CD103" s="98"/>
      <c r="CE103" s="98"/>
      <c r="CF103" s="98"/>
      <c r="CG103" s="98"/>
      <c r="CH103" s="98"/>
      <c r="CI103" s="98"/>
      <c r="CJ103" s="98">
        <f t="shared" ref="CJ103" si="2954">SUM(CF103+CH103)</f>
        <v>0</v>
      </c>
      <c r="CK103" s="98">
        <f t="shared" ref="CK103" si="2955">SUM(CG103+CI103)</f>
        <v>0</v>
      </c>
      <c r="CL103" s="99">
        <f t="shared" si="2358"/>
        <v>0</v>
      </c>
      <c r="CM103" s="99">
        <f t="shared" si="2359"/>
        <v>0</v>
      </c>
      <c r="CN103" s="98"/>
      <c r="CO103" s="98"/>
      <c r="CP103" s="98"/>
      <c r="CQ103" s="98"/>
      <c r="CR103" s="98"/>
      <c r="CS103" s="98"/>
      <c r="CT103" s="98"/>
      <c r="CU103" s="98"/>
      <c r="CV103" s="98">
        <f t="shared" ref="CV103" si="2956">SUM(CR103+CT103)</f>
        <v>0</v>
      </c>
      <c r="CW103" s="98">
        <f t="shared" ref="CW103" si="2957">SUM(CS103+CU103)</f>
        <v>0</v>
      </c>
      <c r="CX103" s="99">
        <f t="shared" si="2361"/>
        <v>0</v>
      </c>
      <c r="CY103" s="99">
        <f t="shared" si="2362"/>
        <v>0</v>
      </c>
      <c r="CZ103" s="98"/>
      <c r="DA103" s="98"/>
      <c r="DB103" s="98"/>
      <c r="DC103" s="98"/>
      <c r="DD103" s="98"/>
      <c r="DE103" s="98"/>
      <c r="DF103" s="98"/>
      <c r="DG103" s="98"/>
      <c r="DH103" s="98">
        <f t="shared" ref="DH103" si="2958">SUM(DD103+DF103)</f>
        <v>0</v>
      </c>
      <c r="DI103" s="98">
        <f t="shared" ref="DI103" si="2959">SUM(DE103+DG103)</f>
        <v>0</v>
      </c>
      <c r="DJ103" s="99">
        <f t="shared" si="2364"/>
        <v>0</v>
      </c>
      <c r="DK103" s="99">
        <f t="shared" si="2365"/>
        <v>0</v>
      </c>
      <c r="DL103" s="98"/>
      <c r="DM103" s="98"/>
      <c r="DN103" s="98"/>
      <c r="DO103" s="98"/>
      <c r="DP103" s="98"/>
      <c r="DQ103" s="98"/>
      <c r="DR103" s="98"/>
      <c r="DS103" s="98"/>
      <c r="DT103" s="98">
        <f t="shared" ref="DT103" si="2960">SUM(DP103+DR103)</f>
        <v>0</v>
      </c>
      <c r="DU103" s="98">
        <f t="shared" ref="DU103" si="2961">SUM(DQ103+DS103)</f>
        <v>0</v>
      </c>
      <c r="DV103" s="99">
        <f t="shared" si="2367"/>
        <v>0</v>
      </c>
      <c r="DW103" s="99">
        <f t="shared" si="2368"/>
        <v>0</v>
      </c>
      <c r="DX103" s="98"/>
      <c r="DY103" s="98"/>
      <c r="DZ103" s="98"/>
      <c r="EA103" s="98"/>
      <c r="EB103" s="98"/>
      <c r="EC103" s="98"/>
      <c r="ED103" s="98"/>
      <c r="EE103" s="98"/>
      <c r="EF103" s="98">
        <f t="shared" ref="EF103" si="2962">SUM(EB103+ED103)</f>
        <v>0</v>
      </c>
      <c r="EG103" s="98">
        <f t="shared" ref="EG103" si="2963">SUM(EC103+EE103)</f>
        <v>0</v>
      </c>
      <c r="EH103" s="99">
        <f t="shared" si="2370"/>
        <v>0</v>
      </c>
      <c r="EI103" s="99">
        <f t="shared" si="2371"/>
        <v>0</v>
      </c>
      <c r="EJ103" s="98"/>
      <c r="EK103" s="98"/>
      <c r="EL103" s="98"/>
      <c r="EM103" s="98"/>
      <c r="EN103" s="98"/>
      <c r="EO103" s="98"/>
      <c r="EP103" s="98"/>
      <c r="EQ103" s="98"/>
      <c r="ER103" s="98">
        <f t="shared" ref="ER103" si="2964">SUM(EN103+EP103)</f>
        <v>0</v>
      </c>
      <c r="ES103" s="98">
        <f t="shared" ref="ES103" si="2965">SUM(EO103+EQ103)</f>
        <v>0</v>
      </c>
      <c r="ET103" s="99">
        <f t="shared" si="2373"/>
        <v>0</v>
      </c>
      <c r="EU103" s="99">
        <f t="shared" si="2374"/>
        <v>0</v>
      </c>
      <c r="EV103" s="98"/>
      <c r="EW103" s="98"/>
      <c r="EX103" s="98"/>
      <c r="EY103" s="98"/>
      <c r="EZ103" s="98"/>
      <c r="FA103" s="98"/>
      <c r="FB103" s="98"/>
      <c r="FC103" s="98"/>
      <c r="FD103" s="98">
        <f t="shared" si="2923"/>
        <v>0</v>
      </c>
      <c r="FE103" s="98">
        <f t="shared" si="2924"/>
        <v>0</v>
      </c>
      <c r="FF103" s="99">
        <f t="shared" si="2376"/>
        <v>0</v>
      </c>
      <c r="FG103" s="99">
        <f t="shared" si="2377"/>
        <v>0</v>
      </c>
      <c r="FH103" s="98"/>
      <c r="FI103" s="98"/>
      <c r="FJ103" s="98"/>
      <c r="FK103" s="98"/>
      <c r="FL103" s="98"/>
      <c r="FM103" s="98"/>
      <c r="FN103" s="98"/>
      <c r="FO103" s="98"/>
      <c r="FP103" s="98">
        <f t="shared" ref="FP103" si="2966">SUM(FL103+FN103)</f>
        <v>0</v>
      </c>
      <c r="FQ103" s="98">
        <f t="shared" ref="FQ103" si="2967">SUM(FM103+FO103)</f>
        <v>0</v>
      </c>
      <c r="FR103" s="99">
        <f t="shared" si="2379"/>
        <v>0</v>
      </c>
      <c r="FS103" s="99">
        <f t="shared" si="2380"/>
        <v>0</v>
      </c>
      <c r="FT103" s="98"/>
      <c r="FU103" s="98"/>
      <c r="FV103" s="98"/>
      <c r="FW103" s="98"/>
      <c r="FX103" s="98"/>
      <c r="FY103" s="98"/>
      <c r="FZ103" s="98"/>
      <c r="GA103" s="98"/>
      <c r="GB103" s="98">
        <f t="shared" si="2929"/>
        <v>0</v>
      </c>
      <c r="GC103" s="98">
        <f t="shared" si="2930"/>
        <v>0</v>
      </c>
      <c r="GD103" s="99">
        <f t="shared" si="2382"/>
        <v>0</v>
      </c>
      <c r="GE103" s="99">
        <f t="shared" si="2383"/>
        <v>0</v>
      </c>
      <c r="GF103" s="98">
        <f t="shared" si="2931"/>
        <v>0</v>
      </c>
      <c r="GG103" s="98">
        <f t="shared" si="2932"/>
        <v>0</v>
      </c>
      <c r="GH103" s="98">
        <f t="shared" si="2933"/>
        <v>0</v>
      </c>
      <c r="GI103" s="98">
        <f t="shared" si="2934"/>
        <v>0</v>
      </c>
      <c r="GJ103" s="98">
        <f t="shared" ref="GJ103" si="2968">SUM(L103,X103,AJ103,AV103,BH103,BT103,CF103,CR103,DD103,DP103,EB103,EN103,EZ103)</f>
        <v>0</v>
      </c>
      <c r="GK103" s="98">
        <f t="shared" ref="GK103" si="2969">SUM(M103,Y103,AK103,AW103,BI103,BU103,CG103,CS103,DE103,DQ103,EC103,EO103,FA103)</f>
        <v>0</v>
      </c>
      <c r="GL103" s="98">
        <f t="shared" ref="GL103" si="2970">SUM(N103,Z103,AL103,AX103,BJ103,BV103,CH103,CT103,DF103,DR103,ED103,EP103,FB103)</f>
        <v>0</v>
      </c>
      <c r="GM103" s="98">
        <f t="shared" ref="GM103" si="2971">SUM(O103,AA103,AM103,AY103,BK103,BW103,CI103,CU103,DG103,DS103,EE103,EQ103,FC103)</f>
        <v>0</v>
      </c>
      <c r="GN103" s="98">
        <f t="shared" ref="GN103" si="2972">SUM(P103,AB103,AN103,AZ103,BL103,BX103,CJ103,CV103,DH103,DT103,EF103,ER103,FD103)</f>
        <v>0</v>
      </c>
      <c r="GO103" s="98">
        <f t="shared" ref="GO103" si="2973">SUM(Q103,AC103,AO103,BA103,BM103,BY103,CK103,CW103,DI103,DU103,EG103,ES103,FE103)</f>
        <v>0</v>
      </c>
      <c r="GP103" s="98"/>
      <c r="GQ103" s="98"/>
      <c r="GR103" s="139"/>
      <c r="GS103" s="78"/>
      <c r="GT103" s="161"/>
      <c r="GU103" s="161"/>
      <c r="GV103" s="90">
        <f t="shared" si="2406"/>
        <v>0</v>
      </c>
    </row>
    <row r="104" spans="1:204" hidden="1" x14ac:dyDescent="0.2">
      <c r="A104" s="23">
        <v>1</v>
      </c>
      <c r="B104" s="101"/>
      <c r="C104" s="102"/>
      <c r="D104" s="103"/>
      <c r="E104" s="123" t="s">
        <v>46</v>
      </c>
      <c r="F104" s="125">
        <v>20</v>
      </c>
      <c r="G104" s="126">
        <v>70983.635200000004</v>
      </c>
      <c r="H104" s="106">
        <f>VLOOKUP($E104,'ВМП план'!$B$8:$AN$43,8,0)</f>
        <v>0</v>
      </c>
      <c r="I104" s="106">
        <f>VLOOKUP($E104,'ВМП план'!$B$8:$AN$43,9,0)</f>
        <v>0</v>
      </c>
      <c r="J104" s="106">
        <f t="shared" si="288"/>
        <v>0</v>
      </c>
      <c r="K104" s="106">
        <f t="shared" si="289"/>
        <v>0</v>
      </c>
      <c r="L104" s="106">
        <f>SUM(L105:L109)</f>
        <v>0</v>
      </c>
      <c r="M104" s="106">
        <f t="shared" ref="M104:P104" si="2974">SUM(M105:M109)</f>
        <v>0</v>
      </c>
      <c r="N104" s="106">
        <f t="shared" si="2974"/>
        <v>0</v>
      </c>
      <c r="O104" s="106">
        <f t="shared" si="2974"/>
        <v>0</v>
      </c>
      <c r="P104" s="106">
        <f t="shared" si="2974"/>
        <v>0</v>
      </c>
      <c r="Q104" s="106">
        <f>SUM(Q105:Q109)</f>
        <v>0</v>
      </c>
      <c r="R104" s="122">
        <f t="shared" si="2687"/>
        <v>0</v>
      </c>
      <c r="S104" s="122">
        <f t="shared" si="2688"/>
        <v>0</v>
      </c>
      <c r="T104" s="106">
        <f>VLOOKUP($E104,'ВМП план'!$B$8:$AN$43,10,0)</f>
        <v>0</v>
      </c>
      <c r="U104" s="106">
        <f>VLOOKUP($E104,'ВМП план'!$B$8:$AN$43,11,0)</f>
        <v>0</v>
      </c>
      <c r="V104" s="106">
        <f t="shared" si="291"/>
        <v>0</v>
      </c>
      <c r="W104" s="106">
        <f t="shared" si="292"/>
        <v>0</v>
      </c>
      <c r="X104" s="106">
        <f>SUM(X105:X109)</f>
        <v>0</v>
      </c>
      <c r="Y104" s="106">
        <f t="shared" ref="Y104" si="2975">SUM(Y105:Y109)</f>
        <v>0</v>
      </c>
      <c r="Z104" s="106">
        <f t="shared" ref="Z104" si="2976">SUM(Z105:Z109)</f>
        <v>0</v>
      </c>
      <c r="AA104" s="106">
        <f t="shared" ref="AA104" si="2977">SUM(AA105:AA109)</f>
        <v>0</v>
      </c>
      <c r="AB104" s="106">
        <f t="shared" ref="AB104" si="2978">SUM(AB105:AB109)</f>
        <v>0</v>
      </c>
      <c r="AC104" s="106">
        <f>SUM(AC105:AC109)</f>
        <v>0</v>
      </c>
      <c r="AD104" s="122">
        <f t="shared" si="2344"/>
        <v>0</v>
      </c>
      <c r="AE104" s="122">
        <f t="shared" si="2345"/>
        <v>0</v>
      </c>
      <c r="AF104" s="106">
        <f>VLOOKUP($E104,'ВМП план'!$B$8:$AL$43,12,0)</f>
        <v>0</v>
      </c>
      <c r="AG104" s="106">
        <f>VLOOKUP($E104,'ВМП план'!$B$8:$AL$43,13,0)</f>
        <v>0</v>
      </c>
      <c r="AH104" s="106">
        <f t="shared" si="298"/>
        <v>0</v>
      </c>
      <c r="AI104" s="106">
        <f t="shared" si="299"/>
        <v>0</v>
      </c>
      <c r="AJ104" s="106">
        <f>SUM(AJ105:AJ109)</f>
        <v>0</v>
      </c>
      <c r="AK104" s="106">
        <f t="shared" ref="AK104" si="2979">SUM(AK105:AK109)</f>
        <v>0</v>
      </c>
      <c r="AL104" s="106">
        <f t="shared" ref="AL104" si="2980">SUM(AL105:AL109)</f>
        <v>0</v>
      </c>
      <c r="AM104" s="106">
        <f t="shared" ref="AM104" si="2981">SUM(AM105:AM109)</f>
        <v>0</v>
      </c>
      <c r="AN104" s="106">
        <f t="shared" ref="AN104" si="2982">SUM(AN105:AN109)</f>
        <v>0</v>
      </c>
      <c r="AO104" s="106">
        <f>SUM(AO105:AO109)</f>
        <v>0</v>
      </c>
      <c r="AP104" s="122">
        <f t="shared" si="2346"/>
        <v>0</v>
      </c>
      <c r="AQ104" s="122">
        <f t="shared" si="2347"/>
        <v>0</v>
      </c>
      <c r="AR104" s="106"/>
      <c r="AS104" s="106"/>
      <c r="AT104" s="106">
        <f t="shared" si="305"/>
        <v>0</v>
      </c>
      <c r="AU104" s="106">
        <f t="shared" si="306"/>
        <v>0</v>
      </c>
      <c r="AV104" s="106">
        <f>SUM(AV105:AV109)</f>
        <v>0</v>
      </c>
      <c r="AW104" s="106">
        <f t="shared" ref="AW104" si="2983">SUM(AW105:AW109)</f>
        <v>0</v>
      </c>
      <c r="AX104" s="106">
        <f t="shared" ref="AX104" si="2984">SUM(AX105:AX109)</f>
        <v>0</v>
      </c>
      <c r="AY104" s="106">
        <f t="shared" ref="AY104" si="2985">SUM(AY105:AY109)</f>
        <v>0</v>
      </c>
      <c r="AZ104" s="106">
        <f t="shared" ref="AZ104" si="2986">SUM(AZ105:AZ109)</f>
        <v>0</v>
      </c>
      <c r="BA104" s="106">
        <f>SUM(BA105:BA109)</f>
        <v>0</v>
      </c>
      <c r="BB104" s="122">
        <f t="shared" si="2349"/>
        <v>0</v>
      </c>
      <c r="BC104" s="122">
        <f t="shared" si="2350"/>
        <v>0</v>
      </c>
      <c r="BD104" s="106">
        <v>40</v>
      </c>
      <c r="BE104" s="106">
        <v>2839345.4080000003</v>
      </c>
      <c r="BF104" s="106">
        <f t="shared" si="312"/>
        <v>16.666666666666668</v>
      </c>
      <c r="BG104" s="106">
        <f t="shared" si="313"/>
        <v>1183060.5866666669</v>
      </c>
      <c r="BH104" s="106">
        <f>SUM(BH105:BH109)</f>
        <v>23</v>
      </c>
      <c r="BI104" s="106">
        <f t="shared" ref="BI104" si="2987">SUM(BI105:BI109)</f>
        <v>1632623.72</v>
      </c>
      <c r="BJ104" s="106">
        <f t="shared" ref="BJ104" si="2988">SUM(BJ105:BJ109)</f>
        <v>3</v>
      </c>
      <c r="BK104" s="106">
        <f t="shared" ref="BK104" si="2989">SUM(BK105:BK109)</f>
        <v>212950.91999999998</v>
      </c>
      <c r="BL104" s="106">
        <f t="shared" ref="BL104" si="2990">SUM(BL105:BL109)</f>
        <v>26</v>
      </c>
      <c r="BM104" s="106">
        <f>SUM(BM105:BM109)</f>
        <v>1845574.6400000001</v>
      </c>
      <c r="BN104" s="122">
        <f t="shared" si="2352"/>
        <v>6.3333333333333321</v>
      </c>
      <c r="BO104" s="122">
        <f t="shared" si="2353"/>
        <v>449563.13333333307</v>
      </c>
      <c r="BP104" s="106"/>
      <c r="BQ104" s="106"/>
      <c r="BR104" s="106">
        <f t="shared" si="319"/>
        <v>0</v>
      </c>
      <c r="BS104" s="106">
        <f t="shared" si="320"/>
        <v>0</v>
      </c>
      <c r="BT104" s="106">
        <f>SUM(BT105:BT109)</f>
        <v>0</v>
      </c>
      <c r="BU104" s="106">
        <f t="shared" ref="BU104" si="2991">SUM(BU105:BU109)</f>
        <v>0</v>
      </c>
      <c r="BV104" s="106">
        <f t="shared" ref="BV104" si="2992">SUM(BV105:BV109)</f>
        <v>0</v>
      </c>
      <c r="BW104" s="106">
        <f t="shared" ref="BW104" si="2993">SUM(BW105:BW109)</f>
        <v>0</v>
      </c>
      <c r="BX104" s="106">
        <f t="shared" ref="BX104" si="2994">SUM(BX105:BX109)</f>
        <v>0</v>
      </c>
      <c r="BY104" s="106">
        <f>SUM(BY105:BY109)</f>
        <v>0</v>
      </c>
      <c r="BZ104" s="122">
        <f t="shared" si="2355"/>
        <v>0</v>
      </c>
      <c r="CA104" s="122">
        <f t="shared" si="2356"/>
        <v>0</v>
      </c>
      <c r="CB104" s="106">
        <v>73</v>
      </c>
      <c r="CC104" s="106">
        <v>5181805.3695999999</v>
      </c>
      <c r="CD104" s="106">
        <f t="shared" si="326"/>
        <v>30.416666666666664</v>
      </c>
      <c r="CE104" s="106">
        <f t="shared" si="327"/>
        <v>2159085.5706666666</v>
      </c>
      <c r="CF104" s="106">
        <f>SUM(CF105:CF109)</f>
        <v>7</v>
      </c>
      <c r="CG104" s="106">
        <f t="shared" ref="CG104" si="2995">SUM(CG105:CG109)</f>
        <v>496885.48</v>
      </c>
      <c r="CH104" s="106">
        <f t="shared" ref="CH104" si="2996">SUM(CH105:CH109)</f>
        <v>7</v>
      </c>
      <c r="CI104" s="106">
        <f t="shared" ref="CI104" si="2997">SUM(CI105:CI109)</f>
        <v>496885.48</v>
      </c>
      <c r="CJ104" s="106">
        <f t="shared" ref="CJ104" si="2998">SUM(CJ105:CJ109)</f>
        <v>14</v>
      </c>
      <c r="CK104" s="106">
        <f>SUM(CK105:CK109)</f>
        <v>993770.96</v>
      </c>
      <c r="CL104" s="122">
        <f t="shared" si="2358"/>
        <v>-23.416666666666664</v>
      </c>
      <c r="CM104" s="122">
        <f t="shared" si="2359"/>
        <v>-1662200.0906666666</v>
      </c>
      <c r="CN104" s="106"/>
      <c r="CO104" s="106"/>
      <c r="CP104" s="106">
        <f t="shared" si="333"/>
        <v>0</v>
      </c>
      <c r="CQ104" s="106">
        <f t="shared" si="334"/>
        <v>0</v>
      </c>
      <c r="CR104" s="106">
        <f>SUM(CR105:CR109)</f>
        <v>0</v>
      </c>
      <c r="CS104" s="106">
        <f t="shared" ref="CS104" si="2999">SUM(CS105:CS109)</f>
        <v>0</v>
      </c>
      <c r="CT104" s="106">
        <f t="shared" ref="CT104" si="3000">SUM(CT105:CT109)</f>
        <v>0</v>
      </c>
      <c r="CU104" s="106">
        <f t="shared" ref="CU104" si="3001">SUM(CU105:CU109)</f>
        <v>0</v>
      </c>
      <c r="CV104" s="106">
        <f t="shared" ref="CV104" si="3002">SUM(CV105:CV109)</f>
        <v>0</v>
      </c>
      <c r="CW104" s="106">
        <f>SUM(CW105:CW109)</f>
        <v>0</v>
      </c>
      <c r="CX104" s="122">
        <f t="shared" si="2361"/>
        <v>0</v>
      </c>
      <c r="CY104" s="122">
        <f t="shared" si="2362"/>
        <v>0</v>
      </c>
      <c r="CZ104" s="106">
        <v>5</v>
      </c>
      <c r="DA104" s="106">
        <v>354918.17600000004</v>
      </c>
      <c r="DB104" s="106">
        <f t="shared" si="340"/>
        <v>2.0833333333333335</v>
      </c>
      <c r="DC104" s="106">
        <f t="shared" si="341"/>
        <v>147882.57333333336</v>
      </c>
      <c r="DD104" s="106">
        <f>SUM(DD105:DD109)</f>
        <v>4</v>
      </c>
      <c r="DE104" s="106">
        <f t="shared" ref="DE104" si="3003">SUM(DE105:DE109)</f>
        <v>283934.56</v>
      </c>
      <c r="DF104" s="106">
        <f t="shared" ref="DF104" si="3004">SUM(DF105:DF109)</f>
        <v>0</v>
      </c>
      <c r="DG104" s="106">
        <f t="shared" ref="DG104" si="3005">SUM(DG105:DG109)</f>
        <v>0</v>
      </c>
      <c r="DH104" s="106">
        <f t="shared" ref="DH104" si="3006">SUM(DH105:DH109)</f>
        <v>4</v>
      </c>
      <c r="DI104" s="106">
        <f>SUM(DI105:DI109)</f>
        <v>283934.56</v>
      </c>
      <c r="DJ104" s="122">
        <f t="shared" si="2364"/>
        <v>1.9166666666666665</v>
      </c>
      <c r="DK104" s="122">
        <f t="shared" si="2365"/>
        <v>136051.98666666663</v>
      </c>
      <c r="DL104" s="106"/>
      <c r="DM104" s="106"/>
      <c r="DN104" s="106">
        <f t="shared" si="347"/>
        <v>0</v>
      </c>
      <c r="DO104" s="106">
        <f t="shared" si="348"/>
        <v>0</v>
      </c>
      <c r="DP104" s="106">
        <f>SUM(DP105:DP109)</f>
        <v>0</v>
      </c>
      <c r="DQ104" s="106">
        <f t="shared" ref="DQ104" si="3007">SUM(DQ105:DQ109)</f>
        <v>0</v>
      </c>
      <c r="DR104" s="106">
        <f t="shared" ref="DR104" si="3008">SUM(DR105:DR109)</f>
        <v>0</v>
      </c>
      <c r="DS104" s="106">
        <f t="shared" ref="DS104" si="3009">SUM(DS105:DS109)</f>
        <v>0</v>
      </c>
      <c r="DT104" s="106">
        <f t="shared" ref="DT104" si="3010">SUM(DT105:DT109)</f>
        <v>0</v>
      </c>
      <c r="DU104" s="106">
        <f>SUM(DU105:DU109)</f>
        <v>0</v>
      </c>
      <c r="DV104" s="122">
        <f t="shared" si="2367"/>
        <v>0</v>
      </c>
      <c r="DW104" s="122">
        <f t="shared" si="2368"/>
        <v>0</v>
      </c>
      <c r="DX104" s="106"/>
      <c r="DY104" s="106">
        <v>0</v>
      </c>
      <c r="DZ104" s="106">
        <f t="shared" si="354"/>
        <v>0</v>
      </c>
      <c r="EA104" s="106">
        <f t="shared" si="355"/>
        <v>0</v>
      </c>
      <c r="EB104" s="106">
        <f>SUM(EB105:EB109)</f>
        <v>0</v>
      </c>
      <c r="EC104" s="106">
        <f t="shared" ref="EC104" si="3011">SUM(EC105:EC109)</f>
        <v>0</v>
      </c>
      <c r="ED104" s="106">
        <f t="shared" ref="ED104" si="3012">SUM(ED105:ED109)</f>
        <v>0</v>
      </c>
      <c r="EE104" s="106">
        <f t="shared" ref="EE104" si="3013">SUM(EE105:EE109)</f>
        <v>0</v>
      </c>
      <c r="EF104" s="106">
        <f t="shared" ref="EF104" si="3014">SUM(EF105:EF109)</f>
        <v>0</v>
      </c>
      <c r="EG104" s="106">
        <f>SUM(EG105:EG109)</f>
        <v>0</v>
      </c>
      <c r="EH104" s="122">
        <f t="shared" si="2370"/>
        <v>0</v>
      </c>
      <c r="EI104" s="122">
        <f t="shared" si="2371"/>
        <v>0</v>
      </c>
      <c r="EJ104" s="106"/>
      <c r="EK104" s="106">
        <v>0</v>
      </c>
      <c r="EL104" s="106">
        <f t="shared" si="361"/>
        <v>0</v>
      </c>
      <c r="EM104" s="106">
        <f t="shared" si="362"/>
        <v>0</v>
      </c>
      <c r="EN104" s="106">
        <f>SUM(EN105:EN109)</f>
        <v>0</v>
      </c>
      <c r="EO104" s="106">
        <f t="shared" ref="EO104" si="3015">SUM(EO105:EO109)</f>
        <v>0</v>
      </c>
      <c r="EP104" s="106">
        <f t="shared" ref="EP104" si="3016">SUM(EP105:EP109)</f>
        <v>0</v>
      </c>
      <c r="EQ104" s="106">
        <f t="shared" ref="EQ104" si="3017">SUM(EQ105:EQ109)</f>
        <v>0</v>
      </c>
      <c r="ER104" s="106">
        <f t="shared" ref="ER104" si="3018">SUM(ER105:ER109)</f>
        <v>0</v>
      </c>
      <c r="ES104" s="106">
        <f>SUM(ES105:ES109)</f>
        <v>0</v>
      </c>
      <c r="ET104" s="122">
        <f t="shared" si="2373"/>
        <v>0</v>
      </c>
      <c r="EU104" s="122">
        <f t="shared" si="2374"/>
        <v>0</v>
      </c>
      <c r="EV104" s="106"/>
      <c r="EW104" s="106"/>
      <c r="EX104" s="106">
        <f t="shared" si="368"/>
        <v>0</v>
      </c>
      <c r="EY104" s="106">
        <f t="shared" si="369"/>
        <v>0</v>
      </c>
      <c r="EZ104" s="106">
        <f>SUM(EZ105:EZ109)</f>
        <v>0</v>
      </c>
      <c r="FA104" s="106">
        <f t="shared" ref="FA104" si="3019">SUM(FA105:FA109)</f>
        <v>0</v>
      </c>
      <c r="FB104" s="106">
        <f t="shared" ref="FB104" si="3020">SUM(FB105:FB109)</f>
        <v>0</v>
      </c>
      <c r="FC104" s="106">
        <f t="shared" ref="FC104" si="3021">SUM(FC105:FC109)</f>
        <v>0</v>
      </c>
      <c r="FD104" s="106">
        <f t="shared" ref="FD104" si="3022">SUM(FD105:FD109)</f>
        <v>0</v>
      </c>
      <c r="FE104" s="106">
        <f>SUM(FE105:FE109)</f>
        <v>0</v>
      </c>
      <c r="FF104" s="122">
        <f t="shared" si="2376"/>
        <v>0</v>
      </c>
      <c r="FG104" s="122">
        <f t="shared" si="2377"/>
        <v>0</v>
      </c>
      <c r="FH104" s="106"/>
      <c r="FI104" s="106"/>
      <c r="FJ104" s="106">
        <f t="shared" si="375"/>
        <v>0</v>
      </c>
      <c r="FK104" s="106">
        <f t="shared" si="376"/>
        <v>0</v>
      </c>
      <c r="FL104" s="106">
        <f>SUM(FL105:FL109)</f>
        <v>0</v>
      </c>
      <c r="FM104" s="106">
        <f t="shared" ref="FM104" si="3023">SUM(FM105:FM109)</f>
        <v>0</v>
      </c>
      <c r="FN104" s="106">
        <f t="shared" ref="FN104" si="3024">SUM(FN105:FN109)</f>
        <v>0</v>
      </c>
      <c r="FO104" s="106">
        <f t="shared" ref="FO104" si="3025">SUM(FO105:FO109)</f>
        <v>0</v>
      </c>
      <c r="FP104" s="106">
        <f t="shared" ref="FP104" si="3026">SUM(FP105:FP109)</f>
        <v>0</v>
      </c>
      <c r="FQ104" s="106">
        <f>SUM(FQ105:FQ109)</f>
        <v>0</v>
      </c>
      <c r="FR104" s="122">
        <f t="shared" si="2379"/>
        <v>0</v>
      </c>
      <c r="FS104" s="122">
        <f t="shared" si="2380"/>
        <v>0</v>
      </c>
      <c r="FT104" s="106"/>
      <c r="FU104" s="106"/>
      <c r="FV104" s="106">
        <f t="shared" si="382"/>
        <v>0</v>
      </c>
      <c r="FW104" s="106">
        <f t="shared" si="383"/>
        <v>0</v>
      </c>
      <c r="FX104" s="106">
        <f>SUM(FX105:FX109)</f>
        <v>0</v>
      </c>
      <c r="FY104" s="106">
        <f t="shared" ref="FY104" si="3027">SUM(FY105:FY109)</f>
        <v>0</v>
      </c>
      <c r="FZ104" s="106">
        <f t="shared" ref="FZ104" si="3028">SUM(FZ105:FZ109)</f>
        <v>0</v>
      </c>
      <c r="GA104" s="106">
        <f t="shared" ref="GA104" si="3029">SUM(GA105:GA109)</f>
        <v>0</v>
      </c>
      <c r="GB104" s="106">
        <f t="shared" ref="GB104" si="3030">SUM(GB105:GB109)</f>
        <v>0</v>
      </c>
      <c r="GC104" s="106">
        <f>SUM(GC105:GC109)</f>
        <v>0</v>
      </c>
      <c r="GD104" s="122">
        <f t="shared" si="2382"/>
        <v>0</v>
      </c>
      <c r="GE104" s="122">
        <f t="shared" si="2383"/>
        <v>0</v>
      </c>
      <c r="GF104" s="106">
        <f t="shared" si="2867"/>
        <v>118</v>
      </c>
      <c r="GG104" s="106">
        <f t="shared" si="2867"/>
        <v>8376068.9535999997</v>
      </c>
      <c r="GH104" s="129">
        <f>SUM(GF104/12*$A$2)</f>
        <v>49.166666666666671</v>
      </c>
      <c r="GI104" s="172">
        <f>SUM(GG104/12*$A$2)</f>
        <v>3490028.7306666663</v>
      </c>
      <c r="GJ104" s="106">
        <f>SUM(GJ105:GJ109)</f>
        <v>34</v>
      </c>
      <c r="GK104" s="106">
        <f t="shared" ref="GK104" si="3031">SUM(GK105:GK109)</f>
        <v>2413443.7600000002</v>
      </c>
      <c r="GL104" s="106">
        <f t="shared" ref="GL104" si="3032">SUM(GL105:GL109)</f>
        <v>10</v>
      </c>
      <c r="GM104" s="106">
        <f t="shared" ref="GM104" si="3033">SUM(GM105:GM109)</f>
        <v>709836.4</v>
      </c>
      <c r="GN104" s="106">
        <f t="shared" ref="GN104" si="3034">SUM(GN105:GN109)</f>
        <v>44</v>
      </c>
      <c r="GO104" s="106">
        <f>SUM(GO105:GO109)</f>
        <v>3123280.16</v>
      </c>
      <c r="GP104" s="106">
        <f t="shared" si="2873"/>
        <v>-15.166666666666671</v>
      </c>
      <c r="GQ104" s="106">
        <f t="shared" si="2874"/>
        <v>-1076584.970666666</v>
      </c>
      <c r="GR104" s="139"/>
      <c r="GS104" s="78"/>
      <c r="GT104" s="161">
        <v>70983.635200000004</v>
      </c>
      <c r="GU104" s="161">
        <f t="shared" si="2646"/>
        <v>70983.640000000014</v>
      </c>
      <c r="GV104" s="90">
        <f t="shared" si="2406"/>
        <v>-4.8000000097090378E-3</v>
      </c>
    </row>
    <row r="105" spans="1:204" ht="72" hidden="1" x14ac:dyDescent="0.2">
      <c r="A105" s="23">
        <v>1</v>
      </c>
      <c r="B105" s="78" t="s">
        <v>185</v>
      </c>
      <c r="C105" s="81" t="s">
        <v>186</v>
      </c>
      <c r="D105" s="82">
        <v>367</v>
      </c>
      <c r="E105" s="83" t="s">
        <v>187</v>
      </c>
      <c r="F105" s="86">
        <v>20</v>
      </c>
      <c r="G105" s="97">
        <v>70983.635200000004</v>
      </c>
      <c r="H105" s="98"/>
      <c r="I105" s="98"/>
      <c r="J105" s="98"/>
      <c r="K105" s="98"/>
      <c r="L105" s="98">
        <f>VLOOKUP($D105,'факт '!$D$7:$AS$101,3,0)</f>
        <v>0</v>
      </c>
      <c r="M105" s="98">
        <f>VLOOKUP($D105,'факт '!$D$7:$AS$101,4,0)</f>
        <v>0</v>
      </c>
      <c r="N105" s="98"/>
      <c r="O105" s="98"/>
      <c r="P105" s="98">
        <f t="shared" ref="P105:P108" si="3035">SUM(L105+N105)</f>
        <v>0</v>
      </c>
      <c r="Q105" s="98">
        <f t="shared" ref="Q105:Q108" si="3036">SUM(M105+O105)</f>
        <v>0</v>
      </c>
      <c r="R105" s="99">
        <f t="shared" ref="R105:R108" si="3037">SUM(L105-J105)</f>
        <v>0</v>
      </c>
      <c r="S105" s="99">
        <f t="shared" ref="S105:S108" si="3038">SUM(M105-K105)</f>
        <v>0</v>
      </c>
      <c r="T105" s="98"/>
      <c r="U105" s="98"/>
      <c r="V105" s="98"/>
      <c r="W105" s="98"/>
      <c r="X105" s="98">
        <f>VLOOKUP($D105,'факт '!$D$7:$AS$101,7,0)</f>
        <v>0</v>
      </c>
      <c r="Y105" s="98">
        <f>VLOOKUP($D105,'факт '!$D$7:$AS$101,8,0)</f>
        <v>0</v>
      </c>
      <c r="Z105" s="98">
        <f>VLOOKUP($D105,'факт '!$D$7:$AS$101,9,0)</f>
        <v>0</v>
      </c>
      <c r="AA105" s="98">
        <f>VLOOKUP($D105,'факт '!$D$7:$AS$101,10,0)</f>
        <v>0</v>
      </c>
      <c r="AB105" s="98">
        <f t="shared" ref="AB105:AB108" si="3039">SUM(X105+Z105)</f>
        <v>0</v>
      </c>
      <c r="AC105" s="98">
        <f t="shared" ref="AC105:AC108" si="3040">SUM(Y105+AA105)</f>
        <v>0</v>
      </c>
      <c r="AD105" s="99">
        <f t="shared" ref="AD105:AD108" si="3041">SUM(X105-V105)</f>
        <v>0</v>
      </c>
      <c r="AE105" s="99">
        <f t="shared" ref="AE105:AE108" si="3042">SUM(Y105-W105)</f>
        <v>0</v>
      </c>
      <c r="AF105" s="98"/>
      <c r="AG105" s="98"/>
      <c r="AH105" s="98"/>
      <c r="AI105" s="98"/>
      <c r="AJ105" s="98">
        <f>VLOOKUP($D105,'факт '!$D$7:$AS$101,5,0)</f>
        <v>0</v>
      </c>
      <c r="AK105" s="98">
        <f>VLOOKUP($D105,'факт '!$D$7:$AS$101,6,0)</f>
        <v>0</v>
      </c>
      <c r="AL105" s="98"/>
      <c r="AM105" s="98"/>
      <c r="AN105" s="98">
        <f t="shared" ref="AN105:AN108" si="3043">SUM(AJ105+AL105)</f>
        <v>0</v>
      </c>
      <c r="AO105" s="98">
        <f t="shared" ref="AO105:AO108" si="3044">SUM(AK105+AM105)</f>
        <v>0</v>
      </c>
      <c r="AP105" s="99">
        <f t="shared" ref="AP105:AP108" si="3045">SUM(AJ105-AH105)</f>
        <v>0</v>
      </c>
      <c r="AQ105" s="99">
        <f t="shared" ref="AQ105:AQ108" si="3046">SUM(AK105-AI105)</f>
        <v>0</v>
      </c>
      <c r="AR105" s="98"/>
      <c r="AS105" s="98"/>
      <c r="AT105" s="98"/>
      <c r="AU105" s="98"/>
      <c r="AV105" s="98">
        <f>VLOOKUP($D105,'факт '!$D$7:$AS$101,11,0)</f>
        <v>0</v>
      </c>
      <c r="AW105" s="98">
        <f>VLOOKUP($D105,'факт '!$D$7:$AS$101,12,0)</f>
        <v>0</v>
      </c>
      <c r="AX105" s="98"/>
      <c r="AY105" s="98"/>
      <c r="AZ105" s="98">
        <f t="shared" ref="AZ105:AZ108" si="3047">SUM(AV105+AX105)</f>
        <v>0</v>
      </c>
      <c r="BA105" s="98">
        <f t="shared" ref="BA105:BA108" si="3048">SUM(AW105+AY105)</f>
        <v>0</v>
      </c>
      <c r="BB105" s="99">
        <f t="shared" ref="BB105:BB108" si="3049">SUM(AV105-AT105)</f>
        <v>0</v>
      </c>
      <c r="BC105" s="99">
        <f t="shared" ref="BC105:BC108" si="3050">SUM(AW105-AU105)</f>
        <v>0</v>
      </c>
      <c r="BD105" s="98"/>
      <c r="BE105" s="98"/>
      <c r="BF105" s="98"/>
      <c r="BG105" s="98"/>
      <c r="BH105" s="98">
        <f>VLOOKUP($D105,'факт '!$D$7:$AS$101,15,0)</f>
        <v>10</v>
      </c>
      <c r="BI105" s="98">
        <f>VLOOKUP($D105,'факт '!$D$7:$AS$101,16,0)</f>
        <v>709836.4</v>
      </c>
      <c r="BJ105" s="98">
        <f>VLOOKUP($D105,'факт '!$D$7:$AS$101,17,0)</f>
        <v>3</v>
      </c>
      <c r="BK105" s="98">
        <f>VLOOKUP($D105,'факт '!$D$7:$AS$101,18,0)</f>
        <v>212950.91999999998</v>
      </c>
      <c r="BL105" s="98">
        <f t="shared" ref="BL105:BL108" si="3051">SUM(BH105+BJ105)</f>
        <v>13</v>
      </c>
      <c r="BM105" s="98">
        <f t="shared" ref="BM105:BM108" si="3052">SUM(BI105+BK105)</f>
        <v>922787.32000000007</v>
      </c>
      <c r="BN105" s="99">
        <f t="shared" ref="BN105:BN108" si="3053">SUM(BH105-BF105)</f>
        <v>10</v>
      </c>
      <c r="BO105" s="99">
        <f t="shared" ref="BO105:BO108" si="3054">SUM(BI105-BG105)</f>
        <v>709836.4</v>
      </c>
      <c r="BP105" s="98"/>
      <c r="BQ105" s="98"/>
      <c r="BR105" s="98"/>
      <c r="BS105" s="98"/>
      <c r="BT105" s="98">
        <f>VLOOKUP($D105,'факт '!$D$7:$AS$101,19,0)</f>
        <v>0</v>
      </c>
      <c r="BU105" s="98">
        <f>VLOOKUP($D105,'факт '!$D$7:$AS$101,20,0)</f>
        <v>0</v>
      </c>
      <c r="BV105" s="98">
        <f>VLOOKUP($D105,'факт '!$D$7:$AS$101,21,0)</f>
        <v>0</v>
      </c>
      <c r="BW105" s="98">
        <f>VLOOKUP($D105,'факт '!$D$7:$AS$101,22,0)</f>
        <v>0</v>
      </c>
      <c r="BX105" s="98">
        <f t="shared" ref="BX105:BX108" si="3055">SUM(BT105+BV105)</f>
        <v>0</v>
      </c>
      <c r="BY105" s="98">
        <f t="shared" ref="BY105:BY108" si="3056">SUM(BU105+BW105)</f>
        <v>0</v>
      </c>
      <c r="BZ105" s="99">
        <f t="shared" ref="BZ105:BZ108" si="3057">SUM(BT105-BR105)</f>
        <v>0</v>
      </c>
      <c r="CA105" s="99">
        <f t="shared" ref="CA105:CA108" si="3058">SUM(BU105-BS105)</f>
        <v>0</v>
      </c>
      <c r="CB105" s="98"/>
      <c r="CC105" s="98"/>
      <c r="CD105" s="98"/>
      <c r="CE105" s="98"/>
      <c r="CF105" s="98">
        <f>VLOOKUP($D105,'факт '!$D$7:$AS$101,23,0)</f>
        <v>1</v>
      </c>
      <c r="CG105" s="98">
        <f>VLOOKUP($D105,'факт '!$D$7:$AS$101,24,0)</f>
        <v>70983.64</v>
      </c>
      <c r="CH105" s="98">
        <f>VLOOKUP($D105,'факт '!$D$7:$AS$101,25,0)</f>
        <v>0</v>
      </c>
      <c r="CI105" s="98">
        <f>VLOOKUP($D105,'факт '!$D$7:$AS$101,26,0)</f>
        <v>0</v>
      </c>
      <c r="CJ105" s="98">
        <f t="shared" ref="CJ105:CJ108" si="3059">SUM(CF105+CH105)</f>
        <v>1</v>
      </c>
      <c r="CK105" s="98">
        <f t="shared" ref="CK105:CK108" si="3060">SUM(CG105+CI105)</f>
        <v>70983.64</v>
      </c>
      <c r="CL105" s="99">
        <f t="shared" ref="CL105:CL108" si="3061">SUM(CF105-CD105)</f>
        <v>1</v>
      </c>
      <c r="CM105" s="99">
        <f t="shared" ref="CM105:CM108" si="3062">SUM(CG105-CE105)</f>
        <v>70983.64</v>
      </c>
      <c r="CN105" s="98"/>
      <c r="CO105" s="98"/>
      <c r="CP105" s="98"/>
      <c r="CQ105" s="98"/>
      <c r="CR105" s="98">
        <f>VLOOKUP($D105,'факт '!$D$7:$AS$101,27,0)</f>
        <v>0</v>
      </c>
      <c r="CS105" s="98">
        <f>VLOOKUP($D105,'факт '!$D$7:$AS$101,28,0)</f>
        <v>0</v>
      </c>
      <c r="CT105" s="98">
        <f>VLOOKUP($D105,'факт '!$D$7:$AS$101,29,0)</f>
        <v>0</v>
      </c>
      <c r="CU105" s="98">
        <f>VLOOKUP($D105,'факт '!$D$7:$AS$101,30,0)</f>
        <v>0</v>
      </c>
      <c r="CV105" s="98">
        <f t="shared" ref="CV105:CV108" si="3063">SUM(CR105+CT105)</f>
        <v>0</v>
      </c>
      <c r="CW105" s="98">
        <f t="shared" ref="CW105:CW108" si="3064">SUM(CS105+CU105)</f>
        <v>0</v>
      </c>
      <c r="CX105" s="99">
        <f t="shared" ref="CX105:CX108" si="3065">SUM(CR105-CP105)</f>
        <v>0</v>
      </c>
      <c r="CY105" s="99">
        <f t="shared" ref="CY105:CY108" si="3066">SUM(CS105-CQ105)</f>
        <v>0</v>
      </c>
      <c r="CZ105" s="98"/>
      <c r="DA105" s="98"/>
      <c r="DB105" s="98"/>
      <c r="DC105" s="98"/>
      <c r="DD105" s="98">
        <f>VLOOKUP($D105,'факт '!$D$7:$AS$101,31,0)</f>
        <v>0</v>
      </c>
      <c r="DE105" s="98">
        <f>VLOOKUP($D105,'факт '!$D$7:$AS$101,32,0)</f>
        <v>0</v>
      </c>
      <c r="DF105" s="98"/>
      <c r="DG105" s="98"/>
      <c r="DH105" s="98">
        <f t="shared" ref="DH105:DH108" si="3067">SUM(DD105+DF105)</f>
        <v>0</v>
      </c>
      <c r="DI105" s="98">
        <f t="shared" ref="DI105:DI108" si="3068">SUM(DE105+DG105)</f>
        <v>0</v>
      </c>
      <c r="DJ105" s="99">
        <f t="shared" ref="DJ105:DJ108" si="3069">SUM(DD105-DB105)</f>
        <v>0</v>
      </c>
      <c r="DK105" s="99">
        <f t="shared" ref="DK105:DK108" si="3070">SUM(DE105-DC105)</f>
        <v>0</v>
      </c>
      <c r="DL105" s="98"/>
      <c r="DM105" s="98"/>
      <c r="DN105" s="98"/>
      <c r="DO105" s="98"/>
      <c r="DP105" s="98">
        <f>VLOOKUP($D105,'факт '!$D$7:$AS$101,13,0)</f>
        <v>0</v>
      </c>
      <c r="DQ105" s="98">
        <f>VLOOKUP($D105,'факт '!$D$7:$AS$101,14,0)</f>
        <v>0</v>
      </c>
      <c r="DR105" s="98"/>
      <c r="DS105" s="98"/>
      <c r="DT105" s="98">
        <f t="shared" ref="DT105:DT108" si="3071">SUM(DP105+DR105)</f>
        <v>0</v>
      </c>
      <c r="DU105" s="98">
        <f t="shared" ref="DU105:DU108" si="3072">SUM(DQ105+DS105)</f>
        <v>0</v>
      </c>
      <c r="DV105" s="99">
        <f t="shared" ref="DV105:DV108" si="3073">SUM(DP105-DN105)</f>
        <v>0</v>
      </c>
      <c r="DW105" s="99">
        <f t="shared" ref="DW105:DW108" si="3074">SUM(DQ105-DO105)</f>
        <v>0</v>
      </c>
      <c r="DX105" s="98"/>
      <c r="DY105" s="98"/>
      <c r="DZ105" s="98"/>
      <c r="EA105" s="98"/>
      <c r="EB105" s="98">
        <f>VLOOKUP($D105,'факт '!$D$7:$AS$101,33,0)</f>
        <v>0</v>
      </c>
      <c r="EC105" s="98">
        <f>VLOOKUP($D105,'факт '!$D$7:$AS$101,34,0)</f>
        <v>0</v>
      </c>
      <c r="ED105" s="98">
        <f>VLOOKUP($D105,'факт '!$D$7:$AS$101,35,0)</f>
        <v>0</v>
      </c>
      <c r="EE105" s="98">
        <f>VLOOKUP($D105,'факт '!$D$7:$AS$101,36,0)</f>
        <v>0</v>
      </c>
      <c r="EF105" s="98">
        <f t="shared" ref="EF105:EF108" si="3075">SUM(EB105+ED105)</f>
        <v>0</v>
      </c>
      <c r="EG105" s="98">
        <f t="shared" ref="EG105:EG108" si="3076">SUM(EC105+EE105)</f>
        <v>0</v>
      </c>
      <c r="EH105" s="99">
        <f t="shared" ref="EH105:EH108" si="3077">SUM(EB105-DZ105)</f>
        <v>0</v>
      </c>
      <c r="EI105" s="99">
        <f t="shared" ref="EI105:EI108" si="3078">SUM(EC105-EA105)</f>
        <v>0</v>
      </c>
      <c r="EJ105" s="98"/>
      <c r="EK105" s="98"/>
      <c r="EL105" s="98"/>
      <c r="EM105" s="98"/>
      <c r="EN105" s="98">
        <f>VLOOKUP($D105,'факт '!$D$7:$AS$101,39,0)</f>
        <v>0</v>
      </c>
      <c r="EO105" s="98">
        <f>VLOOKUP($D105,'факт '!$D$7:$AS$101,40,0)</f>
        <v>0</v>
      </c>
      <c r="EP105" s="98">
        <f>VLOOKUP($D105,'факт '!$D$7:$AS$101,41,0)</f>
        <v>0</v>
      </c>
      <c r="EQ105" s="98">
        <f>VLOOKUP($D105,'факт '!$D$7:$AS$101,42,0)</f>
        <v>0</v>
      </c>
      <c r="ER105" s="98">
        <f t="shared" ref="ER105:ER108" si="3079">SUM(EN105+EP105)</f>
        <v>0</v>
      </c>
      <c r="ES105" s="98">
        <f t="shared" ref="ES105:ES108" si="3080">SUM(EO105+EQ105)</f>
        <v>0</v>
      </c>
      <c r="ET105" s="99">
        <f t="shared" ref="ET105:ET108" si="3081">SUM(EN105-EL105)</f>
        <v>0</v>
      </c>
      <c r="EU105" s="99">
        <f t="shared" ref="EU105:EU108" si="3082">SUM(EO105-EM105)</f>
        <v>0</v>
      </c>
      <c r="EV105" s="98"/>
      <c r="EW105" s="98"/>
      <c r="EX105" s="98"/>
      <c r="EY105" s="98"/>
      <c r="EZ105" s="98"/>
      <c r="FA105" s="98"/>
      <c r="FB105" s="98"/>
      <c r="FC105" s="98"/>
      <c r="FD105" s="98">
        <f t="shared" ref="FD105:FD109" si="3083">SUM(EZ105+FB105)</f>
        <v>0</v>
      </c>
      <c r="FE105" s="98">
        <f t="shared" ref="FE105:FE109" si="3084">SUM(FA105+FC105)</f>
        <v>0</v>
      </c>
      <c r="FF105" s="99">
        <f t="shared" si="2376"/>
        <v>0</v>
      </c>
      <c r="FG105" s="99">
        <f t="shared" si="2377"/>
        <v>0</v>
      </c>
      <c r="FH105" s="98"/>
      <c r="FI105" s="98"/>
      <c r="FJ105" s="98"/>
      <c r="FK105" s="98"/>
      <c r="FL105" s="98">
        <f>VLOOKUP($D105,'факт '!$D$7:$AS$101,37,0)</f>
        <v>0</v>
      </c>
      <c r="FM105" s="98">
        <f>VLOOKUP($D105,'факт '!$D$7:$AS$101,38,0)</f>
        <v>0</v>
      </c>
      <c r="FN105" s="98"/>
      <c r="FO105" s="98"/>
      <c r="FP105" s="98">
        <f t="shared" ref="FP105:FP108" si="3085">SUM(FL105+FN105)</f>
        <v>0</v>
      </c>
      <c r="FQ105" s="98">
        <f t="shared" ref="FQ105:FQ108" si="3086">SUM(FM105+FO105)</f>
        <v>0</v>
      </c>
      <c r="FR105" s="99">
        <f t="shared" ref="FR105:FR108" si="3087">SUM(FL105-FJ105)</f>
        <v>0</v>
      </c>
      <c r="FS105" s="99">
        <f t="shared" ref="FS105:FS108" si="3088">SUM(FM105-FK105)</f>
        <v>0</v>
      </c>
      <c r="FT105" s="98"/>
      <c r="FU105" s="98"/>
      <c r="FV105" s="98"/>
      <c r="FW105" s="98"/>
      <c r="FX105" s="98"/>
      <c r="FY105" s="98"/>
      <c r="FZ105" s="98"/>
      <c r="GA105" s="98"/>
      <c r="GB105" s="98">
        <f t="shared" ref="GB105:GB109" si="3089">SUM(FX105+FZ105)</f>
        <v>0</v>
      </c>
      <c r="GC105" s="98">
        <f t="shared" ref="GC105:GC109" si="3090">SUM(FY105+GA105)</f>
        <v>0</v>
      </c>
      <c r="GD105" s="99">
        <f t="shared" si="2382"/>
        <v>0</v>
      </c>
      <c r="GE105" s="99">
        <f t="shared" si="2383"/>
        <v>0</v>
      </c>
      <c r="GF105" s="98">
        <f t="shared" ref="GF105:GF109" si="3091">SUM(H105,T105,AF105,AR105,BD105,BP105,CB105,CN105,CZ105,DL105,DX105,EJ105,EV105)</f>
        <v>0</v>
      </c>
      <c r="GG105" s="98">
        <f t="shared" ref="GG105:GG109" si="3092">SUM(I105,U105,AG105,AS105,BE105,BQ105,CC105,CO105,DA105,DM105,DY105,EK105,EW105)</f>
        <v>0</v>
      </c>
      <c r="GH105" s="98">
        <f t="shared" ref="GH105:GH109" si="3093">SUM(J105,V105,AH105,AT105,BF105,BR105,CD105,CP105,DB105,DN105,DZ105,EL105,EX105)</f>
        <v>0</v>
      </c>
      <c r="GI105" s="98">
        <f t="shared" ref="GI105:GI109" si="3094">SUM(K105,W105,AI105,AU105,BG105,BS105,CE105,CQ105,DC105,DO105,EA105,EM105,EY105)</f>
        <v>0</v>
      </c>
      <c r="GJ105" s="98">
        <f t="shared" ref="GJ105:GJ108" si="3095">SUM(L105,X105,AJ105,AV105,BH105,BT105,CF105,CR105,DD105,DP105,EB105,EN105,EZ105,FL105)</f>
        <v>11</v>
      </c>
      <c r="GK105" s="98">
        <f t="shared" ref="GK105:GK108" si="3096">SUM(M105,Y105,AK105,AW105,BI105,BU105,CG105,CS105,DE105,DQ105,EC105,EO105,FA105,FM105)</f>
        <v>780820.04</v>
      </c>
      <c r="GL105" s="98">
        <f t="shared" ref="GL105:GL108" si="3097">SUM(N105,Z105,AL105,AX105,BJ105,BV105,CH105,CT105,DF105,DR105,ED105,EP105,FB105,FN105)</f>
        <v>3</v>
      </c>
      <c r="GM105" s="98">
        <f t="shared" ref="GM105:GM108" si="3098">SUM(O105,AA105,AM105,AY105,BK105,BW105,CI105,CU105,DG105,DS105,EE105,EQ105,FC105,FO105)</f>
        <v>212950.91999999998</v>
      </c>
      <c r="GN105" s="98">
        <f t="shared" ref="GN105:GN108" si="3099">SUM(P105,AB105,AN105,AZ105,BL105,BX105,CJ105,CV105,DH105,DT105,EF105,ER105,FD105,FP105)</f>
        <v>14</v>
      </c>
      <c r="GO105" s="98">
        <f t="shared" ref="GO105:GO108" si="3100">SUM(Q105,AC105,AO105,BA105,BM105,BY105,CK105,CW105,DI105,DU105,EG105,ES105,FE105,FQ105)</f>
        <v>993770.96000000008</v>
      </c>
      <c r="GP105" s="98"/>
      <c r="GQ105" s="98"/>
      <c r="GR105" s="139"/>
      <c r="GS105" s="78"/>
      <c r="GT105" s="161">
        <v>70983.635200000004</v>
      </c>
      <c r="GU105" s="161">
        <f t="shared" ref="GU105:GU108" si="3101">SUM(GK105/GJ105)</f>
        <v>70983.64</v>
      </c>
      <c r="GV105" s="90">
        <f t="shared" si="2406"/>
        <v>-4.7999999951571226E-3</v>
      </c>
    </row>
    <row r="106" spans="1:204" ht="36" hidden="1" x14ac:dyDescent="0.2">
      <c r="A106" s="23">
        <v>1</v>
      </c>
      <c r="B106" s="78" t="s">
        <v>188</v>
      </c>
      <c r="C106" s="81" t="s">
        <v>189</v>
      </c>
      <c r="D106" s="82">
        <v>368</v>
      </c>
      <c r="E106" s="83" t="s">
        <v>190</v>
      </c>
      <c r="F106" s="86">
        <v>20</v>
      </c>
      <c r="G106" s="97">
        <v>70983.635200000004</v>
      </c>
      <c r="H106" s="98"/>
      <c r="I106" s="98"/>
      <c r="J106" s="98"/>
      <c r="K106" s="98"/>
      <c r="L106" s="98">
        <f>VLOOKUP($D106,'факт '!$D$7:$AS$101,3,0)</f>
        <v>0</v>
      </c>
      <c r="M106" s="98">
        <f>VLOOKUP($D106,'факт '!$D$7:$AS$101,4,0)</f>
        <v>0</v>
      </c>
      <c r="N106" s="98"/>
      <c r="O106" s="98"/>
      <c r="P106" s="98">
        <f t="shared" si="3035"/>
        <v>0</v>
      </c>
      <c r="Q106" s="98">
        <f t="shared" si="3036"/>
        <v>0</v>
      </c>
      <c r="R106" s="99">
        <f t="shared" si="3037"/>
        <v>0</v>
      </c>
      <c r="S106" s="99">
        <f t="shared" si="3038"/>
        <v>0</v>
      </c>
      <c r="T106" s="98"/>
      <c r="U106" s="98"/>
      <c r="V106" s="98"/>
      <c r="W106" s="98"/>
      <c r="X106" s="98">
        <f>VLOOKUP($D106,'факт '!$D$7:$AS$101,7,0)</f>
        <v>0</v>
      </c>
      <c r="Y106" s="98">
        <f>VLOOKUP($D106,'факт '!$D$7:$AS$101,8,0)</f>
        <v>0</v>
      </c>
      <c r="Z106" s="98">
        <f>VLOOKUP($D106,'факт '!$D$7:$AS$101,9,0)</f>
        <v>0</v>
      </c>
      <c r="AA106" s="98">
        <f>VLOOKUP($D106,'факт '!$D$7:$AS$101,10,0)</f>
        <v>0</v>
      </c>
      <c r="AB106" s="98">
        <f t="shared" si="3039"/>
        <v>0</v>
      </c>
      <c r="AC106" s="98">
        <f t="shared" si="3040"/>
        <v>0</v>
      </c>
      <c r="AD106" s="99">
        <f t="shared" si="3041"/>
        <v>0</v>
      </c>
      <c r="AE106" s="99">
        <f t="shared" si="3042"/>
        <v>0</v>
      </c>
      <c r="AF106" s="98"/>
      <c r="AG106" s="98"/>
      <c r="AH106" s="98"/>
      <c r="AI106" s="98"/>
      <c r="AJ106" s="98">
        <f>VLOOKUP($D106,'факт '!$D$7:$AS$101,5,0)</f>
        <v>0</v>
      </c>
      <c r="AK106" s="98">
        <f>VLOOKUP($D106,'факт '!$D$7:$AS$101,6,0)</f>
        <v>0</v>
      </c>
      <c r="AL106" s="98"/>
      <c r="AM106" s="98"/>
      <c r="AN106" s="98">
        <f t="shared" si="3043"/>
        <v>0</v>
      </c>
      <c r="AO106" s="98">
        <f t="shared" si="3044"/>
        <v>0</v>
      </c>
      <c r="AP106" s="99">
        <f t="shared" si="3045"/>
        <v>0</v>
      </c>
      <c r="AQ106" s="99">
        <f t="shared" si="3046"/>
        <v>0</v>
      </c>
      <c r="AR106" s="98"/>
      <c r="AS106" s="98"/>
      <c r="AT106" s="98"/>
      <c r="AU106" s="98"/>
      <c r="AV106" s="98">
        <f>VLOOKUP($D106,'факт '!$D$7:$AS$101,11,0)</f>
        <v>0</v>
      </c>
      <c r="AW106" s="98">
        <f>VLOOKUP($D106,'факт '!$D$7:$AS$101,12,0)</f>
        <v>0</v>
      </c>
      <c r="AX106" s="98"/>
      <c r="AY106" s="98"/>
      <c r="AZ106" s="98">
        <f t="shared" si="3047"/>
        <v>0</v>
      </c>
      <c r="BA106" s="98">
        <f t="shared" si="3048"/>
        <v>0</v>
      </c>
      <c r="BB106" s="99">
        <f t="shared" si="3049"/>
        <v>0</v>
      </c>
      <c r="BC106" s="99">
        <f t="shared" si="3050"/>
        <v>0</v>
      </c>
      <c r="BD106" s="98"/>
      <c r="BE106" s="98"/>
      <c r="BF106" s="98"/>
      <c r="BG106" s="98"/>
      <c r="BH106" s="98">
        <f>VLOOKUP($D106,'факт '!$D$7:$AS$101,15,0)</f>
        <v>11</v>
      </c>
      <c r="BI106" s="98">
        <f>VLOOKUP($D106,'факт '!$D$7:$AS$101,16,0)</f>
        <v>780820.04</v>
      </c>
      <c r="BJ106" s="98">
        <f>VLOOKUP($D106,'факт '!$D$7:$AS$101,17,0)</f>
        <v>0</v>
      </c>
      <c r="BK106" s="98">
        <f>VLOOKUP($D106,'факт '!$D$7:$AS$101,18,0)</f>
        <v>0</v>
      </c>
      <c r="BL106" s="98">
        <f t="shared" si="3051"/>
        <v>11</v>
      </c>
      <c r="BM106" s="98">
        <f t="shared" si="3052"/>
        <v>780820.04</v>
      </c>
      <c r="BN106" s="99">
        <f t="shared" si="3053"/>
        <v>11</v>
      </c>
      <c r="BO106" s="99">
        <f t="shared" si="3054"/>
        <v>780820.04</v>
      </c>
      <c r="BP106" s="98"/>
      <c r="BQ106" s="98"/>
      <c r="BR106" s="98"/>
      <c r="BS106" s="98"/>
      <c r="BT106" s="98">
        <f>VLOOKUP($D106,'факт '!$D$7:$AS$101,19,0)</f>
        <v>0</v>
      </c>
      <c r="BU106" s="98">
        <f>VLOOKUP($D106,'факт '!$D$7:$AS$101,20,0)</f>
        <v>0</v>
      </c>
      <c r="BV106" s="98">
        <f>VLOOKUP($D106,'факт '!$D$7:$AS$101,21,0)</f>
        <v>0</v>
      </c>
      <c r="BW106" s="98">
        <f>VLOOKUP($D106,'факт '!$D$7:$AS$101,22,0)</f>
        <v>0</v>
      </c>
      <c r="BX106" s="98">
        <f t="shared" si="3055"/>
        <v>0</v>
      </c>
      <c r="BY106" s="98">
        <f t="shared" si="3056"/>
        <v>0</v>
      </c>
      <c r="BZ106" s="99">
        <f t="shared" si="3057"/>
        <v>0</v>
      </c>
      <c r="CA106" s="99">
        <f t="shared" si="3058"/>
        <v>0</v>
      </c>
      <c r="CB106" s="98"/>
      <c r="CC106" s="98"/>
      <c r="CD106" s="98"/>
      <c r="CE106" s="98"/>
      <c r="CF106" s="98">
        <f>VLOOKUP($D106,'факт '!$D$7:$AS$101,23,0)</f>
        <v>1</v>
      </c>
      <c r="CG106" s="98">
        <f>VLOOKUP($D106,'факт '!$D$7:$AS$101,24,0)</f>
        <v>70983.64</v>
      </c>
      <c r="CH106" s="98">
        <f>VLOOKUP($D106,'факт '!$D$7:$AS$101,25,0)</f>
        <v>2</v>
      </c>
      <c r="CI106" s="98">
        <f>VLOOKUP($D106,'факт '!$D$7:$AS$101,26,0)</f>
        <v>141967.28</v>
      </c>
      <c r="CJ106" s="98">
        <f t="shared" si="3059"/>
        <v>3</v>
      </c>
      <c r="CK106" s="98">
        <f t="shared" si="3060"/>
        <v>212950.91999999998</v>
      </c>
      <c r="CL106" s="99">
        <f t="shared" si="3061"/>
        <v>1</v>
      </c>
      <c r="CM106" s="99">
        <f t="shared" si="3062"/>
        <v>70983.64</v>
      </c>
      <c r="CN106" s="98"/>
      <c r="CO106" s="98"/>
      <c r="CP106" s="98"/>
      <c r="CQ106" s="98"/>
      <c r="CR106" s="98">
        <f>VLOOKUP($D106,'факт '!$D$7:$AS$101,27,0)</f>
        <v>0</v>
      </c>
      <c r="CS106" s="98">
        <f>VLOOKUP($D106,'факт '!$D$7:$AS$101,28,0)</f>
        <v>0</v>
      </c>
      <c r="CT106" s="98">
        <f>VLOOKUP($D106,'факт '!$D$7:$AS$101,29,0)</f>
        <v>0</v>
      </c>
      <c r="CU106" s="98">
        <f>VLOOKUP($D106,'факт '!$D$7:$AS$101,30,0)</f>
        <v>0</v>
      </c>
      <c r="CV106" s="98">
        <f t="shared" si="3063"/>
        <v>0</v>
      </c>
      <c r="CW106" s="98">
        <f t="shared" si="3064"/>
        <v>0</v>
      </c>
      <c r="CX106" s="99">
        <f t="shared" si="3065"/>
        <v>0</v>
      </c>
      <c r="CY106" s="99">
        <f t="shared" si="3066"/>
        <v>0</v>
      </c>
      <c r="CZ106" s="98"/>
      <c r="DA106" s="98"/>
      <c r="DB106" s="98"/>
      <c r="DC106" s="98"/>
      <c r="DD106" s="98">
        <f>VLOOKUP($D106,'факт '!$D$7:$AS$101,31,0)</f>
        <v>3</v>
      </c>
      <c r="DE106" s="98">
        <f>VLOOKUP($D106,'факт '!$D$7:$AS$101,32,0)</f>
        <v>212950.91999999998</v>
      </c>
      <c r="DF106" s="98"/>
      <c r="DG106" s="98"/>
      <c r="DH106" s="98">
        <f t="shared" si="3067"/>
        <v>3</v>
      </c>
      <c r="DI106" s="98">
        <f t="shared" si="3068"/>
        <v>212950.91999999998</v>
      </c>
      <c r="DJ106" s="99">
        <f t="shared" si="3069"/>
        <v>3</v>
      </c>
      <c r="DK106" s="99">
        <f t="shared" si="3070"/>
        <v>212950.91999999998</v>
      </c>
      <c r="DL106" s="98"/>
      <c r="DM106" s="98"/>
      <c r="DN106" s="98"/>
      <c r="DO106" s="98"/>
      <c r="DP106" s="98">
        <f>VLOOKUP($D106,'факт '!$D$7:$AS$101,13,0)</f>
        <v>0</v>
      </c>
      <c r="DQ106" s="98">
        <f>VLOOKUP($D106,'факт '!$D$7:$AS$101,14,0)</f>
        <v>0</v>
      </c>
      <c r="DR106" s="98"/>
      <c r="DS106" s="98"/>
      <c r="DT106" s="98">
        <f t="shared" si="3071"/>
        <v>0</v>
      </c>
      <c r="DU106" s="98">
        <f t="shared" si="3072"/>
        <v>0</v>
      </c>
      <c r="DV106" s="99">
        <f t="shared" si="3073"/>
        <v>0</v>
      </c>
      <c r="DW106" s="99">
        <f t="shared" si="3074"/>
        <v>0</v>
      </c>
      <c r="DX106" s="98"/>
      <c r="DY106" s="98"/>
      <c r="DZ106" s="98"/>
      <c r="EA106" s="98"/>
      <c r="EB106" s="98">
        <f>VLOOKUP($D106,'факт '!$D$7:$AS$101,33,0)</f>
        <v>0</v>
      </c>
      <c r="EC106" s="98">
        <f>VLOOKUP($D106,'факт '!$D$7:$AS$101,34,0)</f>
        <v>0</v>
      </c>
      <c r="ED106" s="98">
        <f>VLOOKUP($D106,'факт '!$D$7:$AS$101,35,0)</f>
        <v>0</v>
      </c>
      <c r="EE106" s="98">
        <f>VLOOKUP($D106,'факт '!$D$7:$AS$101,36,0)</f>
        <v>0</v>
      </c>
      <c r="EF106" s="98">
        <f t="shared" si="3075"/>
        <v>0</v>
      </c>
      <c r="EG106" s="98">
        <f t="shared" si="3076"/>
        <v>0</v>
      </c>
      <c r="EH106" s="99">
        <f t="shared" si="3077"/>
        <v>0</v>
      </c>
      <c r="EI106" s="99">
        <f t="shared" si="3078"/>
        <v>0</v>
      </c>
      <c r="EJ106" s="98"/>
      <c r="EK106" s="98"/>
      <c r="EL106" s="98"/>
      <c r="EM106" s="98"/>
      <c r="EN106" s="98">
        <f>VLOOKUP($D106,'факт '!$D$7:$AS$101,39,0)</f>
        <v>0</v>
      </c>
      <c r="EO106" s="98">
        <f>VLOOKUP($D106,'факт '!$D$7:$AS$101,40,0)</f>
        <v>0</v>
      </c>
      <c r="EP106" s="98">
        <f>VLOOKUP($D106,'факт '!$D$7:$AS$101,41,0)</f>
        <v>0</v>
      </c>
      <c r="EQ106" s="98">
        <f>VLOOKUP($D106,'факт '!$D$7:$AS$101,42,0)</f>
        <v>0</v>
      </c>
      <c r="ER106" s="98">
        <f t="shared" si="3079"/>
        <v>0</v>
      </c>
      <c r="ES106" s="98">
        <f t="shared" si="3080"/>
        <v>0</v>
      </c>
      <c r="ET106" s="99">
        <f t="shared" si="3081"/>
        <v>0</v>
      </c>
      <c r="EU106" s="99">
        <f t="shared" si="3082"/>
        <v>0</v>
      </c>
      <c r="EV106" s="98"/>
      <c r="EW106" s="98"/>
      <c r="EX106" s="98"/>
      <c r="EY106" s="98"/>
      <c r="EZ106" s="98"/>
      <c r="FA106" s="98"/>
      <c r="FB106" s="98"/>
      <c r="FC106" s="98"/>
      <c r="FD106" s="98">
        <f t="shared" si="3083"/>
        <v>0</v>
      </c>
      <c r="FE106" s="98">
        <f t="shared" si="3084"/>
        <v>0</v>
      </c>
      <c r="FF106" s="99">
        <f t="shared" si="2376"/>
        <v>0</v>
      </c>
      <c r="FG106" s="99">
        <f t="shared" si="2377"/>
        <v>0</v>
      </c>
      <c r="FH106" s="98"/>
      <c r="FI106" s="98"/>
      <c r="FJ106" s="98"/>
      <c r="FK106" s="98"/>
      <c r="FL106" s="98">
        <f>VLOOKUP($D106,'факт '!$D$7:$AS$101,37,0)</f>
        <v>0</v>
      </c>
      <c r="FM106" s="98">
        <f>VLOOKUP($D106,'факт '!$D$7:$AS$101,38,0)</f>
        <v>0</v>
      </c>
      <c r="FN106" s="98"/>
      <c r="FO106" s="98"/>
      <c r="FP106" s="98">
        <f t="shared" si="3085"/>
        <v>0</v>
      </c>
      <c r="FQ106" s="98">
        <f t="shared" si="3086"/>
        <v>0</v>
      </c>
      <c r="FR106" s="99">
        <f t="shared" si="3087"/>
        <v>0</v>
      </c>
      <c r="FS106" s="99">
        <f t="shared" si="3088"/>
        <v>0</v>
      </c>
      <c r="FT106" s="98"/>
      <c r="FU106" s="98"/>
      <c r="FV106" s="98"/>
      <c r="FW106" s="98"/>
      <c r="FX106" s="98"/>
      <c r="FY106" s="98"/>
      <c r="FZ106" s="98"/>
      <c r="GA106" s="98"/>
      <c r="GB106" s="98">
        <f t="shared" si="3089"/>
        <v>0</v>
      </c>
      <c r="GC106" s="98">
        <f t="shared" si="3090"/>
        <v>0</v>
      </c>
      <c r="GD106" s="99">
        <f t="shared" si="2382"/>
        <v>0</v>
      </c>
      <c r="GE106" s="99">
        <f t="shared" si="2383"/>
        <v>0</v>
      </c>
      <c r="GF106" s="98">
        <f t="shared" si="3091"/>
        <v>0</v>
      </c>
      <c r="GG106" s="98">
        <f t="shared" si="3092"/>
        <v>0</v>
      </c>
      <c r="GH106" s="98">
        <f t="shared" si="3093"/>
        <v>0</v>
      </c>
      <c r="GI106" s="98">
        <f t="shared" si="3094"/>
        <v>0</v>
      </c>
      <c r="GJ106" s="98">
        <f t="shared" si="3095"/>
        <v>15</v>
      </c>
      <c r="GK106" s="98">
        <f t="shared" si="3096"/>
        <v>1064754.6000000001</v>
      </c>
      <c r="GL106" s="98">
        <f t="shared" si="3097"/>
        <v>2</v>
      </c>
      <c r="GM106" s="98">
        <f t="shared" si="3098"/>
        <v>141967.28</v>
      </c>
      <c r="GN106" s="98">
        <f t="shared" si="3099"/>
        <v>17</v>
      </c>
      <c r="GO106" s="98">
        <f t="shared" si="3100"/>
        <v>1206721.8799999999</v>
      </c>
      <c r="GP106" s="98"/>
      <c r="GQ106" s="98"/>
      <c r="GR106" s="139"/>
      <c r="GS106" s="78"/>
      <c r="GT106" s="161">
        <v>70983.635200000004</v>
      </c>
      <c r="GU106" s="161">
        <f t="shared" si="3101"/>
        <v>70983.64</v>
      </c>
      <c r="GV106" s="90">
        <f t="shared" si="2406"/>
        <v>-4.7999999951571226E-3</v>
      </c>
    </row>
    <row r="107" spans="1:204" ht="72" hidden="1" x14ac:dyDescent="0.2">
      <c r="A107" s="23">
        <v>1</v>
      </c>
      <c r="B107" s="78" t="s">
        <v>188</v>
      </c>
      <c r="C107" s="81" t="s">
        <v>189</v>
      </c>
      <c r="D107" s="82">
        <v>369</v>
      </c>
      <c r="E107" s="83" t="s">
        <v>191</v>
      </c>
      <c r="F107" s="86">
        <v>20</v>
      </c>
      <c r="G107" s="97">
        <v>70983.635200000004</v>
      </c>
      <c r="H107" s="98"/>
      <c r="I107" s="98"/>
      <c r="J107" s="98"/>
      <c r="K107" s="98"/>
      <c r="L107" s="98">
        <f>VLOOKUP($D107,'факт '!$D$7:$AS$101,3,0)</f>
        <v>0</v>
      </c>
      <c r="M107" s="98">
        <f>VLOOKUP($D107,'факт '!$D$7:$AS$101,4,0)</f>
        <v>0</v>
      </c>
      <c r="N107" s="98"/>
      <c r="O107" s="98"/>
      <c r="P107" s="98">
        <f t="shared" si="3035"/>
        <v>0</v>
      </c>
      <c r="Q107" s="98">
        <f t="shared" si="3036"/>
        <v>0</v>
      </c>
      <c r="R107" s="99">
        <f t="shared" si="3037"/>
        <v>0</v>
      </c>
      <c r="S107" s="99">
        <f t="shared" si="3038"/>
        <v>0</v>
      </c>
      <c r="T107" s="98"/>
      <c r="U107" s="98"/>
      <c r="V107" s="98"/>
      <c r="W107" s="98"/>
      <c r="X107" s="98">
        <f>VLOOKUP($D107,'факт '!$D$7:$AS$101,7,0)</f>
        <v>0</v>
      </c>
      <c r="Y107" s="98">
        <f>VLOOKUP($D107,'факт '!$D$7:$AS$101,8,0)</f>
        <v>0</v>
      </c>
      <c r="Z107" s="98">
        <f>VLOOKUP($D107,'факт '!$D$7:$AS$101,9,0)</f>
        <v>0</v>
      </c>
      <c r="AA107" s="98">
        <f>VLOOKUP($D107,'факт '!$D$7:$AS$101,10,0)</f>
        <v>0</v>
      </c>
      <c r="AB107" s="98">
        <f t="shared" si="3039"/>
        <v>0</v>
      </c>
      <c r="AC107" s="98">
        <f t="shared" si="3040"/>
        <v>0</v>
      </c>
      <c r="AD107" s="99">
        <f t="shared" si="3041"/>
        <v>0</v>
      </c>
      <c r="AE107" s="99">
        <f t="shared" si="3042"/>
        <v>0</v>
      </c>
      <c r="AF107" s="98"/>
      <c r="AG107" s="98"/>
      <c r="AH107" s="98"/>
      <c r="AI107" s="98"/>
      <c r="AJ107" s="98">
        <f>VLOOKUP($D107,'факт '!$D$7:$AS$101,5,0)</f>
        <v>0</v>
      </c>
      <c r="AK107" s="98">
        <f>VLOOKUP($D107,'факт '!$D$7:$AS$101,6,0)</f>
        <v>0</v>
      </c>
      <c r="AL107" s="98"/>
      <c r="AM107" s="98"/>
      <c r="AN107" s="98">
        <f t="shared" si="3043"/>
        <v>0</v>
      </c>
      <c r="AO107" s="98">
        <f t="shared" si="3044"/>
        <v>0</v>
      </c>
      <c r="AP107" s="99">
        <f t="shared" si="3045"/>
        <v>0</v>
      </c>
      <c r="AQ107" s="99">
        <f t="shared" si="3046"/>
        <v>0</v>
      </c>
      <c r="AR107" s="98"/>
      <c r="AS107" s="98"/>
      <c r="AT107" s="98"/>
      <c r="AU107" s="98"/>
      <c r="AV107" s="98">
        <f>VLOOKUP($D107,'факт '!$D$7:$AS$101,11,0)</f>
        <v>0</v>
      </c>
      <c r="AW107" s="98">
        <f>VLOOKUP($D107,'факт '!$D$7:$AS$101,12,0)</f>
        <v>0</v>
      </c>
      <c r="AX107" s="98"/>
      <c r="AY107" s="98"/>
      <c r="AZ107" s="98">
        <f t="shared" si="3047"/>
        <v>0</v>
      </c>
      <c r="BA107" s="98">
        <f t="shared" si="3048"/>
        <v>0</v>
      </c>
      <c r="BB107" s="99">
        <f t="shared" si="3049"/>
        <v>0</v>
      </c>
      <c r="BC107" s="99">
        <f t="shared" si="3050"/>
        <v>0</v>
      </c>
      <c r="BD107" s="98"/>
      <c r="BE107" s="98"/>
      <c r="BF107" s="98"/>
      <c r="BG107" s="98"/>
      <c r="BH107" s="98">
        <f>VLOOKUP($D107,'факт '!$D$7:$AS$101,15,0)</f>
        <v>0</v>
      </c>
      <c r="BI107" s="98">
        <f>VLOOKUP($D107,'факт '!$D$7:$AS$101,16,0)</f>
        <v>0</v>
      </c>
      <c r="BJ107" s="98">
        <f>VLOOKUP($D107,'факт '!$D$7:$AS$101,17,0)</f>
        <v>0</v>
      </c>
      <c r="BK107" s="98">
        <f>VLOOKUP($D107,'факт '!$D$7:$AS$101,18,0)</f>
        <v>0</v>
      </c>
      <c r="BL107" s="98">
        <f t="shared" si="3051"/>
        <v>0</v>
      </c>
      <c r="BM107" s="98">
        <f t="shared" si="3052"/>
        <v>0</v>
      </c>
      <c r="BN107" s="99">
        <f t="shared" si="3053"/>
        <v>0</v>
      </c>
      <c r="BO107" s="99">
        <f t="shared" si="3054"/>
        <v>0</v>
      </c>
      <c r="BP107" s="98"/>
      <c r="BQ107" s="98"/>
      <c r="BR107" s="98"/>
      <c r="BS107" s="98"/>
      <c r="BT107" s="98">
        <f>VLOOKUP($D107,'факт '!$D$7:$AS$101,19,0)</f>
        <v>0</v>
      </c>
      <c r="BU107" s="98">
        <f>VLOOKUP($D107,'факт '!$D$7:$AS$101,20,0)</f>
        <v>0</v>
      </c>
      <c r="BV107" s="98">
        <f>VLOOKUP($D107,'факт '!$D$7:$AS$101,21,0)</f>
        <v>0</v>
      </c>
      <c r="BW107" s="98">
        <f>VLOOKUP($D107,'факт '!$D$7:$AS$101,22,0)</f>
        <v>0</v>
      </c>
      <c r="BX107" s="98">
        <f t="shared" si="3055"/>
        <v>0</v>
      </c>
      <c r="BY107" s="98">
        <f t="shared" si="3056"/>
        <v>0</v>
      </c>
      <c r="BZ107" s="99">
        <f t="shared" si="3057"/>
        <v>0</v>
      </c>
      <c r="CA107" s="99">
        <f t="shared" si="3058"/>
        <v>0</v>
      </c>
      <c r="CB107" s="98"/>
      <c r="CC107" s="98"/>
      <c r="CD107" s="98"/>
      <c r="CE107" s="98"/>
      <c r="CF107" s="98">
        <f>VLOOKUP($D107,'факт '!$D$7:$AS$101,23,0)</f>
        <v>4</v>
      </c>
      <c r="CG107" s="98">
        <f>VLOOKUP($D107,'факт '!$D$7:$AS$101,24,0)</f>
        <v>283934.56</v>
      </c>
      <c r="CH107" s="98">
        <f>VLOOKUP($D107,'факт '!$D$7:$AS$101,25,0)</f>
        <v>4</v>
      </c>
      <c r="CI107" s="98">
        <f>VLOOKUP($D107,'факт '!$D$7:$AS$101,26,0)</f>
        <v>283934.56</v>
      </c>
      <c r="CJ107" s="98">
        <f t="shared" si="3059"/>
        <v>8</v>
      </c>
      <c r="CK107" s="98">
        <f t="shared" si="3060"/>
        <v>567869.12</v>
      </c>
      <c r="CL107" s="99">
        <f t="shared" si="3061"/>
        <v>4</v>
      </c>
      <c r="CM107" s="99">
        <f t="shared" si="3062"/>
        <v>283934.56</v>
      </c>
      <c r="CN107" s="98"/>
      <c r="CO107" s="98"/>
      <c r="CP107" s="98"/>
      <c r="CQ107" s="98"/>
      <c r="CR107" s="98">
        <f>VLOOKUP($D107,'факт '!$D$7:$AS$101,27,0)</f>
        <v>0</v>
      </c>
      <c r="CS107" s="98">
        <f>VLOOKUP($D107,'факт '!$D$7:$AS$101,28,0)</f>
        <v>0</v>
      </c>
      <c r="CT107" s="98">
        <f>VLOOKUP($D107,'факт '!$D$7:$AS$101,29,0)</f>
        <v>0</v>
      </c>
      <c r="CU107" s="98">
        <f>VLOOKUP($D107,'факт '!$D$7:$AS$101,30,0)</f>
        <v>0</v>
      </c>
      <c r="CV107" s="98">
        <f t="shared" si="3063"/>
        <v>0</v>
      </c>
      <c r="CW107" s="98">
        <f t="shared" si="3064"/>
        <v>0</v>
      </c>
      <c r="CX107" s="99">
        <f t="shared" si="3065"/>
        <v>0</v>
      </c>
      <c r="CY107" s="99">
        <f t="shared" si="3066"/>
        <v>0</v>
      </c>
      <c r="CZ107" s="98"/>
      <c r="DA107" s="98"/>
      <c r="DB107" s="98"/>
      <c r="DC107" s="98"/>
      <c r="DD107" s="98">
        <f>VLOOKUP($D107,'факт '!$D$7:$AS$101,31,0)</f>
        <v>0</v>
      </c>
      <c r="DE107" s="98">
        <f>VLOOKUP($D107,'факт '!$D$7:$AS$101,32,0)</f>
        <v>0</v>
      </c>
      <c r="DF107" s="98"/>
      <c r="DG107" s="98"/>
      <c r="DH107" s="98">
        <f t="shared" si="3067"/>
        <v>0</v>
      </c>
      <c r="DI107" s="98">
        <f t="shared" si="3068"/>
        <v>0</v>
      </c>
      <c r="DJ107" s="99">
        <f t="shared" si="3069"/>
        <v>0</v>
      </c>
      <c r="DK107" s="99">
        <f t="shared" si="3070"/>
        <v>0</v>
      </c>
      <c r="DL107" s="98"/>
      <c r="DM107" s="98"/>
      <c r="DN107" s="98"/>
      <c r="DO107" s="98"/>
      <c r="DP107" s="98">
        <f>VLOOKUP($D107,'факт '!$D$7:$AS$101,13,0)</f>
        <v>0</v>
      </c>
      <c r="DQ107" s="98">
        <f>VLOOKUP($D107,'факт '!$D$7:$AS$101,14,0)</f>
        <v>0</v>
      </c>
      <c r="DR107" s="98"/>
      <c r="DS107" s="98"/>
      <c r="DT107" s="98">
        <f t="shared" si="3071"/>
        <v>0</v>
      </c>
      <c r="DU107" s="98">
        <f t="shared" si="3072"/>
        <v>0</v>
      </c>
      <c r="DV107" s="99">
        <f t="shared" si="3073"/>
        <v>0</v>
      </c>
      <c r="DW107" s="99">
        <f t="shared" si="3074"/>
        <v>0</v>
      </c>
      <c r="DX107" s="98"/>
      <c r="DY107" s="98"/>
      <c r="DZ107" s="98"/>
      <c r="EA107" s="98"/>
      <c r="EB107" s="98">
        <f>VLOOKUP($D107,'факт '!$D$7:$AS$101,33,0)</f>
        <v>0</v>
      </c>
      <c r="EC107" s="98">
        <f>VLOOKUP($D107,'факт '!$D$7:$AS$101,34,0)</f>
        <v>0</v>
      </c>
      <c r="ED107" s="98">
        <f>VLOOKUP($D107,'факт '!$D$7:$AS$101,35,0)</f>
        <v>0</v>
      </c>
      <c r="EE107" s="98">
        <f>VLOOKUP($D107,'факт '!$D$7:$AS$101,36,0)</f>
        <v>0</v>
      </c>
      <c r="EF107" s="98">
        <f t="shared" si="3075"/>
        <v>0</v>
      </c>
      <c r="EG107" s="98">
        <f t="shared" si="3076"/>
        <v>0</v>
      </c>
      <c r="EH107" s="99">
        <f t="shared" si="3077"/>
        <v>0</v>
      </c>
      <c r="EI107" s="99">
        <f t="shared" si="3078"/>
        <v>0</v>
      </c>
      <c r="EJ107" s="98"/>
      <c r="EK107" s="98"/>
      <c r="EL107" s="98"/>
      <c r="EM107" s="98"/>
      <c r="EN107" s="98">
        <f>VLOOKUP($D107,'факт '!$D$7:$AS$101,39,0)</f>
        <v>0</v>
      </c>
      <c r="EO107" s="98">
        <f>VLOOKUP($D107,'факт '!$D$7:$AS$101,40,0)</f>
        <v>0</v>
      </c>
      <c r="EP107" s="98">
        <f>VLOOKUP($D107,'факт '!$D$7:$AS$101,41,0)</f>
        <v>0</v>
      </c>
      <c r="EQ107" s="98">
        <f>VLOOKUP($D107,'факт '!$D$7:$AS$101,42,0)</f>
        <v>0</v>
      </c>
      <c r="ER107" s="98">
        <f t="shared" si="3079"/>
        <v>0</v>
      </c>
      <c r="ES107" s="98">
        <f t="shared" si="3080"/>
        <v>0</v>
      </c>
      <c r="ET107" s="99">
        <f t="shared" si="3081"/>
        <v>0</v>
      </c>
      <c r="EU107" s="99">
        <f t="shared" si="3082"/>
        <v>0</v>
      </c>
      <c r="EV107" s="98"/>
      <c r="EW107" s="98"/>
      <c r="EX107" s="98"/>
      <c r="EY107" s="98"/>
      <c r="EZ107" s="98"/>
      <c r="FA107" s="98"/>
      <c r="FB107" s="98"/>
      <c r="FC107" s="98"/>
      <c r="FD107" s="98">
        <f t="shared" si="3083"/>
        <v>0</v>
      </c>
      <c r="FE107" s="98">
        <f t="shared" si="3084"/>
        <v>0</v>
      </c>
      <c r="FF107" s="99">
        <f t="shared" si="2376"/>
        <v>0</v>
      </c>
      <c r="FG107" s="99">
        <f t="shared" si="2377"/>
        <v>0</v>
      </c>
      <c r="FH107" s="98"/>
      <c r="FI107" s="98"/>
      <c r="FJ107" s="98"/>
      <c r="FK107" s="98"/>
      <c r="FL107" s="98">
        <f>VLOOKUP($D107,'факт '!$D$7:$AS$101,37,0)</f>
        <v>0</v>
      </c>
      <c r="FM107" s="98">
        <f>VLOOKUP($D107,'факт '!$D$7:$AS$101,38,0)</f>
        <v>0</v>
      </c>
      <c r="FN107" s="98"/>
      <c r="FO107" s="98"/>
      <c r="FP107" s="98">
        <f t="shared" si="3085"/>
        <v>0</v>
      </c>
      <c r="FQ107" s="98">
        <f t="shared" si="3086"/>
        <v>0</v>
      </c>
      <c r="FR107" s="99">
        <f t="shared" si="3087"/>
        <v>0</v>
      </c>
      <c r="FS107" s="99">
        <f t="shared" si="3088"/>
        <v>0</v>
      </c>
      <c r="FT107" s="98"/>
      <c r="FU107" s="98"/>
      <c r="FV107" s="98"/>
      <c r="FW107" s="98"/>
      <c r="FX107" s="98"/>
      <c r="FY107" s="98"/>
      <c r="FZ107" s="98"/>
      <c r="GA107" s="98"/>
      <c r="GB107" s="98">
        <f t="shared" si="3089"/>
        <v>0</v>
      </c>
      <c r="GC107" s="98">
        <f t="shared" si="3090"/>
        <v>0</v>
      </c>
      <c r="GD107" s="99">
        <f t="shared" si="2382"/>
        <v>0</v>
      </c>
      <c r="GE107" s="99">
        <f t="shared" si="2383"/>
        <v>0</v>
      </c>
      <c r="GF107" s="98">
        <f t="shared" si="3091"/>
        <v>0</v>
      </c>
      <c r="GG107" s="98">
        <f t="shared" si="3092"/>
        <v>0</v>
      </c>
      <c r="GH107" s="98">
        <f t="shared" si="3093"/>
        <v>0</v>
      </c>
      <c r="GI107" s="98">
        <f t="shared" si="3094"/>
        <v>0</v>
      </c>
      <c r="GJ107" s="98">
        <f t="shared" si="3095"/>
        <v>4</v>
      </c>
      <c r="GK107" s="98">
        <f t="shared" si="3096"/>
        <v>283934.56</v>
      </c>
      <c r="GL107" s="98">
        <f t="shared" si="3097"/>
        <v>4</v>
      </c>
      <c r="GM107" s="98">
        <f t="shared" si="3098"/>
        <v>283934.56</v>
      </c>
      <c r="GN107" s="98">
        <f t="shared" si="3099"/>
        <v>8</v>
      </c>
      <c r="GO107" s="98">
        <f t="shared" si="3100"/>
        <v>567869.12</v>
      </c>
      <c r="GP107" s="98"/>
      <c r="GQ107" s="98"/>
      <c r="GR107" s="139"/>
      <c r="GS107" s="78"/>
      <c r="GT107" s="161">
        <v>70983.635200000004</v>
      </c>
      <c r="GU107" s="161">
        <f t="shared" si="3101"/>
        <v>70983.64</v>
      </c>
      <c r="GV107" s="90">
        <f t="shared" si="2406"/>
        <v>-4.7999999951571226E-3</v>
      </c>
    </row>
    <row r="108" spans="1:204" ht="84" hidden="1" x14ac:dyDescent="0.2">
      <c r="A108" s="23">
        <v>1</v>
      </c>
      <c r="B108" s="78" t="s">
        <v>192</v>
      </c>
      <c r="C108" s="81" t="s">
        <v>193</v>
      </c>
      <c r="D108" s="82">
        <v>372</v>
      </c>
      <c r="E108" s="83" t="s">
        <v>194</v>
      </c>
      <c r="F108" s="86">
        <v>20</v>
      </c>
      <c r="G108" s="97">
        <v>70983.635200000004</v>
      </c>
      <c r="H108" s="98"/>
      <c r="I108" s="98"/>
      <c r="J108" s="98"/>
      <c r="K108" s="98"/>
      <c r="L108" s="98">
        <f>VLOOKUP($D108,'факт '!$D$7:$AS$101,3,0)</f>
        <v>0</v>
      </c>
      <c r="M108" s="98">
        <f>VLOOKUP($D108,'факт '!$D$7:$AS$101,4,0)</f>
        <v>0</v>
      </c>
      <c r="N108" s="98"/>
      <c r="O108" s="98"/>
      <c r="P108" s="98">
        <f t="shared" si="3035"/>
        <v>0</v>
      </c>
      <c r="Q108" s="98">
        <f t="shared" si="3036"/>
        <v>0</v>
      </c>
      <c r="R108" s="99">
        <f t="shared" si="3037"/>
        <v>0</v>
      </c>
      <c r="S108" s="99">
        <f t="shared" si="3038"/>
        <v>0</v>
      </c>
      <c r="T108" s="98"/>
      <c r="U108" s="98"/>
      <c r="V108" s="98"/>
      <c r="W108" s="98"/>
      <c r="X108" s="98">
        <f>VLOOKUP($D108,'факт '!$D$7:$AS$101,7,0)</f>
        <v>0</v>
      </c>
      <c r="Y108" s="98">
        <f>VLOOKUP($D108,'факт '!$D$7:$AS$101,8,0)</f>
        <v>0</v>
      </c>
      <c r="Z108" s="98">
        <f>VLOOKUP($D108,'факт '!$D$7:$AS$101,9,0)</f>
        <v>0</v>
      </c>
      <c r="AA108" s="98">
        <f>VLOOKUP($D108,'факт '!$D$7:$AS$101,10,0)</f>
        <v>0</v>
      </c>
      <c r="AB108" s="98">
        <f t="shared" si="3039"/>
        <v>0</v>
      </c>
      <c r="AC108" s="98">
        <f t="shared" si="3040"/>
        <v>0</v>
      </c>
      <c r="AD108" s="99">
        <f t="shared" si="3041"/>
        <v>0</v>
      </c>
      <c r="AE108" s="99">
        <f t="shared" si="3042"/>
        <v>0</v>
      </c>
      <c r="AF108" s="98"/>
      <c r="AG108" s="98"/>
      <c r="AH108" s="98"/>
      <c r="AI108" s="98"/>
      <c r="AJ108" s="98">
        <f>VLOOKUP($D108,'факт '!$D$7:$AS$101,5,0)</f>
        <v>0</v>
      </c>
      <c r="AK108" s="98">
        <f>VLOOKUP($D108,'факт '!$D$7:$AS$101,6,0)</f>
        <v>0</v>
      </c>
      <c r="AL108" s="98"/>
      <c r="AM108" s="98"/>
      <c r="AN108" s="98">
        <f t="shared" si="3043"/>
        <v>0</v>
      </c>
      <c r="AO108" s="98">
        <f t="shared" si="3044"/>
        <v>0</v>
      </c>
      <c r="AP108" s="99">
        <f t="shared" si="3045"/>
        <v>0</v>
      </c>
      <c r="AQ108" s="99">
        <f t="shared" si="3046"/>
        <v>0</v>
      </c>
      <c r="AR108" s="98"/>
      <c r="AS108" s="98"/>
      <c r="AT108" s="98"/>
      <c r="AU108" s="98"/>
      <c r="AV108" s="98">
        <f>VLOOKUP($D108,'факт '!$D$7:$AS$101,11,0)</f>
        <v>0</v>
      </c>
      <c r="AW108" s="98">
        <f>VLOOKUP($D108,'факт '!$D$7:$AS$101,12,0)</f>
        <v>0</v>
      </c>
      <c r="AX108" s="98"/>
      <c r="AY108" s="98"/>
      <c r="AZ108" s="98">
        <f t="shared" si="3047"/>
        <v>0</v>
      </c>
      <c r="BA108" s="98">
        <f t="shared" si="3048"/>
        <v>0</v>
      </c>
      <c r="BB108" s="99">
        <f t="shared" si="3049"/>
        <v>0</v>
      </c>
      <c r="BC108" s="99">
        <f t="shared" si="3050"/>
        <v>0</v>
      </c>
      <c r="BD108" s="98"/>
      <c r="BE108" s="98"/>
      <c r="BF108" s="98"/>
      <c r="BG108" s="98"/>
      <c r="BH108" s="98">
        <f>VLOOKUP($D108,'факт '!$D$7:$AS$101,15,0)</f>
        <v>2</v>
      </c>
      <c r="BI108" s="98">
        <f>VLOOKUP($D108,'факт '!$D$7:$AS$101,16,0)</f>
        <v>141967.28</v>
      </c>
      <c r="BJ108" s="98">
        <f>VLOOKUP($D108,'факт '!$D$7:$AS$101,17,0)</f>
        <v>0</v>
      </c>
      <c r="BK108" s="98">
        <f>VLOOKUP($D108,'факт '!$D$7:$AS$101,18,0)</f>
        <v>0</v>
      </c>
      <c r="BL108" s="98">
        <f t="shared" si="3051"/>
        <v>2</v>
      </c>
      <c r="BM108" s="98">
        <f t="shared" si="3052"/>
        <v>141967.28</v>
      </c>
      <c r="BN108" s="99">
        <f t="shared" si="3053"/>
        <v>2</v>
      </c>
      <c r="BO108" s="99">
        <f t="shared" si="3054"/>
        <v>141967.28</v>
      </c>
      <c r="BP108" s="98"/>
      <c r="BQ108" s="98"/>
      <c r="BR108" s="98"/>
      <c r="BS108" s="98"/>
      <c r="BT108" s="98">
        <f>VLOOKUP($D108,'факт '!$D$7:$AS$101,19,0)</f>
        <v>0</v>
      </c>
      <c r="BU108" s="98">
        <f>VLOOKUP($D108,'факт '!$D$7:$AS$101,20,0)</f>
        <v>0</v>
      </c>
      <c r="BV108" s="98">
        <f>VLOOKUP($D108,'факт '!$D$7:$AS$101,21,0)</f>
        <v>0</v>
      </c>
      <c r="BW108" s="98">
        <f>VLOOKUP($D108,'факт '!$D$7:$AS$101,22,0)</f>
        <v>0</v>
      </c>
      <c r="BX108" s="98">
        <f t="shared" si="3055"/>
        <v>0</v>
      </c>
      <c r="BY108" s="98">
        <f t="shared" si="3056"/>
        <v>0</v>
      </c>
      <c r="BZ108" s="99">
        <f t="shared" si="3057"/>
        <v>0</v>
      </c>
      <c r="CA108" s="99">
        <f t="shared" si="3058"/>
        <v>0</v>
      </c>
      <c r="CB108" s="98"/>
      <c r="CC108" s="98"/>
      <c r="CD108" s="98"/>
      <c r="CE108" s="98"/>
      <c r="CF108" s="98">
        <f>VLOOKUP($D108,'факт '!$D$7:$AS$101,23,0)</f>
        <v>1</v>
      </c>
      <c r="CG108" s="98">
        <f>VLOOKUP($D108,'факт '!$D$7:$AS$101,24,0)</f>
        <v>70983.64</v>
      </c>
      <c r="CH108" s="98">
        <f>VLOOKUP($D108,'факт '!$D$7:$AS$101,25,0)</f>
        <v>1</v>
      </c>
      <c r="CI108" s="98">
        <f>VLOOKUP($D108,'факт '!$D$7:$AS$101,26,0)</f>
        <v>70983.64</v>
      </c>
      <c r="CJ108" s="98">
        <f t="shared" si="3059"/>
        <v>2</v>
      </c>
      <c r="CK108" s="98">
        <f t="shared" si="3060"/>
        <v>141967.28</v>
      </c>
      <c r="CL108" s="99">
        <f t="shared" si="3061"/>
        <v>1</v>
      </c>
      <c r="CM108" s="99">
        <f t="shared" si="3062"/>
        <v>70983.64</v>
      </c>
      <c r="CN108" s="98"/>
      <c r="CO108" s="98"/>
      <c r="CP108" s="98"/>
      <c r="CQ108" s="98"/>
      <c r="CR108" s="98">
        <f>VLOOKUP($D108,'факт '!$D$7:$AS$101,27,0)</f>
        <v>0</v>
      </c>
      <c r="CS108" s="98">
        <f>VLOOKUP($D108,'факт '!$D$7:$AS$101,28,0)</f>
        <v>0</v>
      </c>
      <c r="CT108" s="98">
        <f>VLOOKUP($D108,'факт '!$D$7:$AS$101,29,0)</f>
        <v>0</v>
      </c>
      <c r="CU108" s="98">
        <f>VLOOKUP($D108,'факт '!$D$7:$AS$101,30,0)</f>
        <v>0</v>
      </c>
      <c r="CV108" s="98">
        <f t="shared" si="3063"/>
        <v>0</v>
      </c>
      <c r="CW108" s="98">
        <f t="shared" si="3064"/>
        <v>0</v>
      </c>
      <c r="CX108" s="99">
        <f t="shared" si="3065"/>
        <v>0</v>
      </c>
      <c r="CY108" s="99">
        <f t="shared" si="3066"/>
        <v>0</v>
      </c>
      <c r="CZ108" s="98"/>
      <c r="DA108" s="98"/>
      <c r="DB108" s="98"/>
      <c r="DC108" s="98"/>
      <c r="DD108" s="98">
        <f>VLOOKUP($D108,'факт '!$D$7:$AS$101,31,0)</f>
        <v>1</v>
      </c>
      <c r="DE108" s="98">
        <f>VLOOKUP($D108,'факт '!$D$7:$AS$101,32,0)</f>
        <v>70983.64</v>
      </c>
      <c r="DF108" s="98"/>
      <c r="DG108" s="98"/>
      <c r="DH108" s="98">
        <f t="shared" si="3067"/>
        <v>1</v>
      </c>
      <c r="DI108" s="98">
        <f t="shared" si="3068"/>
        <v>70983.64</v>
      </c>
      <c r="DJ108" s="99">
        <f t="shared" si="3069"/>
        <v>1</v>
      </c>
      <c r="DK108" s="99">
        <f t="shared" si="3070"/>
        <v>70983.64</v>
      </c>
      <c r="DL108" s="98"/>
      <c r="DM108" s="98"/>
      <c r="DN108" s="98"/>
      <c r="DO108" s="98"/>
      <c r="DP108" s="98">
        <f>VLOOKUP($D108,'факт '!$D$7:$AS$101,13,0)</f>
        <v>0</v>
      </c>
      <c r="DQ108" s="98">
        <f>VLOOKUP($D108,'факт '!$D$7:$AS$101,14,0)</f>
        <v>0</v>
      </c>
      <c r="DR108" s="98"/>
      <c r="DS108" s="98"/>
      <c r="DT108" s="98">
        <f t="shared" si="3071"/>
        <v>0</v>
      </c>
      <c r="DU108" s="98">
        <f t="shared" si="3072"/>
        <v>0</v>
      </c>
      <c r="DV108" s="99">
        <f t="shared" si="3073"/>
        <v>0</v>
      </c>
      <c r="DW108" s="99">
        <f t="shared" si="3074"/>
        <v>0</v>
      </c>
      <c r="DX108" s="98"/>
      <c r="DY108" s="98"/>
      <c r="DZ108" s="98"/>
      <c r="EA108" s="98"/>
      <c r="EB108" s="98">
        <f>VLOOKUP($D108,'факт '!$D$7:$AS$101,33,0)</f>
        <v>0</v>
      </c>
      <c r="EC108" s="98">
        <f>VLOOKUP($D108,'факт '!$D$7:$AS$101,34,0)</f>
        <v>0</v>
      </c>
      <c r="ED108" s="98">
        <f>VLOOKUP($D108,'факт '!$D$7:$AS$101,35,0)</f>
        <v>0</v>
      </c>
      <c r="EE108" s="98">
        <f>VLOOKUP($D108,'факт '!$D$7:$AS$101,36,0)</f>
        <v>0</v>
      </c>
      <c r="EF108" s="98">
        <f t="shared" si="3075"/>
        <v>0</v>
      </c>
      <c r="EG108" s="98">
        <f t="shared" si="3076"/>
        <v>0</v>
      </c>
      <c r="EH108" s="99">
        <f t="shared" si="3077"/>
        <v>0</v>
      </c>
      <c r="EI108" s="99">
        <f t="shared" si="3078"/>
        <v>0</v>
      </c>
      <c r="EJ108" s="98"/>
      <c r="EK108" s="98"/>
      <c r="EL108" s="98"/>
      <c r="EM108" s="98"/>
      <c r="EN108" s="98">
        <f>VLOOKUP($D108,'факт '!$D$7:$AS$101,39,0)</f>
        <v>0</v>
      </c>
      <c r="EO108" s="98">
        <f>VLOOKUP($D108,'факт '!$D$7:$AS$101,40,0)</f>
        <v>0</v>
      </c>
      <c r="EP108" s="98">
        <f>VLOOKUP($D108,'факт '!$D$7:$AS$101,41,0)</f>
        <v>0</v>
      </c>
      <c r="EQ108" s="98">
        <f>VLOOKUP($D108,'факт '!$D$7:$AS$101,42,0)</f>
        <v>0</v>
      </c>
      <c r="ER108" s="98">
        <f t="shared" si="3079"/>
        <v>0</v>
      </c>
      <c r="ES108" s="98">
        <f t="shared" si="3080"/>
        <v>0</v>
      </c>
      <c r="ET108" s="99">
        <f t="shared" si="3081"/>
        <v>0</v>
      </c>
      <c r="EU108" s="99">
        <f t="shared" si="3082"/>
        <v>0</v>
      </c>
      <c r="EV108" s="98"/>
      <c r="EW108" s="98"/>
      <c r="EX108" s="98"/>
      <c r="EY108" s="98"/>
      <c r="EZ108" s="98"/>
      <c r="FA108" s="98"/>
      <c r="FB108" s="98"/>
      <c r="FC108" s="98"/>
      <c r="FD108" s="98">
        <f t="shared" si="3083"/>
        <v>0</v>
      </c>
      <c r="FE108" s="98">
        <f t="shared" si="3084"/>
        <v>0</v>
      </c>
      <c r="FF108" s="99">
        <f t="shared" si="2376"/>
        <v>0</v>
      </c>
      <c r="FG108" s="99">
        <f t="shared" si="2377"/>
        <v>0</v>
      </c>
      <c r="FH108" s="98"/>
      <c r="FI108" s="98"/>
      <c r="FJ108" s="98"/>
      <c r="FK108" s="98"/>
      <c r="FL108" s="98">
        <f>VLOOKUP($D108,'факт '!$D$7:$AS$101,37,0)</f>
        <v>0</v>
      </c>
      <c r="FM108" s="98">
        <f>VLOOKUP($D108,'факт '!$D$7:$AS$101,38,0)</f>
        <v>0</v>
      </c>
      <c r="FN108" s="98"/>
      <c r="FO108" s="98"/>
      <c r="FP108" s="98">
        <f t="shared" si="3085"/>
        <v>0</v>
      </c>
      <c r="FQ108" s="98">
        <f t="shared" si="3086"/>
        <v>0</v>
      </c>
      <c r="FR108" s="99">
        <f t="shared" si="3087"/>
        <v>0</v>
      </c>
      <c r="FS108" s="99">
        <f t="shared" si="3088"/>
        <v>0</v>
      </c>
      <c r="FT108" s="98"/>
      <c r="FU108" s="98"/>
      <c r="FV108" s="98"/>
      <c r="FW108" s="98"/>
      <c r="FX108" s="98"/>
      <c r="FY108" s="98"/>
      <c r="FZ108" s="98"/>
      <c r="GA108" s="98"/>
      <c r="GB108" s="98">
        <f t="shared" si="3089"/>
        <v>0</v>
      </c>
      <c r="GC108" s="98">
        <f t="shared" si="3090"/>
        <v>0</v>
      </c>
      <c r="GD108" s="99">
        <f t="shared" si="2382"/>
        <v>0</v>
      </c>
      <c r="GE108" s="99">
        <f t="shared" si="2383"/>
        <v>0</v>
      </c>
      <c r="GF108" s="98">
        <f t="shared" si="3091"/>
        <v>0</v>
      </c>
      <c r="GG108" s="98">
        <f t="shared" si="3092"/>
        <v>0</v>
      </c>
      <c r="GH108" s="98">
        <f t="shared" si="3093"/>
        <v>0</v>
      </c>
      <c r="GI108" s="98">
        <f t="shared" si="3094"/>
        <v>0</v>
      </c>
      <c r="GJ108" s="98">
        <f t="shared" si="3095"/>
        <v>4</v>
      </c>
      <c r="GK108" s="98">
        <f t="shared" si="3096"/>
        <v>283934.56</v>
      </c>
      <c r="GL108" s="98">
        <f t="shared" si="3097"/>
        <v>1</v>
      </c>
      <c r="GM108" s="98">
        <f t="shared" si="3098"/>
        <v>70983.64</v>
      </c>
      <c r="GN108" s="98">
        <f t="shared" si="3099"/>
        <v>5</v>
      </c>
      <c r="GO108" s="98">
        <f t="shared" si="3100"/>
        <v>354918.2</v>
      </c>
      <c r="GP108" s="98"/>
      <c r="GQ108" s="98"/>
      <c r="GR108" s="139"/>
      <c r="GS108" s="78"/>
      <c r="GT108" s="161">
        <v>70983.635200000004</v>
      </c>
      <c r="GU108" s="161">
        <f t="shared" si="3101"/>
        <v>70983.64</v>
      </c>
      <c r="GV108" s="90">
        <f t="shared" si="2406"/>
        <v>-4.7999999951571226E-3</v>
      </c>
    </row>
    <row r="109" spans="1:204" hidden="1" x14ac:dyDescent="0.2">
      <c r="A109" s="23">
        <v>1</v>
      </c>
      <c r="B109" s="78"/>
      <c r="C109" s="81"/>
      <c r="D109" s="82"/>
      <c r="E109" s="83"/>
      <c r="F109" s="86"/>
      <c r="G109" s="97"/>
      <c r="H109" s="98"/>
      <c r="I109" s="98"/>
      <c r="J109" s="98"/>
      <c r="K109" s="98"/>
      <c r="L109" s="98"/>
      <c r="M109" s="98"/>
      <c r="N109" s="98"/>
      <c r="O109" s="98"/>
      <c r="P109" s="98">
        <f t="shared" si="2942"/>
        <v>0</v>
      </c>
      <c r="Q109" s="98">
        <f t="shared" si="2943"/>
        <v>0</v>
      </c>
      <c r="R109" s="99">
        <f t="shared" si="2687"/>
        <v>0</v>
      </c>
      <c r="S109" s="99">
        <f t="shared" si="2688"/>
        <v>0</v>
      </c>
      <c r="T109" s="98"/>
      <c r="U109" s="98"/>
      <c r="V109" s="98"/>
      <c r="W109" s="98"/>
      <c r="X109" s="98"/>
      <c r="Y109" s="98"/>
      <c r="Z109" s="98"/>
      <c r="AA109" s="98"/>
      <c r="AB109" s="98">
        <f t="shared" ref="AB109" si="3102">SUM(X109+Z109)</f>
        <v>0</v>
      </c>
      <c r="AC109" s="98">
        <f t="shared" ref="AC109" si="3103">SUM(Y109+AA109)</f>
        <v>0</v>
      </c>
      <c r="AD109" s="99">
        <f t="shared" si="2344"/>
        <v>0</v>
      </c>
      <c r="AE109" s="99">
        <f t="shared" si="2345"/>
        <v>0</v>
      </c>
      <c r="AF109" s="98"/>
      <c r="AG109" s="98"/>
      <c r="AH109" s="98"/>
      <c r="AI109" s="98"/>
      <c r="AJ109" s="98"/>
      <c r="AK109" s="98"/>
      <c r="AL109" s="98"/>
      <c r="AM109" s="98"/>
      <c r="AN109" s="98">
        <f t="shared" ref="AN109" si="3104">SUM(AJ109+AL109)</f>
        <v>0</v>
      </c>
      <c r="AO109" s="98">
        <f t="shared" ref="AO109" si="3105">SUM(AK109+AM109)</f>
        <v>0</v>
      </c>
      <c r="AP109" s="99">
        <f t="shared" si="2346"/>
        <v>0</v>
      </c>
      <c r="AQ109" s="99">
        <f t="shared" si="2347"/>
        <v>0</v>
      </c>
      <c r="AR109" s="98"/>
      <c r="AS109" s="98"/>
      <c r="AT109" s="98"/>
      <c r="AU109" s="98"/>
      <c r="AV109" s="98"/>
      <c r="AW109" s="98"/>
      <c r="AX109" s="98"/>
      <c r="AY109" s="98"/>
      <c r="AZ109" s="98">
        <f t="shared" ref="AZ109" si="3106">SUM(AV109+AX109)</f>
        <v>0</v>
      </c>
      <c r="BA109" s="98">
        <f t="shared" ref="BA109" si="3107">SUM(AW109+AY109)</f>
        <v>0</v>
      </c>
      <c r="BB109" s="99">
        <f t="shared" si="2349"/>
        <v>0</v>
      </c>
      <c r="BC109" s="99">
        <f t="shared" si="2350"/>
        <v>0</v>
      </c>
      <c r="BD109" s="98"/>
      <c r="BE109" s="98"/>
      <c r="BF109" s="98"/>
      <c r="BG109" s="98"/>
      <c r="BH109" s="98"/>
      <c r="BI109" s="98"/>
      <c r="BJ109" s="98"/>
      <c r="BK109" s="98"/>
      <c r="BL109" s="98">
        <f t="shared" ref="BL109" si="3108">SUM(BH109+BJ109)</f>
        <v>0</v>
      </c>
      <c r="BM109" s="98">
        <f t="shared" ref="BM109" si="3109">SUM(BI109+BK109)</f>
        <v>0</v>
      </c>
      <c r="BN109" s="99">
        <f t="shared" si="2352"/>
        <v>0</v>
      </c>
      <c r="BO109" s="99">
        <f t="shared" si="2353"/>
        <v>0</v>
      </c>
      <c r="BP109" s="98"/>
      <c r="BQ109" s="98"/>
      <c r="BR109" s="98"/>
      <c r="BS109" s="98"/>
      <c r="BT109" s="98"/>
      <c r="BU109" s="98"/>
      <c r="BV109" s="98"/>
      <c r="BW109" s="98"/>
      <c r="BX109" s="98">
        <f t="shared" ref="BX109" si="3110">SUM(BT109+BV109)</f>
        <v>0</v>
      </c>
      <c r="BY109" s="98">
        <f t="shared" ref="BY109" si="3111">SUM(BU109+BW109)</f>
        <v>0</v>
      </c>
      <c r="BZ109" s="99">
        <f t="shared" si="2355"/>
        <v>0</v>
      </c>
      <c r="CA109" s="99">
        <f t="shared" si="2356"/>
        <v>0</v>
      </c>
      <c r="CB109" s="98"/>
      <c r="CC109" s="98"/>
      <c r="CD109" s="98"/>
      <c r="CE109" s="98"/>
      <c r="CF109" s="98"/>
      <c r="CG109" s="98"/>
      <c r="CH109" s="98"/>
      <c r="CI109" s="98"/>
      <c r="CJ109" s="98">
        <f t="shared" ref="CJ109" si="3112">SUM(CF109+CH109)</f>
        <v>0</v>
      </c>
      <c r="CK109" s="98">
        <f t="shared" ref="CK109" si="3113">SUM(CG109+CI109)</f>
        <v>0</v>
      </c>
      <c r="CL109" s="99">
        <f t="shared" si="2358"/>
        <v>0</v>
      </c>
      <c r="CM109" s="99">
        <f t="shared" si="2359"/>
        <v>0</v>
      </c>
      <c r="CN109" s="98"/>
      <c r="CO109" s="98"/>
      <c r="CP109" s="98"/>
      <c r="CQ109" s="98"/>
      <c r="CR109" s="98"/>
      <c r="CS109" s="98"/>
      <c r="CT109" s="98"/>
      <c r="CU109" s="98"/>
      <c r="CV109" s="98">
        <f t="shared" ref="CV109" si="3114">SUM(CR109+CT109)</f>
        <v>0</v>
      </c>
      <c r="CW109" s="98">
        <f t="shared" ref="CW109" si="3115">SUM(CS109+CU109)</f>
        <v>0</v>
      </c>
      <c r="CX109" s="99">
        <f t="shared" si="2361"/>
        <v>0</v>
      </c>
      <c r="CY109" s="99">
        <f t="shared" si="2362"/>
        <v>0</v>
      </c>
      <c r="CZ109" s="98"/>
      <c r="DA109" s="98"/>
      <c r="DB109" s="98"/>
      <c r="DC109" s="98"/>
      <c r="DD109" s="98"/>
      <c r="DE109" s="98"/>
      <c r="DF109" s="98"/>
      <c r="DG109" s="98"/>
      <c r="DH109" s="98">
        <f t="shared" ref="DH109" si="3116">SUM(DD109+DF109)</f>
        <v>0</v>
      </c>
      <c r="DI109" s="98">
        <f t="shared" ref="DI109" si="3117">SUM(DE109+DG109)</f>
        <v>0</v>
      </c>
      <c r="DJ109" s="99">
        <f t="shared" si="2364"/>
        <v>0</v>
      </c>
      <c r="DK109" s="99">
        <f t="shared" si="2365"/>
        <v>0</v>
      </c>
      <c r="DL109" s="98"/>
      <c r="DM109" s="98"/>
      <c r="DN109" s="98"/>
      <c r="DO109" s="98"/>
      <c r="DP109" s="98"/>
      <c r="DQ109" s="98"/>
      <c r="DR109" s="98"/>
      <c r="DS109" s="98"/>
      <c r="DT109" s="98">
        <f t="shared" ref="DT109" si="3118">SUM(DP109+DR109)</f>
        <v>0</v>
      </c>
      <c r="DU109" s="98">
        <f t="shared" ref="DU109" si="3119">SUM(DQ109+DS109)</f>
        <v>0</v>
      </c>
      <c r="DV109" s="99">
        <f t="shared" si="2367"/>
        <v>0</v>
      </c>
      <c r="DW109" s="99">
        <f t="shared" si="2368"/>
        <v>0</v>
      </c>
      <c r="DX109" s="98"/>
      <c r="DY109" s="98"/>
      <c r="DZ109" s="98"/>
      <c r="EA109" s="98"/>
      <c r="EB109" s="98"/>
      <c r="EC109" s="98"/>
      <c r="ED109" s="98"/>
      <c r="EE109" s="98"/>
      <c r="EF109" s="98">
        <f t="shared" ref="EF109" si="3120">SUM(EB109+ED109)</f>
        <v>0</v>
      </c>
      <c r="EG109" s="98">
        <f t="shared" ref="EG109" si="3121">SUM(EC109+EE109)</f>
        <v>0</v>
      </c>
      <c r="EH109" s="99">
        <f t="shared" si="2370"/>
        <v>0</v>
      </c>
      <c r="EI109" s="99">
        <f t="shared" si="2371"/>
        <v>0</v>
      </c>
      <c r="EJ109" s="98"/>
      <c r="EK109" s="98"/>
      <c r="EL109" s="98"/>
      <c r="EM109" s="98"/>
      <c r="EN109" s="98"/>
      <c r="EO109" s="98"/>
      <c r="EP109" s="98"/>
      <c r="EQ109" s="98"/>
      <c r="ER109" s="98">
        <f t="shared" ref="ER109" si="3122">SUM(EN109+EP109)</f>
        <v>0</v>
      </c>
      <c r="ES109" s="98">
        <f t="shared" ref="ES109" si="3123">SUM(EO109+EQ109)</f>
        <v>0</v>
      </c>
      <c r="ET109" s="99">
        <f t="shared" si="2373"/>
        <v>0</v>
      </c>
      <c r="EU109" s="99">
        <f t="shared" si="2374"/>
        <v>0</v>
      </c>
      <c r="EV109" s="98"/>
      <c r="EW109" s="98"/>
      <c r="EX109" s="98"/>
      <c r="EY109" s="98"/>
      <c r="EZ109" s="98"/>
      <c r="FA109" s="98"/>
      <c r="FB109" s="98"/>
      <c r="FC109" s="98"/>
      <c r="FD109" s="98">
        <f t="shared" si="3083"/>
        <v>0</v>
      </c>
      <c r="FE109" s="98">
        <f t="shared" si="3084"/>
        <v>0</v>
      </c>
      <c r="FF109" s="99">
        <f t="shared" si="2376"/>
        <v>0</v>
      </c>
      <c r="FG109" s="99">
        <f t="shared" si="2377"/>
        <v>0</v>
      </c>
      <c r="FH109" s="98"/>
      <c r="FI109" s="98"/>
      <c r="FJ109" s="98"/>
      <c r="FK109" s="98"/>
      <c r="FL109" s="98"/>
      <c r="FM109" s="98"/>
      <c r="FN109" s="98"/>
      <c r="FO109" s="98"/>
      <c r="FP109" s="98">
        <f t="shared" ref="FP109" si="3124">SUM(FL109+FN109)</f>
        <v>0</v>
      </c>
      <c r="FQ109" s="98">
        <f t="shared" ref="FQ109" si="3125">SUM(FM109+FO109)</f>
        <v>0</v>
      </c>
      <c r="FR109" s="99">
        <f t="shared" si="2379"/>
        <v>0</v>
      </c>
      <c r="FS109" s="99">
        <f t="shared" si="2380"/>
        <v>0</v>
      </c>
      <c r="FT109" s="98"/>
      <c r="FU109" s="98"/>
      <c r="FV109" s="98"/>
      <c r="FW109" s="98"/>
      <c r="FX109" s="98"/>
      <c r="FY109" s="98"/>
      <c r="FZ109" s="98"/>
      <c r="GA109" s="98"/>
      <c r="GB109" s="98">
        <f t="shared" si="3089"/>
        <v>0</v>
      </c>
      <c r="GC109" s="98">
        <f t="shared" si="3090"/>
        <v>0</v>
      </c>
      <c r="GD109" s="99">
        <f t="shared" si="2382"/>
        <v>0</v>
      </c>
      <c r="GE109" s="99">
        <f t="shared" si="2383"/>
        <v>0</v>
      </c>
      <c r="GF109" s="98">
        <f t="shared" si="3091"/>
        <v>0</v>
      </c>
      <c r="GG109" s="98">
        <f t="shared" si="3092"/>
        <v>0</v>
      </c>
      <c r="GH109" s="98">
        <f t="shared" si="3093"/>
        <v>0</v>
      </c>
      <c r="GI109" s="98">
        <f t="shared" si="3094"/>
        <v>0</v>
      </c>
      <c r="GJ109" s="98">
        <f t="shared" ref="GJ109" si="3126">SUM(L109,X109,AJ109,AV109,BH109,BT109,CF109,CR109,DD109,DP109,EB109,EN109,EZ109)</f>
        <v>0</v>
      </c>
      <c r="GK109" s="98">
        <f t="shared" ref="GK109" si="3127">SUM(M109,Y109,AK109,AW109,BI109,BU109,CG109,CS109,DE109,DQ109,EC109,EO109,FA109)</f>
        <v>0</v>
      </c>
      <c r="GL109" s="98">
        <f t="shared" ref="GL109" si="3128">SUM(N109,Z109,AL109,AX109,BJ109,BV109,CH109,CT109,DF109,DR109,ED109,EP109,FB109)</f>
        <v>0</v>
      </c>
      <c r="GM109" s="98">
        <f t="shared" ref="GM109" si="3129">SUM(O109,AA109,AM109,AY109,BK109,BW109,CI109,CU109,DG109,DS109,EE109,EQ109,FC109)</f>
        <v>0</v>
      </c>
      <c r="GN109" s="98">
        <f t="shared" ref="GN109" si="3130">SUM(P109,AB109,AN109,AZ109,BL109,BX109,CJ109,CV109,DH109,DT109,EF109,ER109,FD109)</f>
        <v>0</v>
      </c>
      <c r="GO109" s="98">
        <f t="shared" ref="GO109" si="3131">SUM(Q109,AC109,AO109,BA109,BM109,BY109,CK109,CW109,DI109,DU109,EG109,ES109,FE109)</f>
        <v>0</v>
      </c>
      <c r="GP109" s="98"/>
      <c r="GQ109" s="98"/>
      <c r="GR109" s="139"/>
      <c r="GS109" s="78"/>
      <c r="GT109" s="161"/>
      <c r="GU109" s="161"/>
      <c r="GV109" s="90">
        <f t="shared" si="2406"/>
        <v>0</v>
      </c>
    </row>
    <row r="110" spans="1:204" hidden="1" x14ac:dyDescent="0.2">
      <c r="A110" s="23">
        <v>1</v>
      </c>
      <c r="B110" s="101"/>
      <c r="C110" s="102"/>
      <c r="D110" s="102"/>
      <c r="E110" s="110" t="s">
        <v>47</v>
      </c>
      <c r="F110" s="104"/>
      <c r="G110" s="105"/>
      <c r="H110" s="106">
        <f>SUM(H111)</f>
        <v>0</v>
      </c>
      <c r="I110" s="106">
        <f t="shared" ref="I110:BT110" si="3132">SUM(I111)</f>
        <v>0</v>
      </c>
      <c r="J110" s="106">
        <f t="shared" si="3132"/>
        <v>0</v>
      </c>
      <c r="K110" s="106">
        <f t="shared" si="3132"/>
        <v>0</v>
      </c>
      <c r="L110" s="106">
        <f t="shared" si="3132"/>
        <v>0</v>
      </c>
      <c r="M110" s="106">
        <f t="shared" si="3132"/>
        <v>0</v>
      </c>
      <c r="N110" s="106">
        <f t="shared" si="3132"/>
        <v>0</v>
      </c>
      <c r="O110" s="106">
        <f t="shared" si="3132"/>
        <v>0</v>
      </c>
      <c r="P110" s="106">
        <f t="shared" si="3132"/>
        <v>0</v>
      </c>
      <c r="Q110" s="106">
        <f t="shared" si="3132"/>
        <v>0</v>
      </c>
      <c r="R110" s="99">
        <f t="shared" si="2687"/>
        <v>0</v>
      </c>
      <c r="S110" s="99">
        <f t="shared" si="2688"/>
        <v>0</v>
      </c>
      <c r="T110" s="106">
        <f t="shared" si="3132"/>
        <v>0</v>
      </c>
      <c r="U110" s="106">
        <f t="shared" si="3132"/>
        <v>0</v>
      </c>
      <c r="V110" s="106">
        <f t="shared" si="3132"/>
        <v>0</v>
      </c>
      <c r="W110" s="106">
        <f t="shared" si="3132"/>
        <v>0</v>
      </c>
      <c r="X110" s="106">
        <f t="shared" si="3132"/>
        <v>0</v>
      </c>
      <c r="Y110" s="106">
        <f t="shared" si="3132"/>
        <v>0</v>
      </c>
      <c r="Z110" s="106">
        <f t="shared" si="3132"/>
        <v>0</v>
      </c>
      <c r="AA110" s="106">
        <f t="shared" si="3132"/>
        <v>0</v>
      </c>
      <c r="AB110" s="106">
        <f t="shared" si="3132"/>
        <v>0</v>
      </c>
      <c r="AC110" s="106">
        <f t="shared" si="3132"/>
        <v>0</v>
      </c>
      <c r="AD110" s="99">
        <f t="shared" si="2344"/>
        <v>0</v>
      </c>
      <c r="AE110" s="99">
        <f t="shared" si="2345"/>
        <v>0</v>
      </c>
      <c r="AF110" s="106">
        <f t="shared" si="3132"/>
        <v>0</v>
      </c>
      <c r="AG110" s="106">
        <f t="shared" si="3132"/>
        <v>0</v>
      </c>
      <c r="AH110" s="106">
        <f t="shared" si="3132"/>
        <v>0</v>
      </c>
      <c r="AI110" s="106">
        <f t="shared" si="3132"/>
        <v>0</v>
      </c>
      <c r="AJ110" s="106">
        <f t="shared" si="3132"/>
        <v>0</v>
      </c>
      <c r="AK110" s="106">
        <f t="shared" si="3132"/>
        <v>0</v>
      </c>
      <c r="AL110" s="106">
        <f t="shared" si="3132"/>
        <v>0</v>
      </c>
      <c r="AM110" s="106">
        <f t="shared" si="3132"/>
        <v>0</v>
      </c>
      <c r="AN110" s="106">
        <f t="shared" si="3132"/>
        <v>0</v>
      </c>
      <c r="AO110" s="106">
        <f t="shared" si="3132"/>
        <v>0</v>
      </c>
      <c r="AP110" s="99">
        <f t="shared" si="2346"/>
        <v>0</v>
      </c>
      <c r="AQ110" s="99">
        <f t="shared" si="2347"/>
        <v>0</v>
      </c>
      <c r="AR110" s="106">
        <f t="shared" si="3132"/>
        <v>0</v>
      </c>
      <c r="AS110" s="106">
        <f t="shared" si="3132"/>
        <v>0</v>
      </c>
      <c r="AT110" s="106">
        <f t="shared" si="3132"/>
        <v>0</v>
      </c>
      <c r="AU110" s="106">
        <f t="shared" si="3132"/>
        <v>0</v>
      </c>
      <c r="AV110" s="106">
        <f t="shared" si="3132"/>
        <v>0</v>
      </c>
      <c r="AW110" s="106">
        <f t="shared" si="3132"/>
        <v>0</v>
      </c>
      <c r="AX110" s="106">
        <f t="shared" si="3132"/>
        <v>0</v>
      </c>
      <c r="AY110" s="106">
        <f t="shared" si="3132"/>
        <v>0</v>
      </c>
      <c r="AZ110" s="106">
        <f t="shared" si="3132"/>
        <v>0</v>
      </c>
      <c r="BA110" s="106">
        <f t="shared" si="3132"/>
        <v>0</v>
      </c>
      <c r="BB110" s="99">
        <f t="shared" si="2349"/>
        <v>0</v>
      </c>
      <c r="BC110" s="99">
        <f t="shared" si="2350"/>
        <v>0</v>
      </c>
      <c r="BD110" s="106">
        <f t="shared" si="3132"/>
        <v>0</v>
      </c>
      <c r="BE110" s="106">
        <f t="shared" si="3132"/>
        <v>0</v>
      </c>
      <c r="BF110" s="106">
        <f t="shared" si="3132"/>
        <v>0</v>
      </c>
      <c r="BG110" s="106">
        <f t="shared" si="3132"/>
        <v>0</v>
      </c>
      <c r="BH110" s="106">
        <f t="shared" si="3132"/>
        <v>0</v>
      </c>
      <c r="BI110" s="106">
        <f t="shared" si="3132"/>
        <v>0</v>
      </c>
      <c r="BJ110" s="106">
        <f t="shared" si="3132"/>
        <v>0</v>
      </c>
      <c r="BK110" s="106">
        <f t="shared" si="3132"/>
        <v>0</v>
      </c>
      <c r="BL110" s="106">
        <f t="shared" si="3132"/>
        <v>0</v>
      </c>
      <c r="BM110" s="106">
        <f t="shared" si="3132"/>
        <v>0</v>
      </c>
      <c r="BN110" s="99">
        <f t="shared" si="2352"/>
        <v>0</v>
      </c>
      <c r="BO110" s="99">
        <f t="shared" si="2353"/>
        <v>0</v>
      </c>
      <c r="BP110" s="106">
        <f t="shared" si="3132"/>
        <v>0</v>
      </c>
      <c r="BQ110" s="106">
        <f t="shared" si="3132"/>
        <v>0</v>
      </c>
      <c r="BR110" s="106">
        <f t="shared" si="3132"/>
        <v>0</v>
      </c>
      <c r="BS110" s="106">
        <f t="shared" si="3132"/>
        <v>0</v>
      </c>
      <c r="BT110" s="106">
        <f t="shared" si="3132"/>
        <v>0</v>
      </c>
      <c r="BU110" s="106">
        <f t="shared" ref="BU110:BY110" si="3133">SUM(BU111)</f>
        <v>0</v>
      </c>
      <c r="BV110" s="106">
        <f t="shared" si="3133"/>
        <v>0</v>
      </c>
      <c r="BW110" s="106">
        <f t="shared" si="3133"/>
        <v>0</v>
      </c>
      <c r="BX110" s="106">
        <f t="shared" si="3133"/>
        <v>0</v>
      </c>
      <c r="BY110" s="106">
        <f t="shared" si="3133"/>
        <v>0</v>
      </c>
      <c r="BZ110" s="99">
        <f t="shared" si="2355"/>
        <v>0</v>
      </c>
      <c r="CA110" s="99">
        <f t="shared" si="2356"/>
        <v>0</v>
      </c>
      <c r="CB110" s="106">
        <f t="shared" ref="CB110:EF110" si="3134">SUM(CB111)</f>
        <v>0</v>
      </c>
      <c r="CC110" s="106">
        <f t="shared" si="3134"/>
        <v>0</v>
      </c>
      <c r="CD110" s="106">
        <f t="shared" si="3134"/>
        <v>0</v>
      </c>
      <c r="CE110" s="106">
        <f t="shared" si="3134"/>
        <v>0</v>
      </c>
      <c r="CF110" s="106">
        <f t="shared" si="3134"/>
        <v>0</v>
      </c>
      <c r="CG110" s="106">
        <f t="shared" si="3134"/>
        <v>0</v>
      </c>
      <c r="CH110" s="106">
        <f t="shared" si="3134"/>
        <v>0</v>
      </c>
      <c r="CI110" s="106">
        <f t="shared" si="3134"/>
        <v>0</v>
      </c>
      <c r="CJ110" s="106">
        <f t="shared" si="3134"/>
        <v>0</v>
      </c>
      <c r="CK110" s="106">
        <f t="shared" si="3134"/>
        <v>0</v>
      </c>
      <c r="CL110" s="99">
        <f t="shared" si="2358"/>
        <v>0</v>
      </c>
      <c r="CM110" s="99">
        <f t="shared" si="2359"/>
        <v>0</v>
      </c>
      <c r="CN110" s="106">
        <f t="shared" si="3134"/>
        <v>808</v>
      </c>
      <c r="CO110" s="106">
        <f t="shared" si="3134"/>
        <v>59815540.110399999</v>
      </c>
      <c r="CP110" s="106">
        <f t="shared" si="3134"/>
        <v>336.66666666666663</v>
      </c>
      <c r="CQ110" s="106">
        <f t="shared" si="3134"/>
        <v>24923141.712666668</v>
      </c>
      <c r="CR110" s="106">
        <f t="shared" si="3134"/>
        <v>318</v>
      </c>
      <c r="CS110" s="106">
        <f t="shared" si="3134"/>
        <v>23541263.339999996</v>
      </c>
      <c r="CT110" s="106">
        <f t="shared" si="3134"/>
        <v>176</v>
      </c>
      <c r="CU110" s="106">
        <f t="shared" si="3134"/>
        <v>13029126.880000001</v>
      </c>
      <c r="CV110" s="106">
        <f t="shared" si="3134"/>
        <v>494</v>
      </c>
      <c r="CW110" s="106">
        <f t="shared" si="3134"/>
        <v>36570390.219999991</v>
      </c>
      <c r="CX110" s="99">
        <f t="shared" si="2361"/>
        <v>-18.666666666666629</v>
      </c>
      <c r="CY110" s="99">
        <f t="shared" si="2362"/>
        <v>-1381878.3726666719</v>
      </c>
      <c r="CZ110" s="106">
        <f t="shared" si="3134"/>
        <v>0</v>
      </c>
      <c r="DA110" s="106">
        <f t="shared" si="3134"/>
        <v>0</v>
      </c>
      <c r="DB110" s="106">
        <f t="shared" si="3134"/>
        <v>0</v>
      </c>
      <c r="DC110" s="106">
        <f t="shared" si="3134"/>
        <v>0</v>
      </c>
      <c r="DD110" s="106">
        <f t="shared" si="3134"/>
        <v>0</v>
      </c>
      <c r="DE110" s="106">
        <f t="shared" si="3134"/>
        <v>0</v>
      </c>
      <c r="DF110" s="106">
        <f t="shared" si="3134"/>
        <v>0</v>
      </c>
      <c r="DG110" s="106">
        <f t="shared" si="3134"/>
        <v>0</v>
      </c>
      <c r="DH110" s="106">
        <f t="shared" si="3134"/>
        <v>0</v>
      </c>
      <c r="DI110" s="106">
        <f t="shared" si="3134"/>
        <v>0</v>
      </c>
      <c r="DJ110" s="99">
        <f t="shared" si="2364"/>
        <v>0</v>
      </c>
      <c r="DK110" s="99">
        <f t="shared" si="2365"/>
        <v>0</v>
      </c>
      <c r="DL110" s="106">
        <f t="shared" si="3134"/>
        <v>0</v>
      </c>
      <c r="DM110" s="106">
        <f t="shared" si="3134"/>
        <v>0</v>
      </c>
      <c r="DN110" s="106">
        <f t="shared" si="3134"/>
        <v>0</v>
      </c>
      <c r="DO110" s="106">
        <f t="shared" si="3134"/>
        <v>0</v>
      </c>
      <c r="DP110" s="106">
        <f t="shared" si="3134"/>
        <v>0</v>
      </c>
      <c r="DQ110" s="106">
        <f t="shared" si="3134"/>
        <v>0</v>
      </c>
      <c r="DR110" s="106">
        <f t="shared" si="3134"/>
        <v>0</v>
      </c>
      <c r="DS110" s="106">
        <f t="shared" si="3134"/>
        <v>0</v>
      </c>
      <c r="DT110" s="106">
        <f t="shared" si="3134"/>
        <v>0</v>
      </c>
      <c r="DU110" s="106">
        <f t="shared" si="3134"/>
        <v>0</v>
      </c>
      <c r="DV110" s="99">
        <f t="shared" si="2367"/>
        <v>0</v>
      </c>
      <c r="DW110" s="99">
        <f t="shared" si="2368"/>
        <v>0</v>
      </c>
      <c r="DX110" s="106">
        <f t="shared" si="3134"/>
        <v>7</v>
      </c>
      <c r="DY110" s="106">
        <f t="shared" si="3134"/>
        <v>518203.93659999996</v>
      </c>
      <c r="DZ110" s="106">
        <f t="shared" si="3134"/>
        <v>2.916666666666667</v>
      </c>
      <c r="EA110" s="106">
        <f t="shared" si="3134"/>
        <v>215918.30691666665</v>
      </c>
      <c r="EB110" s="106">
        <f t="shared" si="3134"/>
        <v>3</v>
      </c>
      <c r="EC110" s="106">
        <f t="shared" si="3134"/>
        <v>222087.39</v>
      </c>
      <c r="ED110" s="106">
        <f t="shared" si="3134"/>
        <v>0</v>
      </c>
      <c r="EE110" s="106">
        <f t="shared" si="3134"/>
        <v>0</v>
      </c>
      <c r="EF110" s="106">
        <f t="shared" si="3134"/>
        <v>3</v>
      </c>
      <c r="EG110" s="106">
        <f t="shared" ref="EG110" si="3135">SUM(EG111)</f>
        <v>222087.39</v>
      </c>
      <c r="EH110" s="99">
        <f t="shared" si="2370"/>
        <v>8.3333333333333037E-2</v>
      </c>
      <c r="EI110" s="99">
        <f t="shared" si="2371"/>
        <v>6169.0830833333603</v>
      </c>
      <c r="EJ110" s="106">
        <f t="shared" ref="EJ110:GQ110" si="3136">SUM(EJ111)</f>
        <v>0</v>
      </c>
      <c r="EK110" s="106">
        <f t="shared" si="3136"/>
        <v>0</v>
      </c>
      <c r="EL110" s="106">
        <f t="shared" si="3136"/>
        <v>0</v>
      </c>
      <c r="EM110" s="106">
        <f t="shared" si="3136"/>
        <v>0</v>
      </c>
      <c r="EN110" s="106">
        <f t="shared" si="3136"/>
        <v>0</v>
      </c>
      <c r="EO110" s="106">
        <f t="shared" si="3136"/>
        <v>0</v>
      </c>
      <c r="EP110" s="106">
        <f t="shared" si="3136"/>
        <v>0</v>
      </c>
      <c r="EQ110" s="106">
        <f t="shared" si="3136"/>
        <v>0</v>
      </c>
      <c r="ER110" s="106">
        <f t="shared" si="3136"/>
        <v>0</v>
      </c>
      <c r="ES110" s="106">
        <f t="shared" si="3136"/>
        <v>0</v>
      </c>
      <c r="ET110" s="99">
        <f t="shared" si="2373"/>
        <v>0</v>
      </c>
      <c r="EU110" s="99">
        <f t="shared" si="2374"/>
        <v>0</v>
      </c>
      <c r="EV110" s="106">
        <f t="shared" si="3136"/>
        <v>0</v>
      </c>
      <c r="EW110" s="106">
        <f t="shared" si="3136"/>
        <v>0</v>
      </c>
      <c r="EX110" s="106">
        <f t="shared" si="3136"/>
        <v>0</v>
      </c>
      <c r="EY110" s="106">
        <f t="shared" si="3136"/>
        <v>0</v>
      </c>
      <c r="EZ110" s="106">
        <f t="shared" si="3136"/>
        <v>0</v>
      </c>
      <c r="FA110" s="106">
        <f t="shared" si="3136"/>
        <v>0</v>
      </c>
      <c r="FB110" s="106">
        <f t="shared" si="3136"/>
        <v>0</v>
      </c>
      <c r="FC110" s="106">
        <f t="shared" si="3136"/>
        <v>0</v>
      </c>
      <c r="FD110" s="106">
        <f t="shared" si="3136"/>
        <v>0</v>
      </c>
      <c r="FE110" s="106">
        <f t="shared" si="3136"/>
        <v>0</v>
      </c>
      <c r="FF110" s="99">
        <f t="shared" si="2376"/>
        <v>0</v>
      </c>
      <c r="FG110" s="99">
        <f t="shared" si="2377"/>
        <v>0</v>
      </c>
      <c r="FH110" s="106">
        <f t="shared" si="3136"/>
        <v>0</v>
      </c>
      <c r="FI110" s="106">
        <f t="shared" si="3136"/>
        <v>0</v>
      </c>
      <c r="FJ110" s="106">
        <f t="shared" si="3136"/>
        <v>0</v>
      </c>
      <c r="FK110" s="106">
        <f t="shared" si="3136"/>
        <v>0</v>
      </c>
      <c r="FL110" s="106">
        <f t="shared" si="3136"/>
        <v>0</v>
      </c>
      <c r="FM110" s="106">
        <f t="shared" si="3136"/>
        <v>0</v>
      </c>
      <c r="FN110" s="106">
        <f t="shared" si="3136"/>
        <v>0</v>
      </c>
      <c r="FO110" s="106">
        <f t="shared" si="3136"/>
        <v>0</v>
      </c>
      <c r="FP110" s="106">
        <f t="shared" si="3136"/>
        <v>0</v>
      </c>
      <c r="FQ110" s="106">
        <f t="shared" si="3136"/>
        <v>0</v>
      </c>
      <c r="FR110" s="99">
        <f t="shared" si="2379"/>
        <v>0</v>
      </c>
      <c r="FS110" s="99">
        <f t="shared" si="2380"/>
        <v>0</v>
      </c>
      <c r="FT110" s="106">
        <f t="shared" si="3136"/>
        <v>0</v>
      </c>
      <c r="FU110" s="106">
        <f t="shared" si="3136"/>
        <v>0</v>
      </c>
      <c r="FV110" s="106">
        <f t="shared" si="3136"/>
        <v>0</v>
      </c>
      <c r="FW110" s="106">
        <f t="shared" si="3136"/>
        <v>0</v>
      </c>
      <c r="FX110" s="106">
        <f t="shared" si="3136"/>
        <v>0</v>
      </c>
      <c r="FY110" s="106">
        <f t="shared" si="3136"/>
        <v>0</v>
      </c>
      <c r="FZ110" s="106">
        <f t="shared" si="3136"/>
        <v>0</v>
      </c>
      <c r="GA110" s="106">
        <f t="shared" si="3136"/>
        <v>0</v>
      </c>
      <c r="GB110" s="106">
        <f t="shared" si="3136"/>
        <v>0</v>
      </c>
      <c r="GC110" s="106">
        <f t="shared" si="3136"/>
        <v>0</v>
      </c>
      <c r="GD110" s="99">
        <f t="shared" si="2382"/>
        <v>0</v>
      </c>
      <c r="GE110" s="99">
        <f t="shared" si="2383"/>
        <v>0</v>
      </c>
      <c r="GF110" s="106">
        <f t="shared" si="3136"/>
        <v>815</v>
      </c>
      <c r="GG110" s="106">
        <f t="shared" si="3136"/>
        <v>60333744.046999998</v>
      </c>
      <c r="GH110" s="129">
        <f t="shared" ref="GH110:GH111" si="3137">SUM(GF110/12*$A$2)</f>
        <v>339.58333333333337</v>
      </c>
      <c r="GI110" s="172">
        <f t="shared" ref="GI110:GI111" si="3138">SUM(GG110/12*$A$2)</f>
        <v>25139060.019583333</v>
      </c>
      <c r="GJ110" s="106">
        <f t="shared" si="3136"/>
        <v>321</v>
      </c>
      <c r="GK110" s="106">
        <f t="shared" si="3136"/>
        <v>23763350.729999997</v>
      </c>
      <c r="GL110" s="106">
        <f t="shared" si="3136"/>
        <v>176</v>
      </c>
      <c r="GM110" s="106">
        <f t="shared" si="3136"/>
        <v>13029126.880000001</v>
      </c>
      <c r="GN110" s="106">
        <f t="shared" si="3136"/>
        <v>497</v>
      </c>
      <c r="GO110" s="106">
        <f t="shared" si="3136"/>
        <v>36792477.609999992</v>
      </c>
      <c r="GP110" s="106">
        <f t="shared" si="3136"/>
        <v>-18.583333333333371</v>
      </c>
      <c r="GQ110" s="106">
        <f t="shared" si="3136"/>
        <v>-1375709.2895833366</v>
      </c>
      <c r="GR110" s="139"/>
      <c r="GS110" s="78"/>
      <c r="GT110" s="161"/>
      <c r="GU110" s="161"/>
      <c r="GV110" s="90">
        <f t="shared" si="2406"/>
        <v>0</v>
      </c>
    </row>
    <row r="111" spans="1:204" hidden="1" x14ac:dyDescent="0.2">
      <c r="A111" s="23">
        <v>1</v>
      </c>
      <c r="B111" s="101"/>
      <c r="C111" s="107"/>
      <c r="D111" s="108"/>
      <c r="E111" s="123" t="s">
        <v>48</v>
      </c>
      <c r="F111" s="125">
        <v>21</v>
      </c>
      <c r="G111" s="126">
        <v>74029.133799999996</v>
      </c>
      <c r="H111" s="106">
        <f>VLOOKUP($E111,'ВМП план'!$B$8:$AN$43,8,0)</f>
        <v>0</v>
      </c>
      <c r="I111" s="106">
        <f>VLOOKUP($E111,'ВМП план'!$B$8:$AN$43,9,0)</f>
        <v>0</v>
      </c>
      <c r="J111" s="106">
        <f t="shared" si="288"/>
        <v>0</v>
      </c>
      <c r="K111" s="106">
        <f t="shared" si="289"/>
        <v>0</v>
      </c>
      <c r="L111" s="106">
        <f>SUM(L112:L119)</f>
        <v>0</v>
      </c>
      <c r="M111" s="106">
        <f t="shared" ref="M111:Q111" si="3139">SUM(M112:M119)</f>
        <v>0</v>
      </c>
      <c r="N111" s="106">
        <f t="shared" si="3139"/>
        <v>0</v>
      </c>
      <c r="O111" s="106">
        <f t="shared" si="3139"/>
        <v>0</v>
      </c>
      <c r="P111" s="106">
        <f t="shared" si="3139"/>
        <v>0</v>
      </c>
      <c r="Q111" s="106">
        <f t="shared" si="3139"/>
        <v>0</v>
      </c>
      <c r="R111" s="122">
        <f t="shared" si="2687"/>
        <v>0</v>
      </c>
      <c r="S111" s="122">
        <f t="shared" si="2688"/>
        <v>0</v>
      </c>
      <c r="T111" s="106">
        <f>VLOOKUP($E111,'ВМП план'!$B$8:$AN$43,10,0)</f>
        <v>0</v>
      </c>
      <c r="U111" s="106">
        <f>VLOOKUP($E111,'ВМП план'!$B$8:$AN$43,11,0)</f>
        <v>0</v>
      </c>
      <c r="V111" s="106">
        <f t="shared" si="291"/>
        <v>0</v>
      </c>
      <c r="W111" s="106">
        <f t="shared" si="292"/>
        <v>0</v>
      </c>
      <c r="X111" s="106">
        <f>SUM(X112:X119)</f>
        <v>0</v>
      </c>
      <c r="Y111" s="106">
        <f t="shared" ref="Y111" si="3140">SUM(Y112:Y119)</f>
        <v>0</v>
      </c>
      <c r="Z111" s="106">
        <f t="shared" ref="Z111" si="3141">SUM(Z112:Z119)</f>
        <v>0</v>
      </c>
      <c r="AA111" s="106">
        <f t="shared" ref="AA111" si="3142">SUM(AA112:AA119)</f>
        <v>0</v>
      </c>
      <c r="AB111" s="106">
        <f t="shared" ref="AB111" si="3143">SUM(AB112:AB119)</f>
        <v>0</v>
      </c>
      <c r="AC111" s="106">
        <f t="shared" ref="AC111" si="3144">SUM(AC112:AC119)</f>
        <v>0</v>
      </c>
      <c r="AD111" s="122">
        <f t="shared" si="2344"/>
        <v>0</v>
      </c>
      <c r="AE111" s="122">
        <f t="shared" si="2345"/>
        <v>0</v>
      </c>
      <c r="AF111" s="106">
        <f>VLOOKUP($E111,'ВМП план'!$B$8:$AL$43,12,0)</f>
        <v>0</v>
      </c>
      <c r="AG111" s="106">
        <f>VLOOKUP($E111,'ВМП план'!$B$8:$AL$43,13,0)</f>
        <v>0</v>
      </c>
      <c r="AH111" s="106">
        <f t="shared" si="298"/>
        <v>0</v>
      </c>
      <c r="AI111" s="106">
        <f t="shared" si="299"/>
        <v>0</v>
      </c>
      <c r="AJ111" s="106">
        <f>SUM(AJ112:AJ119)</f>
        <v>0</v>
      </c>
      <c r="AK111" s="106">
        <f t="shared" ref="AK111" si="3145">SUM(AK112:AK119)</f>
        <v>0</v>
      </c>
      <c r="AL111" s="106">
        <f t="shared" ref="AL111" si="3146">SUM(AL112:AL119)</f>
        <v>0</v>
      </c>
      <c r="AM111" s="106">
        <f t="shared" ref="AM111" si="3147">SUM(AM112:AM119)</f>
        <v>0</v>
      </c>
      <c r="AN111" s="106">
        <f t="shared" ref="AN111" si="3148">SUM(AN112:AN119)</f>
        <v>0</v>
      </c>
      <c r="AO111" s="106">
        <f t="shared" ref="AO111" si="3149">SUM(AO112:AO119)</f>
        <v>0</v>
      </c>
      <c r="AP111" s="122">
        <f t="shared" si="2346"/>
        <v>0</v>
      </c>
      <c r="AQ111" s="122">
        <f t="shared" si="2347"/>
        <v>0</v>
      </c>
      <c r="AR111" s="106"/>
      <c r="AS111" s="106"/>
      <c r="AT111" s="106">
        <f t="shared" si="305"/>
        <v>0</v>
      </c>
      <c r="AU111" s="106">
        <f t="shared" si="306"/>
        <v>0</v>
      </c>
      <c r="AV111" s="106">
        <f>SUM(AV112:AV119)</f>
        <v>0</v>
      </c>
      <c r="AW111" s="106">
        <f t="shared" ref="AW111" si="3150">SUM(AW112:AW119)</f>
        <v>0</v>
      </c>
      <c r="AX111" s="106">
        <f t="shared" ref="AX111" si="3151">SUM(AX112:AX119)</f>
        <v>0</v>
      </c>
      <c r="AY111" s="106">
        <f t="shared" ref="AY111" si="3152">SUM(AY112:AY119)</f>
        <v>0</v>
      </c>
      <c r="AZ111" s="106">
        <f t="shared" ref="AZ111" si="3153">SUM(AZ112:AZ119)</f>
        <v>0</v>
      </c>
      <c r="BA111" s="106">
        <f t="shared" ref="BA111" si="3154">SUM(BA112:BA119)</f>
        <v>0</v>
      </c>
      <c r="BB111" s="122">
        <f t="shared" si="2349"/>
        <v>0</v>
      </c>
      <c r="BC111" s="122">
        <f t="shared" si="2350"/>
        <v>0</v>
      </c>
      <c r="BD111" s="106"/>
      <c r="BE111" s="106">
        <v>0</v>
      </c>
      <c r="BF111" s="106">
        <f t="shared" si="312"/>
        <v>0</v>
      </c>
      <c r="BG111" s="106">
        <f t="shared" si="313"/>
        <v>0</v>
      </c>
      <c r="BH111" s="106">
        <f>SUM(BH112:BH119)</f>
        <v>0</v>
      </c>
      <c r="BI111" s="106">
        <f t="shared" ref="BI111" si="3155">SUM(BI112:BI119)</f>
        <v>0</v>
      </c>
      <c r="BJ111" s="106">
        <f t="shared" ref="BJ111" si="3156">SUM(BJ112:BJ119)</f>
        <v>0</v>
      </c>
      <c r="BK111" s="106">
        <f t="shared" ref="BK111" si="3157">SUM(BK112:BK119)</f>
        <v>0</v>
      </c>
      <c r="BL111" s="106">
        <f t="shared" ref="BL111" si="3158">SUM(BL112:BL119)</f>
        <v>0</v>
      </c>
      <c r="BM111" s="106">
        <f t="shared" ref="BM111" si="3159">SUM(BM112:BM119)</f>
        <v>0</v>
      </c>
      <c r="BN111" s="122">
        <f t="shared" si="2352"/>
        <v>0</v>
      </c>
      <c r="BO111" s="122">
        <f t="shared" si="2353"/>
        <v>0</v>
      </c>
      <c r="BP111" s="106"/>
      <c r="BQ111" s="106"/>
      <c r="BR111" s="106">
        <f t="shared" si="319"/>
        <v>0</v>
      </c>
      <c r="BS111" s="106">
        <f t="shared" si="320"/>
        <v>0</v>
      </c>
      <c r="BT111" s="106">
        <f>SUM(BT112:BT119)</f>
        <v>0</v>
      </c>
      <c r="BU111" s="106">
        <f t="shared" ref="BU111" si="3160">SUM(BU112:BU119)</f>
        <v>0</v>
      </c>
      <c r="BV111" s="106">
        <f t="shared" ref="BV111" si="3161">SUM(BV112:BV119)</f>
        <v>0</v>
      </c>
      <c r="BW111" s="106">
        <f t="shared" ref="BW111" si="3162">SUM(BW112:BW119)</f>
        <v>0</v>
      </c>
      <c r="BX111" s="106">
        <f t="shared" ref="BX111" si="3163">SUM(BX112:BX119)</f>
        <v>0</v>
      </c>
      <c r="BY111" s="106">
        <f t="shared" ref="BY111" si="3164">SUM(BY112:BY119)</f>
        <v>0</v>
      </c>
      <c r="BZ111" s="122">
        <f t="shared" si="2355"/>
        <v>0</v>
      </c>
      <c r="CA111" s="122">
        <f t="shared" si="2356"/>
        <v>0</v>
      </c>
      <c r="CB111" s="106"/>
      <c r="CC111" s="106">
        <v>0</v>
      </c>
      <c r="CD111" s="106">
        <f t="shared" si="326"/>
        <v>0</v>
      </c>
      <c r="CE111" s="106">
        <f t="shared" si="327"/>
        <v>0</v>
      </c>
      <c r="CF111" s="106">
        <f>SUM(CF112:CF119)</f>
        <v>0</v>
      </c>
      <c r="CG111" s="106">
        <f t="shared" ref="CG111" si="3165">SUM(CG112:CG119)</f>
        <v>0</v>
      </c>
      <c r="CH111" s="106">
        <f t="shared" ref="CH111" si="3166">SUM(CH112:CH119)</f>
        <v>0</v>
      </c>
      <c r="CI111" s="106">
        <f t="shared" ref="CI111" si="3167">SUM(CI112:CI119)</f>
        <v>0</v>
      </c>
      <c r="CJ111" s="106">
        <f t="shared" ref="CJ111" si="3168">SUM(CJ112:CJ119)</f>
        <v>0</v>
      </c>
      <c r="CK111" s="106">
        <f t="shared" ref="CK111" si="3169">SUM(CK112:CK119)</f>
        <v>0</v>
      </c>
      <c r="CL111" s="122">
        <f t="shared" si="2358"/>
        <v>0</v>
      </c>
      <c r="CM111" s="122">
        <f t="shared" si="2359"/>
        <v>0</v>
      </c>
      <c r="CN111" s="106">
        <v>808</v>
      </c>
      <c r="CO111" s="106">
        <v>59815540.110399999</v>
      </c>
      <c r="CP111" s="106">
        <f t="shared" si="333"/>
        <v>336.66666666666663</v>
      </c>
      <c r="CQ111" s="106">
        <f t="shared" si="334"/>
        <v>24923141.712666668</v>
      </c>
      <c r="CR111" s="106">
        <f>SUM(CR112:CR119)</f>
        <v>318</v>
      </c>
      <c r="CS111" s="106">
        <f t="shared" ref="CS111" si="3170">SUM(CS112:CS119)</f>
        <v>23541263.339999996</v>
      </c>
      <c r="CT111" s="106">
        <f t="shared" ref="CT111" si="3171">SUM(CT112:CT119)</f>
        <v>176</v>
      </c>
      <c r="CU111" s="106">
        <f t="shared" ref="CU111" si="3172">SUM(CU112:CU119)</f>
        <v>13029126.880000001</v>
      </c>
      <c r="CV111" s="106">
        <f t="shared" ref="CV111" si="3173">SUM(CV112:CV119)</f>
        <v>494</v>
      </c>
      <c r="CW111" s="106">
        <f t="shared" ref="CW111" si="3174">SUM(CW112:CW119)</f>
        <v>36570390.219999991</v>
      </c>
      <c r="CX111" s="122">
        <f t="shared" si="2361"/>
        <v>-18.666666666666629</v>
      </c>
      <c r="CY111" s="122">
        <f t="shared" si="2362"/>
        <v>-1381878.3726666719</v>
      </c>
      <c r="CZ111" s="106"/>
      <c r="DA111" s="106"/>
      <c r="DB111" s="106">
        <f t="shared" si="340"/>
        <v>0</v>
      </c>
      <c r="DC111" s="106">
        <f t="shared" si="341"/>
        <v>0</v>
      </c>
      <c r="DD111" s="106">
        <f>SUM(DD112:DD119)</f>
        <v>0</v>
      </c>
      <c r="DE111" s="106">
        <f t="shared" ref="DE111" si="3175">SUM(DE112:DE119)</f>
        <v>0</v>
      </c>
      <c r="DF111" s="106">
        <f t="shared" ref="DF111" si="3176">SUM(DF112:DF119)</f>
        <v>0</v>
      </c>
      <c r="DG111" s="106">
        <f t="shared" ref="DG111" si="3177">SUM(DG112:DG119)</f>
        <v>0</v>
      </c>
      <c r="DH111" s="106">
        <f t="shared" ref="DH111" si="3178">SUM(DH112:DH119)</f>
        <v>0</v>
      </c>
      <c r="DI111" s="106">
        <f t="shared" ref="DI111" si="3179">SUM(DI112:DI119)</f>
        <v>0</v>
      </c>
      <c r="DJ111" s="122">
        <f t="shared" si="2364"/>
        <v>0</v>
      </c>
      <c r="DK111" s="122">
        <f t="shared" si="2365"/>
        <v>0</v>
      </c>
      <c r="DL111" s="106"/>
      <c r="DM111" s="106"/>
      <c r="DN111" s="106">
        <f t="shared" si="347"/>
        <v>0</v>
      </c>
      <c r="DO111" s="106">
        <f t="shared" si="348"/>
        <v>0</v>
      </c>
      <c r="DP111" s="106">
        <f>SUM(DP112:DP119)</f>
        <v>0</v>
      </c>
      <c r="DQ111" s="106">
        <f t="shared" ref="DQ111" si="3180">SUM(DQ112:DQ119)</f>
        <v>0</v>
      </c>
      <c r="DR111" s="106">
        <f t="shared" ref="DR111" si="3181">SUM(DR112:DR119)</f>
        <v>0</v>
      </c>
      <c r="DS111" s="106">
        <f t="shared" ref="DS111" si="3182">SUM(DS112:DS119)</f>
        <v>0</v>
      </c>
      <c r="DT111" s="106">
        <f t="shared" ref="DT111" si="3183">SUM(DT112:DT119)</f>
        <v>0</v>
      </c>
      <c r="DU111" s="106">
        <f t="shared" ref="DU111" si="3184">SUM(DU112:DU119)</f>
        <v>0</v>
      </c>
      <c r="DV111" s="122">
        <f t="shared" si="2367"/>
        <v>0</v>
      </c>
      <c r="DW111" s="122">
        <f t="shared" si="2368"/>
        <v>0</v>
      </c>
      <c r="DX111" s="106">
        <v>7</v>
      </c>
      <c r="DY111" s="106">
        <v>518203.93659999996</v>
      </c>
      <c r="DZ111" s="106">
        <f t="shared" si="354"/>
        <v>2.916666666666667</v>
      </c>
      <c r="EA111" s="106">
        <f t="shared" si="355"/>
        <v>215918.30691666665</v>
      </c>
      <c r="EB111" s="106">
        <f>SUM(EB112:EB119)</f>
        <v>3</v>
      </c>
      <c r="EC111" s="106">
        <f t="shared" ref="EC111" si="3185">SUM(EC112:EC119)</f>
        <v>222087.39</v>
      </c>
      <c r="ED111" s="106">
        <f t="shared" ref="ED111" si="3186">SUM(ED112:ED119)</f>
        <v>0</v>
      </c>
      <c r="EE111" s="106">
        <f t="shared" ref="EE111" si="3187">SUM(EE112:EE119)</f>
        <v>0</v>
      </c>
      <c r="EF111" s="106">
        <f t="shared" ref="EF111" si="3188">SUM(EF112:EF119)</f>
        <v>3</v>
      </c>
      <c r="EG111" s="106">
        <f t="shared" ref="EG111" si="3189">SUM(EG112:EG119)</f>
        <v>222087.39</v>
      </c>
      <c r="EH111" s="122">
        <f t="shared" si="2370"/>
        <v>8.3333333333333037E-2</v>
      </c>
      <c r="EI111" s="122">
        <f t="shared" si="2371"/>
        <v>6169.0830833333603</v>
      </c>
      <c r="EJ111" s="106"/>
      <c r="EK111" s="106">
        <v>0</v>
      </c>
      <c r="EL111" s="106">
        <f t="shared" si="361"/>
        <v>0</v>
      </c>
      <c r="EM111" s="106">
        <f t="shared" si="362"/>
        <v>0</v>
      </c>
      <c r="EN111" s="106">
        <f>SUM(EN112:EN119)</f>
        <v>0</v>
      </c>
      <c r="EO111" s="106">
        <f t="shared" ref="EO111" si="3190">SUM(EO112:EO119)</f>
        <v>0</v>
      </c>
      <c r="EP111" s="106">
        <f t="shared" ref="EP111" si="3191">SUM(EP112:EP119)</f>
        <v>0</v>
      </c>
      <c r="EQ111" s="106">
        <f t="shared" ref="EQ111" si="3192">SUM(EQ112:EQ119)</f>
        <v>0</v>
      </c>
      <c r="ER111" s="106">
        <f t="shared" ref="ER111" si="3193">SUM(ER112:ER119)</f>
        <v>0</v>
      </c>
      <c r="ES111" s="106">
        <f t="shared" ref="ES111" si="3194">SUM(ES112:ES119)</f>
        <v>0</v>
      </c>
      <c r="ET111" s="122">
        <f t="shared" si="2373"/>
        <v>0</v>
      </c>
      <c r="EU111" s="122">
        <f t="shared" si="2374"/>
        <v>0</v>
      </c>
      <c r="EV111" s="106"/>
      <c r="EW111" s="106"/>
      <c r="EX111" s="106">
        <f t="shared" si="368"/>
        <v>0</v>
      </c>
      <c r="EY111" s="106">
        <f t="shared" si="369"/>
        <v>0</v>
      </c>
      <c r="EZ111" s="106">
        <f>SUM(EZ112:EZ119)</f>
        <v>0</v>
      </c>
      <c r="FA111" s="106">
        <f t="shared" ref="FA111" si="3195">SUM(FA112:FA119)</f>
        <v>0</v>
      </c>
      <c r="FB111" s="106">
        <f t="shared" ref="FB111" si="3196">SUM(FB112:FB119)</f>
        <v>0</v>
      </c>
      <c r="FC111" s="106">
        <f t="shared" ref="FC111" si="3197">SUM(FC112:FC119)</f>
        <v>0</v>
      </c>
      <c r="FD111" s="106">
        <f t="shared" ref="FD111" si="3198">SUM(FD112:FD119)</f>
        <v>0</v>
      </c>
      <c r="FE111" s="106">
        <f t="shared" ref="FE111" si="3199">SUM(FE112:FE119)</f>
        <v>0</v>
      </c>
      <c r="FF111" s="122">
        <f t="shared" si="2376"/>
        <v>0</v>
      </c>
      <c r="FG111" s="122">
        <f t="shared" si="2377"/>
        <v>0</v>
      </c>
      <c r="FH111" s="106"/>
      <c r="FI111" s="106"/>
      <c r="FJ111" s="106">
        <f t="shared" si="375"/>
        <v>0</v>
      </c>
      <c r="FK111" s="106">
        <f t="shared" si="376"/>
        <v>0</v>
      </c>
      <c r="FL111" s="106">
        <f>SUM(FL112:FL119)</f>
        <v>0</v>
      </c>
      <c r="FM111" s="106">
        <f t="shared" ref="FM111" si="3200">SUM(FM112:FM119)</f>
        <v>0</v>
      </c>
      <c r="FN111" s="106">
        <f t="shared" ref="FN111" si="3201">SUM(FN112:FN119)</f>
        <v>0</v>
      </c>
      <c r="FO111" s="106">
        <f t="shared" ref="FO111" si="3202">SUM(FO112:FO119)</f>
        <v>0</v>
      </c>
      <c r="FP111" s="106">
        <f t="shared" ref="FP111" si="3203">SUM(FP112:FP119)</f>
        <v>0</v>
      </c>
      <c r="FQ111" s="106">
        <f t="shared" ref="FQ111" si="3204">SUM(FQ112:FQ119)</f>
        <v>0</v>
      </c>
      <c r="FR111" s="122">
        <f t="shared" si="2379"/>
        <v>0</v>
      </c>
      <c r="FS111" s="122">
        <f t="shared" si="2380"/>
        <v>0</v>
      </c>
      <c r="FT111" s="106"/>
      <c r="FU111" s="106"/>
      <c r="FV111" s="106">
        <f t="shared" si="382"/>
        <v>0</v>
      </c>
      <c r="FW111" s="106">
        <f t="shared" si="383"/>
        <v>0</v>
      </c>
      <c r="FX111" s="106">
        <f>SUM(FX112:FX119)</f>
        <v>0</v>
      </c>
      <c r="FY111" s="106">
        <f t="shared" ref="FY111" si="3205">SUM(FY112:FY119)</f>
        <v>0</v>
      </c>
      <c r="FZ111" s="106">
        <f t="shared" ref="FZ111" si="3206">SUM(FZ112:FZ119)</f>
        <v>0</v>
      </c>
      <c r="GA111" s="106">
        <f t="shared" ref="GA111" si="3207">SUM(GA112:GA119)</f>
        <v>0</v>
      </c>
      <c r="GB111" s="106">
        <f t="shared" ref="GB111" si="3208">SUM(GB112:GB119)</f>
        <v>0</v>
      </c>
      <c r="GC111" s="106">
        <f t="shared" ref="GC111" si="3209">SUM(GC112:GC119)</f>
        <v>0</v>
      </c>
      <c r="GD111" s="122">
        <f t="shared" si="2382"/>
        <v>0</v>
      </c>
      <c r="GE111" s="122">
        <f t="shared" si="2383"/>
        <v>0</v>
      </c>
      <c r="GF111" s="106">
        <f t="shared" ref="GF111:GG111" si="3210">H111+T111+AF111+AR111+BD111+BP111+CB111+CN111+CZ111+DL111+DX111+EJ111+EV111+FH111+FT111</f>
        <v>815</v>
      </c>
      <c r="GG111" s="106">
        <f t="shared" si="3210"/>
        <v>60333744.046999998</v>
      </c>
      <c r="GH111" s="129">
        <f t="shared" si="3137"/>
        <v>339.58333333333337</v>
      </c>
      <c r="GI111" s="172">
        <f t="shared" si="3138"/>
        <v>25139060.019583333</v>
      </c>
      <c r="GJ111" s="106">
        <f>SUM(GJ112:GJ119)</f>
        <v>321</v>
      </c>
      <c r="GK111" s="106">
        <f t="shared" ref="GK111" si="3211">SUM(GK112:GK119)</f>
        <v>23763350.729999997</v>
      </c>
      <c r="GL111" s="106">
        <f t="shared" ref="GL111" si="3212">SUM(GL112:GL119)</f>
        <v>176</v>
      </c>
      <c r="GM111" s="106">
        <f t="shared" ref="GM111" si="3213">SUM(GM112:GM119)</f>
        <v>13029126.880000001</v>
      </c>
      <c r="GN111" s="106">
        <f t="shared" ref="GN111" si="3214">SUM(GN112:GN119)</f>
        <v>497</v>
      </c>
      <c r="GO111" s="106">
        <f t="shared" ref="GO111" si="3215">SUM(GO112:GO119)</f>
        <v>36792477.609999992</v>
      </c>
      <c r="GP111" s="106">
        <f>SUM(GJ111-GH111)</f>
        <v>-18.583333333333371</v>
      </c>
      <c r="GQ111" s="106">
        <f>SUM(GK111-GI111)</f>
        <v>-1375709.2895833366</v>
      </c>
      <c r="GR111" s="139"/>
      <c r="GS111" s="78"/>
      <c r="GT111" s="161">
        <v>74029.133799999996</v>
      </c>
      <c r="GU111" s="161">
        <f t="shared" si="2646"/>
        <v>74029.12999999999</v>
      </c>
      <c r="GV111" s="90">
        <f t="shared" si="2406"/>
        <v>3.8000000058673322E-3</v>
      </c>
    </row>
    <row r="112" spans="1:204" ht="54" hidden="1" customHeight="1" x14ac:dyDescent="0.2">
      <c r="A112" s="23">
        <v>1</v>
      </c>
      <c r="B112" s="78" t="s">
        <v>195</v>
      </c>
      <c r="C112" s="79" t="s">
        <v>196</v>
      </c>
      <c r="D112" s="86">
        <v>378</v>
      </c>
      <c r="E112" s="83" t="s">
        <v>197</v>
      </c>
      <c r="F112" s="86">
        <v>21</v>
      </c>
      <c r="G112" s="97">
        <v>74029.133799999996</v>
      </c>
      <c r="H112" s="98"/>
      <c r="I112" s="98"/>
      <c r="J112" s="98"/>
      <c r="K112" s="98"/>
      <c r="L112" s="98">
        <f>VLOOKUP($D112,'факт '!$D$7:$AS$101,3,0)</f>
        <v>0</v>
      </c>
      <c r="M112" s="98">
        <f>VLOOKUP($D112,'факт '!$D$7:$AS$101,4,0)</f>
        <v>0</v>
      </c>
      <c r="N112" s="98"/>
      <c r="O112" s="98"/>
      <c r="P112" s="98">
        <f t="shared" ref="P112:P117" si="3216">SUM(L112+N112)</f>
        <v>0</v>
      </c>
      <c r="Q112" s="98">
        <f t="shared" ref="Q112:Q117" si="3217">SUM(M112+O112)</f>
        <v>0</v>
      </c>
      <c r="R112" s="99">
        <f t="shared" ref="R112:R117" si="3218">SUM(L112-J112)</f>
        <v>0</v>
      </c>
      <c r="S112" s="99">
        <f t="shared" ref="S112:S117" si="3219">SUM(M112-K112)</f>
        <v>0</v>
      </c>
      <c r="T112" s="98"/>
      <c r="U112" s="98"/>
      <c r="V112" s="98"/>
      <c r="W112" s="98"/>
      <c r="X112" s="98">
        <f>VLOOKUP($D112,'факт '!$D$7:$AS$101,7,0)</f>
        <v>0</v>
      </c>
      <c r="Y112" s="98">
        <f>VLOOKUP($D112,'факт '!$D$7:$AS$101,8,0)</f>
        <v>0</v>
      </c>
      <c r="Z112" s="98">
        <f>VLOOKUP($D112,'факт '!$D$7:$AS$101,9,0)</f>
        <v>0</v>
      </c>
      <c r="AA112" s="98">
        <f>VLOOKUP($D112,'факт '!$D$7:$AS$101,10,0)</f>
        <v>0</v>
      </c>
      <c r="AB112" s="98">
        <f t="shared" ref="AB112:AB117" si="3220">SUM(X112+Z112)</f>
        <v>0</v>
      </c>
      <c r="AC112" s="98">
        <f t="shared" ref="AC112:AC117" si="3221">SUM(Y112+AA112)</f>
        <v>0</v>
      </c>
      <c r="AD112" s="99">
        <f t="shared" ref="AD112:AD117" si="3222">SUM(X112-V112)</f>
        <v>0</v>
      </c>
      <c r="AE112" s="99">
        <f t="shared" ref="AE112:AE117" si="3223">SUM(Y112-W112)</f>
        <v>0</v>
      </c>
      <c r="AF112" s="98"/>
      <c r="AG112" s="98"/>
      <c r="AH112" s="98"/>
      <c r="AI112" s="98"/>
      <c r="AJ112" s="98">
        <f>VLOOKUP($D112,'факт '!$D$7:$AS$101,5,0)</f>
        <v>0</v>
      </c>
      <c r="AK112" s="98">
        <f>VLOOKUP($D112,'факт '!$D$7:$AS$101,6,0)</f>
        <v>0</v>
      </c>
      <c r="AL112" s="98"/>
      <c r="AM112" s="98"/>
      <c r="AN112" s="98">
        <f t="shared" ref="AN112:AN117" si="3224">SUM(AJ112+AL112)</f>
        <v>0</v>
      </c>
      <c r="AO112" s="98">
        <f t="shared" ref="AO112:AO117" si="3225">SUM(AK112+AM112)</f>
        <v>0</v>
      </c>
      <c r="AP112" s="99">
        <f t="shared" ref="AP112:AP117" si="3226">SUM(AJ112-AH112)</f>
        <v>0</v>
      </c>
      <c r="AQ112" s="99">
        <f t="shared" ref="AQ112:AQ117" si="3227">SUM(AK112-AI112)</f>
        <v>0</v>
      </c>
      <c r="AR112" s="98"/>
      <c r="AS112" s="98"/>
      <c r="AT112" s="98"/>
      <c r="AU112" s="98"/>
      <c r="AV112" s="98">
        <f>VLOOKUP($D112,'факт '!$D$7:$AS$101,11,0)</f>
        <v>0</v>
      </c>
      <c r="AW112" s="98">
        <f>VLOOKUP($D112,'факт '!$D$7:$AS$101,12,0)</f>
        <v>0</v>
      </c>
      <c r="AX112" s="98"/>
      <c r="AY112" s="98"/>
      <c r="AZ112" s="98">
        <f t="shared" ref="AZ112:AZ117" si="3228">SUM(AV112+AX112)</f>
        <v>0</v>
      </c>
      <c r="BA112" s="98">
        <f t="shared" ref="BA112:BA117" si="3229">SUM(AW112+AY112)</f>
        <v>0</v>
      </c>
      <c r="BB112" s="99">
        <f t="shared" ref="BB112:BB117" si="3230">SUM(AV112-AT112)</f>
        <v>0</v>
      </c>
      <c r="BC112" s="99">
        <f t="shared" ref="BC112:BC117" si="3231">SUM(AW112-AU112)</f>
        <v>0</v>
      </c>
      <c r="BD112" s="98"/>
      <c r="BE112" s="98"/>
      <c r="BF112" s="98"/>
      <c r="BG112" s="98"/>
      <c r="BH112" s="98">
        <f>VLOOKUP($D112,'факт '!$D$7:$AS$101,15,0)</f>
        <v>0</v>
      </c>
      <c r="BI112" s="98">
        <f>VLOOKUP($D112,'факт '!$D$7:$AS$101,16,0)</f>
        <v>0</v>
      </c>
      <c r="BJ112" s="98">
        <f>VLOOKUP($D112,'факт '!$D$7:$AS$101,17,0)</f>
        <v>0</v>
      </c>
      <c r="BK112" s="98">
        <f>VLOOKUP($D112,'факт '!$D$7:$AS$101,18,0)</f>
        <v>0</v>
      </c>
      <c r="BL112" s="98">
        <f t="shared" ref="BL112:BL117" si="3232">SUM(BH112+BJ112)</f>
        <v>0</v>
      </c>
      <c r="BM112" s="98">
        <f t="shared" ref="BM112:BM117" si="3233">SUM(BI112+BK112)</f>
        <v>0</v>
      </c>
      <c r="BN112" s="99">
        <f t="shared" ref="BN112:BN117" si="3234">SUM(BH112-BF112)</f>
        <v>0</v>
      </c>
      <c r="BO112" s="99">
        <f t="shared" ref="BO112:BO117" si="3235">SUM(BI112-BG112)</f>
        <v>0</v>
      </c>
      <c r="BP112" s="98"/>
      <c r="BQ112" s="98"/>
      <c r="BR112" s="98"/>
      <c r="BS112" s="98"/>
      <c r="BT112" s="98">
        <f>VLOOKUP($D112,'факт '!$D$7:$AS$101,19,0)</f>
        <v>0</v>
      </c>
      <c r="BU112" s="98">
        <f>VLOOKUP($D112,'факт '!$D$7:$AS$101,20,0)</f>
        <v>0</v>
      </c>
      <c r="BV112" s="98">
        <f>VLOOKUP($D112,'факт '!$D$7:$AS$101,21,0)</f>
        <v>0</v>
      </c>
      <c r="BW112" s="98">
        <f>VLOOKUP($D112,'факт '!$D$7:$AS$101,22,0)</f>
        <v>0</v>
      </c>
      <c r="BX112" s="98">
        <f t="shared" ref="BX112:BX117" si="3236">SUM(BT112+BV112)</f>
        <v>0</v>
      </c>
      <c r="BY112" s="98">
        <f t="shared" ref="BY112:BY117" si="3237">SUM(BU112+BW112)</f>
        <v>0</v>
      </c>
      <c r="BZ112" s="99">
        <f t="shared" ref="BZ112:BZ117" si="3238">SUM(BT112-BR112)</f>
        <v>0</v>
      </c>
      <c r="CA112" s="99">
        <f t="shared" ref="CA112:CA117" si="3239">SUM(BU112-BS112)</f>
        <v>0</v>
      </c>
      <c r="CB112" s="98"/>
      <c r="CC112" s="98"/>
      <c r="CD112" s="98"/>
      <c r="CE112" s="98"/>
      <c r="CF112" s="98">
        <f>VLOOKUP($D112,'факт '!$D$7:$AS$101,23,0)</f>
        <v>0</v>
      </c>
      <c r="CG112" s="98">
        <f>VLOOKUP($D112,'факт '!$D$7:$AS$101,24,0)</f>
        <v>0</v>
      </c>
      <c r="CH112" s="98">
        <f>VLOOKUP($D112,'факт '!$D$7:$AS$101,25,0)</f>
        <v>0</v>
      </c>
      <c r="CI112" s="98">
        <f>VLOOKUP($D112,'факт '!$D$7:$AS$101,26,0)</f>
        <v>0</v>
      </c>
      <c r="CJ112" s="98">
        <f t="shared" ref="CJ112:CJ117" si="3240">SUM(CF112+CH112)</f>
        <v>0</v>
      </c>
      <c r="CK112" s="98">
        <f t="shared" ref="CK112:CK117" si="3241">SUM(CG112+CI112)</f>
        <v>0</v>
      </c>
      <c r="CL112" s="99">
        <f t="shared" ref="CL112:CL117" si="3242">SUM(CF112-CD112)</f>
        <v>0</v>
      </c>
      <c r="CM112" s="99">
        <f t="shared" ref="CM112:CM117" si="3243">SUM(CG112-CE112)</f>
        <v>0</v>
      </c>
      <c r="CN112" s="98"/>
      <c r="CO112" s="98"/>
      <c r="CP112" s="98"/>
      <c r="CQ112" s="98"/>
      <c r="CR112" s="98">
        <f>VLOOKUP($D112,'факт '!$D$7:$AS$101,27,0)</f>
        <v>3</v>
      </c>
      <c r="CS112" s="98">
        <f>VLOOKUP($D112,'факт '!$D$7:$AS$101,28,0)</f>
        <v>222087.39</v>
      </c>
      <c r="CT112" s="98">
        <f>VLOOKUP($D112,'факт '!$D$7:$AS$101,29,0)</f>
        <v>3</v>
      </c>
      <c r="CU112" s="98">
        <f>VLOOKUP($D112,'факт '!$D$7:$AS$101,30,0)</f>
        <v>222087.39</v>
      </c>
      <c r="CV112" s="98">
        <f t="shared" ref="CV112:CV117" si="3244">SUM(CR112+CT112)</f>
        <v>6</v>
      </c>
      <c r="CW112" s="98">
        <f t="shared" ref="CW112:CW117" si="3245">SUM(CS112+CU112)</f>
        <v>444174.78</v>
      </c>
      <c r="CX112" s="99">
        <f t="shared" ref="CX112:CX117" si="3246">SUM(CR112-CP112)</f>
        <v>3</v>
      </c>
      <c r="CY112" s="99">
        <f t="shared" ref="CY112:CY117" si="3247">SUM(CS112-CQ112)</f>
        <v>222087.39</v>
      </c>
      <c r="CZ112" s="98"/>
      <c r="DA112" s="98"/>
      <c r="DB112" s="98"/>
      <c r="DC112" s="98"/>
      <c r="DD112" s="98">
        <f>VLOOKUP($D112,'факт '!$D$7:$AS$101,31,0)</f>
        <v>0</v>
      </c>
      <c r="DE112" s="98">
        <f>VLOOKUP($D112,'факт '!$D$7:$AS$101,32,0)</f>
        <v>0</v>
      </c>
      <c r="DF112" s="98"/>
      <c r="DG112" s="98"/>
      <c r="DH112" s="98">
        <f t="shared" ref="DH112:DH117" si="3248">SUM(DD112+DF112)</f>
        <v>0</v>
      </c>
      <c r="DI112" s="98">
        <f t="shared" ref="DI112:DI117" si="3249">SUM(DE112+DG112)</f>
        <v>0</v>
      </c>
      <c r="DJ112" s="99">
        <f t="shared" ref="DJ112:DJ117" si="3250">SUM(DD112-DB112)</f>
        <v>0</v>
      </c>
      <c r="DK112" s="99">
        <f t="shared" ref="DK112:DK117" si="3251">SUM(DE112-DC112)</f>
        <v>0</v>
      </c>
      <c r="DL112" s="98"/>
      <c r="DM112" s="98"/>
      <c r="DN112" s="98"/>
      <c r="DO112" s="98"/>
      <c r="DP112" s="98">
        <f>VLOOKUP($D112,'факт '!$D$7:$AS$101,13,0)</f>
        <v>0</v>
      </c>
      <c r="DQ112" s="98">
        <f>VLOOKUP($D112,'факт '!$D$7:$AS$101,14,0)</f>
        <v>0</v>
      </c>
      <c r="DR112" s="98"/>
      <c r="DS112" s="98"/>
      <c r="DT112" s="98">
        <f t="shared" ref="DT112:DT117" si="3252">SUM(DP112+DR112)</f>
        <v>0</v>
      </c>
      <c r="DU112" s="98">
        <f t="shared" ref="DU112:DU117" si="3253">SUM(DQ112+DS112)</f>
        <v>0</v>
      </c>
      <c r="DV112" s="99">
        <f t="shared" ref="DV112:DV117" si="3254">SUM(DP112-DN112)</f>
        <v>0</v>
      </c>
      <c r="DW112" s="99">
        <f t="shared" ref="DW112:DW117" si="3255">SUM(DQ112-DO112)</f>
        <v>0</v>
      </c>
      <c r="DX112" s="98"/>
      <c r="DY112" s="98"/>
      <c r="DZ112" s="98"/>
      <c r="EA112" s="98"/>
      <c r="EB112" s="98">
        <f>VLOOKUP($D112,'факт '!$D$7:$AS$101,33,0)</f>
        <v>0</v>
      </c>
      <c r="EC112" s="98">
        <f>VLOOKUP($D112,'факт '!$D$7:$AS$101,34,0)</f>
        <v>0</v>
      </c>
      <c r="ED112" s="98">
        <f>VLOOKUP($D112,'факт '!$D$7:$AS$101,35,0)</f>
        <v>0</v>
      </c>
      <c r="EE112" s="98">
        <f>VLOOKUP($D112,'факт '!$D$7:$AS$101,36,0)</f>
        <v>0</v>
      </c>
      <c r="EF112" s="98">
        <f t="shared" ref="EF112:EF117" si="3256">SUM(EB112+ED112)</f>
        <v>0</v>
      </c>
      <c r="EG112" s="98">
        <f t="shared" ref="EG112:EG117" si="3257">SUM(EC112+EE112)</f>
        <v>0</v>
      </c>
      <c r="EH112" s="99">
        <f t="shared" ref="EH112:EH117" si="3258">SUM(EB112-DZ112)</f>
        <v>0</v>
      </c>
      <c r="EI112" s="99">
        <f t="shared" ref="EI112:EI117" si="3259">SUM(EC112-EA112)</f>
        <v>0</v>
      </c>
      <c r="EJ112" s="98"/>
      <c r="EK112" s="98"/>
      <c r="EL112" s="98"/>
      <c r="EM112" s="98"/>
      <c r="EN112" s="98">
        <f>VLOOKUP($D112,'факт '!$D$7:$AS$101,39,0)</f>
        <v>0</v>
      </c>
      <c r="EO112" s="98">
        <f>VLOOKUP($D112,'факт '!$D$7:$AS$101,40,0)</f>
        <v>0</v>
      </c>
      <c r="EP112" s="98">
        <f>VLOOKUP($D112,'факт '!$D$7:$AS$101,41,0)</f>
        <v>0</v>
      </c>
      <c r="EQ112" s="98">
        <f>VLOOKUP($D112,'факт '!$D$7:$AS$101,42,0)</f>
        <v>0</v>
      </c>
      <c r="ER112" s="98">
        <f t="shared" ref="ER112:ER117" si="3260">SUM(EN112+EP112)</f>
        <v>0</v>
      </c>
      <c r="ES112" s="98">
        <f t="shared" ref="ES112:ES117" si="3261">SUM(EO112+EQ112)</f>
        <v>0</v>
      </c>
      <c r="ET112" s="99">
        <f t="shared" ref="ET112:ET117" si="3262">SUM(EN112-EL112)</f>
        <v>0</v>
      </c>
      <c r="EU112" s="99">
        <f t="shared" ref="EU112:EU117" si="3263">SUM(EO112-EM112)</f>
        <v>0</v>
      </c>
      <c r="EV112" s="98"/>
      <c r="EW112" s="98"/>
      <c r="EX112" s="98"/>
      <c r="EY112" s="98"/>
      <c r="EZ112" s="98"/>
      <c r="FA112" s="98"/>
      <c r="FB112" s="98"/>
      <c r="FC112" s="98"/>
      <c r="FD112" s="98">
        <f t="shared" ref="FD112:FD119" si="3264">SUM(EZ112+FB112)</f>
        <v>0</v>
      </c>
      <c r="FE112" s="98">
        <f t="shared" ref="FE112:FE119" si="3265">SUM(FA112+FC112)</f>
        <v>0</v>
      </c>
      <c r="FF112" s="99">
        <f t="shared" si="2376"/>
        <v>0</v>
      </c>
      <c r="FG112" s="99">
        <f t="shared" si="2377"/>
        <v>0</v>
      </c>
      <c r="FH112" s="98"/>
      <c r="FI112" s="98"/>
      <c r="FJ112" s="98"/>
      <c r="FK112" s="98"/>
      <c r="FL112" s="98">
        <f>VLOOKUP($D112,'факт '!$D$7:$AS$101,37,0)</f>
        <v>0</v>
      </c>
      <c r="FM112" s="98">
        <f>VLOOKUP($D112,'факт '!$D$7:$AS$101,38,0)</f>
        <v>0</v>
      </c>
      <c r="FN112" s="98"/>
      <c r="FO112" s="98"/>
      <c r="FP112" s="98">
        <f t="shared" ref="FP112:FP118" si="3266">SUM(FL112+FN112)</f>
        <v>0</v>
      </c>
      <c r="FQ112" s="98">
        <f t="shared" ref="FQ112:FQ118" si="3267">SUM(FM112+FO112)</f>
        <v>0</v>
      </c>
      <c r="FR112" s="99">
        <f t="shared" ref="FR112:FR118" si="3268">SUM(FL112-FJ112)</f>
        <v>0</v>
      </c>
      <c r="FS112" s="99">
        <f t="shared" ref="FS112:FS118" si="3269">SUM(FM112-FK112)</f>
        <v>0</v>
      </c>
      <c r="FT112" s="98"/>
      <c r="FU112" s="98"/>
      <c r="FV112" s="98"/>
      <c r="FW112" s="98"/>
      <c r="FX112" s="98"/>
      <c r="FY112" s="98"/>
      <c r="FZ112" s="98"/>
      <c r="GA112" s="98"/>
      <c r="GB112" s="98">
        <f t="shared" ref="GB112:GB119" si="3270">SUM(FX112+FZ112)</f>
        <v>0</v>
      </c>
      <c r="GC112" s="98">
        <f t="shared" ref="GC112:GC119" si="3271">SUM(FY112+GA112)</f>
        <v>0</v>
      </c>
      <c r="GD112" s="99">
        <f t="shared" si="2382"/>
        <v>0</v>
      </c>
      <c r="GE112" s="99">
        <f t="shared" si="2383"/>
        <v>0</v>
      </c>
      <c r="GF112" s="98">
        <f t="shared" ref="GF112:GF119" si="3272">SUM(H112,T112,AF112,AR112,BD112,BP112,CB112,CN112,CZ112,DL112,DX112,EJ112,EV112)</f>
        <v>0</v>
      </c>
      <c r="GG112" s="98">
        <f t="shared" ref="GG112:GG119" si="3273">SUM(I112,U112,AG112,AS112,BE112,BQ112,CC112,CO112,DA112,DM112,DY112,EK112,EW112)</f>
        <v>0</v>
      </c>
      <c r="GH112" s="98">
        <f t="shared" ref="GH112:GH119" si="3274">SUM(J112,V112,AH112,AT112,BF112,BR112,CD112,CP112,DB112,DN112,DZ112,EL112,EX112)</f>
        <v>0</v>
      </c>
      <c r="GI112" s="98">
        <f t="shared" ref="GI112:GI119" si="3275">SUM(K112,W112,AI112,AU112,BG112,BS112,CE112,CQ112,DC112,DO112,EA112,EM112,EY112)</f>
        <v>0</v>
      </c>
      <c r="GJ112" s="98">
        <f t="shared" ref="GJ112:GJ118" si="3276">SUM(L112,X112,AJ112,AV112,BH112,BT112,CF112,CR112,DD112,DP112,EB112,EN112,EZ112,FL112)</f>
        <v>3</v>
      </c>
      <c r="GK112" s="98">
        <f t="shared" ref="GK112:GK118" si="3277">SUM(M112,Y112,AK112,AW112,BI112,BU112,CG112,CS112,DE112,DQ112,EC112,EO112,FA112,FM112)</f>
        <v>222087.39</v>
      </c>
      <c r="GL112" s="98">
        <f t="shared" ref="GL112:GL118" si="3278">SUM(N112,Z112,AL112,AX112,BJ112,BV112,CH112,CT112,DF112,DR112,ED112,EP112,FB112,FN112)</f>
        <v>3</v>
      </c>
      <c r="GM112" s="98">
        <f t="shared" ref="GM112:GM118" si="3279">SUM(O112,AA112,AM112,AY112,BK112,BW112,CI112,CU112,DG112,DS112,EE112,EQ112,FC112,FO112)</f>
        <v>222087.39</v>
      </c>
      <c r="GN112" s="98">
        <f t="shared" ref="GN112:GN118" si="3280">SUM(P112,AB112,AN112,AZ112,BL112,BX112,CJ112,CV112,DH112,DT112,EF112,ER112,FD112,FP112)</f>
        <v>6</v>
      </c>
      <c r="GO112" s="98">
        <f t="shared" ref="GO112:GO118" si="3281">SUM(Q112,AC112,AO112,BA112,BM112,BY112,CK112,CW112,DI112,DU112,EG112,ES112,FE112,FQ112)</f>
        <v>444174.78</v>
      </c>
      <c r="GP112" s="98"/>
      <c r="GQ112" s="98"/>
      <c r="GR112" s="139"/>
      <c r="GS112" s="78"/>
      <c r="GT112" s="161">
        <v>74029.133799999996</v>
      </c>
      <c r="GU112" s="161">
        <f t="shared" ref="GU112:GU118" si="3282">SUM(GK112/GJ112)</f>
        <v>74029.13</v>
      </c>
      <c r="GV112" s="90">
        <f t="shared" si="2406"/>
        <v>3.799999991315417E-3</v>
      </c>
    </row>
    <row r="113" spans="1:204" ht="54" hidden="1" customHeight="1" x14ac:dyDescent="0.2">
      <c r="A113" s="23">
        <v>1</v>
      </c>
      <c r="B113" s="78" t="s">
        <v>195</v>
      </c>
      <c r="C113" s="79" t="s">
        <v>196</v>
      </c>
      <c r="D113" s="86">
        <v>379</v>
      </c>
      <c r="E113" s="83" t="s">
        <v>198</v>
      </c>
      <c r="F113" s="86">
        <v>21</v>
      </c>
      <c r="G113" s="97">
        <v>74029.133799999996</v>
      </c>
      <c r="H113" s="98"/>
      <c r="I113" s="98"/>
      <c r="J113" s="98"/>
      <c r="K113" s="98"/>
      <c r="L113" s="98">
        <f>VLOOKUP($D113,'факт '!$D$7:$AS$101,3,0)</f>
        <v>0</v>
      </c>
      <c r="M113" s="98">
        <f>VLOOKUP($D113,'факт '!$D$7:$AS$101,4,0)</f>
        <v>0</v>
      </c>
      <c r="N113" s="98"/>
      <c r="O113" s="98"/>
      <c r="P113" s="98">
        <f t="shared" si="3216"/>
        <v>0</v>
      </c>
      <c r="Q113" s="98">
        <f t="shared" si="3217"/>
        <v>0</v>
      </c>
      <c r="R113" s="99">
        <f t="shared" si="3218"/>
        <v>0</v>
      </c>
      <c r="S113" s="99">
        <f t="shared" si="3219"/>
        <v>0</v>
      </c>
      <c r="T113" s="98"/>
      <c r="U113" s="98"/>
      <c r="V113" s="98"/>
      <c r="W113" s="98"/>
      <c r="X113" s="98">
        <f>VLOOKUP($D113,'факт '!$D$7:$AS$101,7,0)</f>
        <v>0</v>
      </c>
      <c r="Y113" s="98">
        <f>VLOOKUP($D113,'факт '!$D$7:$AS$101,8,0)</f>
        <v>0</v>
      </c>
      <c r="Z113" s="98">
        <f>VLOOKUP($D113,'факт '!$D$7:$AS$101,9,0)</f>
        <v>0</v>
      </c>
      <c r="AA113" s="98">
        <f>VLOOKUP($D113,'факт '!$D$7:$AS$101,10,0)</f>
        <v>0</v>
      </c>
      <c r="AB113" s="98">
        <f t="shared" si="3220"/>
        <v>0</v>
      </c>
      <c r="AC113" s="98">
        <f t="shared" si="3221"/>
        <v>0</v>
      </c>
      <c r="AD113" s="99">
        <f t="shared" si="3222"/>
        <v>0</v>
      </c>
      <c r="AE113" s="99">
        <f t="shared" si="3223"/>
        <v>0</v>
      </c>
      <c r="AF113" s="98"/>
      <c r="AG113" s="98"/>
      <c r="AH113" s="98"/>
      <c r="AI113" s="98"/>
      <c r="AJ113" s="98">
        <f>VLOOKUP($D113,'факт '!$D$7:$AS$101,5,0)</f>
        <v>0</v>
      </c>
      <c r="AK113" s="98">
        <f>VLOOKUP($D113,'факт '!$D$7:$AS$101,6,0)</f>
        <v>0</v>
      </c>
      <c r="AL113" s="98"/>
      <c r="AM113" s="98"/>
      <c r="AN113" s="98">
        <f t="shared" si="3224"/>
        <v>0</v>
      </c>
      <c r="AO113" s="98">
        <f t="shared" si="3225"/>
        <v>0</v>
      </c>
      <c r="AP113" s="99">
        <f t="shared" si="3226"/>
        <v>0</v>
      </c>
      <c r="AQ113" s="99">
        <f t="shared" si="3227"/>
        <v>0</v>
      </c>
      <c r="AR113" s="98"/>
      <c r="AS113" s="98"/>
      <c r="AT113" s="98"/>
      <c r="AU113" s="98"/>
      <c r="AV113" s="98">
        <f>VLOOKUP($D113,'факт '!$D$7:$AS$101,11,0)</f>
        <v>0</v>
      </c>
      <c r="AW113" s="98">
        <f>VLOOKUP($D113,'факт '!$D$7:$AS$101,12,0)</f>
        <v>0</v>
      </c>
      <c r="AX113" s="98"/>
      <c r="AY113" s="98"/>
      <c r="AZ113" s="98">
        <f t="shared" si="3228"/>
        <v>0</v>
      </c>
      <c r="BA113" s="98">
        <f t="shared" si="3229"/>
        <v>0</v>
      </c>
      <c r="BB113" s="99">
        <f t="shared" si="3230"/>
        <v>0</v>
      </c>
      <c r="BC113" s="99">
        <f t="shared" si="3231"/>
        <v>0</v>
      </c>
      <c r="BD113" s="98"/>
      <c r="BE113" s="98"/>
      <c r="BF113" s="98"/>
      <c r="BG113" s="98"/>
      <c r="BH113" s="98">
        <f>VLOOKUP($D113,'факт '!$D$7:$AS$101,15,0)</f>
        <v>0</v>
      </c>
      <c r="BI113" s="98">
        <f>VLOOKUP($D113,'факт '!$D$7:$AS$101,16,0)</f>
        <v>0</v>
      </c>
      <c r="BJ113" s="98">
        <f>VLOOKUP($D113,'факт '!$D$7:$AS$101,17,0)</f>
        <v>0</v>
      </c>
      <c r="BK113" s="98">
        <f>VLOOKUP($D113,'факт '!$D$7:$AS$101,18,0)</f>
        <v>0</v>
      </c>
      <c r="BL113" s="98">
        <f t="shared" si="3232"/>
        <v>0</v>
      </c>
      <c r="BM113" s="98">
        <f t="shared" si="3233"/>
        <v>0</v>
      </c>
      <c r="BN113" s="99">
        <f t="shared" si="3234"/>
        <v>0</v>
      </c>
      <c r="BO113" s="99">
        <f t="shared" si="3235"/>
        <v>0</v>
      </c>
      <c r="BP113" s="98"/>
      <c r="BQ113" s="98"/>
      <c r="BR113" s="98"/>
      <c r="BS113" s="98"/>
      <c r="BT113" s="98">
        <f>VLOOKUP($D113,'факт '!$D$7:$AS$101,19,0)</f>
        <v>0</v>
      </c>
      <c r="BU113" s="98">
        <f>VLOOKUP($D113,'факт '!$D$7:$AS$101,20,0)</f>
        <v>0</v>
      </c>
      <c r="BV113" s="98">
        <f>VLOOKUP($D113,'факт '!$D$7:$AS$101,21,0)</f>
        <v>0</v>
      </c>
      <c r="BW113" s="98">
        <f>VLOOKUP($D113,'факт '!$D$7:$AS$101,22,0)</f>
        <v>0</v>
      </c>
      <c r="BX113" s="98">
        <f t="shared" si="3236"/>
        <v>0</v>
      </c>
      <c r="BY113" s="98">
        <f t="shared" si="3237"/>
        <v>0</v>
      </c>
      <c r="BZ113" s="99">
        <f t="shared" si="3238"/>
        <v>0</v>
      </c>
      <c r="CA113" s="99">
        <f t="shared" si="3239"/>
        <v>0</v>
      </c>
      <c r="CB113" s="98"/>
      <c r="CC113" s="98"/>
      <c r="CD113" s="98"/>
      <c r="CE113" s="98"/>
      <c r="CF113" s="98">
        <f>VLOOKUP($D113,'факт '!$D$7:$AS$101,23,0)</f>
        <v>0</v>
      </c>
      <c r="CG113" s="98">
        <f>VLOOKUP($D113,'факт '!$D$7:$AS$101,24,0)</f>
        <v>0</v>
      </c>
      <c r="CH113" s="98">
        <f>VLOOKUP($D113,'факт '!$D$7:$AS$101,25,0)</f>
        <v>0</v>
      </c>
      <c r="CI113" s="98">
        <f>VLOOKUP($D113,'факт '!$D$7:$AS$101,26,0)</f>
        <v>0</v>
      </c>
      <c r="CJ113" s="98">
        <f t="shared" si="3240"/>
        <v>0</v>
      </c>
      <c r="CK113" s="98">
        <f t="shared" si="3241"/>
        <v>0</v>
      </c>
      <c r="CL113" s="99">
        <f t="shared" si="3242"/>
        <v>0</v>
      </c>
      <c r="CM113" s="99">
        <f t="shared" si="3243"/>
        <v>0</v>
      </c>
      <c r="CN113" s="98"/>
      <c r="CO113" s="98"/>
      <c r="CP113" s="98"/>
      <c r="CQ113" s="98"/>
      <c r="CR113" s="98">
        <f>VLOOKUP($D113,'факт '!$D$7:$AS$101,27,0)</f>
        <v>208</v>
      </c>
      <c r="CS113" s="98">
        <f>VLOOKUP($D113,'факт '!$D$7:$AS$101,28,0)</f>
        <v>15398059.039999995</v>
      </c>
      <c r="CT113" s="98">
        <f>VLOOKUP($D113,'факт '!$D$7:$AS$101,29,0)</f>
        <v>117</v>
      </c>
      <c r="CU113" s="98">
        <f>VLOOKUP($D113,'факт '!$D$7:$AS$101,30,0)</f>
        <v>8661408.209999999</v>
      </c>
      <c r="CV113" s="98">
        <f t="shared" si="3244"/>
        <v>325</v>
      </c>
      <c r="CW113" s="98">
        <f t="shared" si="3245"/>
        <v>24059467.249999993</v>
      </c>
      <c r="CX113" s="99">
        <f t="shared" si="3246"/>
        <v>208</v>
      </c>
      <c r="CY113" s="99">
        <f t="shared" si="3247"/>
        <v>15398059.039999995</v>
      </c>
      <c r="CZ113" s="98"/>
      <c r="DA113" s="98"/>
      <c r="DB113" s="98"/>
      <c r="DC113" s="98"/>
      <c r="DD113" s="98">
        <f>VLOOKUP($D113,'факт '!$D$7:$AS$101,31,0)</f>
        <v>0</v>
      </c>
      <c r="DE113" s="98">
        <f>VLOOKUP($D113,'факт '!$D$7:$AS$101,32,0)</f>
        <v>0</v>
      </c>
      <c r="DF113" s="98"/>
      <c r="DG113" s="98"/>
      <c r="DH113" s="98">
        <f t="shared" si="3248"/>
        <v>0</v>
      </c>
      <c r="DI113" s="98">
        <f t="shared" si="3249"/>
        <v>0</v>
      </c>
      <c r="DJ113" s="99">
        <f t="shared" si="3250"/>
        <v>0</v>
      </c>
      <c r="DK113" s="99">
        <f t="shared" si="3251"/>
        <v>0</v>
      </c>
      <c r="DL113" s="98"/>
      <c r="DM113" s="98"/>
      <c r="DN113" s="98"/>
      <c r="DO113" s="98"/>
      <c r="DP113" s="98">
        <f>VLOOKUP($D113,'факт '!$D$7:$AS$101,13,0)</f>
        <v>0</v>
      </c>
      <c r="DQ113" s="98">
        <f>VLOOKUP($D113,'факт '!$D$7:$AS$101,14,0)</f>
        <v>0</v>
      </c>
      <c r="DR113" s="98"/>
      <c r="DS113" s="98"/>
      <c r="DT113" s="98">
        <f t="shared" si="3252"/>
        <v>0</v>
      </c>
      <c r="DU113" s="98">
        <f t="shared" si="3253"/>
        <v>0</v>
      </c>
      <c r="DV113" s="99">
        <f t="shared" si="3254"/>
        <v>0</v>
      </c>
      <c r="DW113" s="99">
        <f t="shared" si="3255"/>
        <v>0</v>
      </c>
      <c r="DX113" s="98"/>
      <c r="DY113" s="98"/>
      <c r="DZ113" s="98"/>
      <c r="EA113" s="98"/>
      <c r="EB113" s="98">
        <f>VLOOKUP($D113,'факт '!$D$7:$AS$101,33,0)</f>
        <v>0</v>
      </c>
      <c r="EC113" s="98">
        <f>VLOOKUP($D113,'факт '!$D$7:$AS$101,34,0)</f>
        <v>0</v>
      </c>
      <c r="ED113" s="98">
        <f>VLOOKUP($D113,'факт '!$D$7:$AS$101,35,0)</f>
        <v>0</v>
      </c>
      <c r="EE113" s="98">
        <f>VLOOKUP($D113,'факт '!$D$7:$AS$101,36,0)</f>
        <v>0</v>
      </c>
      <c r="EF113" s="98">
        <f t="shared" si="3256"/>
        <v>0</v>
      </c>
      <c r="EG113" s="98">
        <f t="shared" si="3257"/>
        <v>0</v>
      </c>
      <c r="EH113" s="99">
        <f t="shared" si="3258"/>
        <v>0</v>
      </c>
      <c r="EI113" s="99">
        <f t="shared" si="3259"/>
        <v>0</v>
      </c>
      <c r="EJ113" s="98"/>
      <c r="EK113" s="98"/>
      <c r="EL113" s="98"/>
      <c r="EM113" s="98"/>
      <c r="EN113" s="98">
        <f>VLOOKUP($D113,'факт '!$D$7:$AS$101,39,0)</f>
        <v>0</v>
      </c>
      <c r="EO113" s="98">
        <f>VLOOKUP($D113,'факт '!$D$7:$AS$101,40,0)</f>
        <v>0</v>
      </c>
      <c r="EP113" s="98">
        <f>VLOOKUP($D113,'факт '!$D$7:$AS$101,41,0)</f>
        <v>0</v>
      </c>
      <c r="EQ113" s="98">
        <f>VLOOKUP($D113,'факт '!$D$7:$AS$101,42,0)</f>
        <v>0</v>
      </c>
      <c r="ER113" s="98">
        <f t="shared" si="3260"/>
        <v>0</v>
      </c>
      <c r="ES113" s="98">
        <f t="shared" si="3261"/>
        <v>0</v>
      </c>
      <c r="ET113" s="99">
        <f t="shared" si="3262"/>
        <v>0</v>
      </c>
      <c r="EU113" s="99">
        <f t="shared" si="3263"/>
        <v>0</v>
      </c>
      <c r="EV113" s="98"/>
      <c r="EW113" s="98"/>
      <c r="EX113" s="98"/>
      <c r="EY113" s="98"/>
      <c r="EZ113" s="98"/>
      <c r="FA113" s="98"/>
      <c r="FB113" s="98"/>
      <c r="FC113" s="98"/>
      <c r="FD113" s="98">
        <f t="shared" si="3264"/>
        <v>0</v>
      </c>
      <c r="FE113" s="98">
        <f t="shared" si="3265"/>
        <v>0</v>
      </c>
      <c r="FF113" s="99">
        <f t="shared" si="2376"/>
        <v>0</v>
      </c>
      <c r="FG113" s="99">
        <f t="shared" si="2377"/>
        <v>0</v>
      </c>
      <c r="FH113" s="98"/>
      <c r="FI113" s="98"/>
      <c r="FJ113" s="98"/>
      <c r="FK113" s="98"/>
      <c r="FL113" s="98">
        <f>VLOOKUP($D113,'факт '!$D$7:$AS$101,37,0)</f>
        <v>0</v>
      </c>
      <c r="FM113" s="98">
        <f>VLOOKUP($D113,'факт '!$D$7:$AS$101,38,0)</f>
        <v>0</v>
      </c>
      <c r="FN113" s="98"/>
      <c r="FO113" s="98"/>
      <c r="FP113" s="98">
        <f t="shared" si="3266"/>
        <v>0</v>
      </c>
      <c r="FQ113" s="98">
        <f t="shared" si="3267"/>
        <v>0</v>
      </c>
      <c r="FR113" s="99">
        <f t="shared" si="3268"/>
        <v>0</v>
      </c>
      <c r="FS113" s="99">
        <f t="shared" si="3269"/>
        <v>0</v>
      </c>
      <c r="FT113" s="98"/>
      <c r="FU113" s="98"/>
      <c r="FV113" s="98"/>
      <c r="FW113" s="98"/>
      <c r="FX113" s="98"/>
      <c r="FY113" s="98"/>
      <c r="FZ113" s="98"/>
      <c r="GA113" s="98"/>
      <c r="GB113" s="98">
        <f t="shared" si="3270"/>
        <v>0</v>
      </c>
      <c r="GC113" s="98">
        <f t="shared" si="3271"/>
        <v>0</v>
      </c>
      <c r="GD113" s="99">
        <f t="shared" si="2382"/>
        <v>0</v>
      </c>
      <c r="GE113" s="99">
        <f t="shared" si="2383"/>
        <v>0</v>
      </c>
      <c r="GF113" s="98">
        <f t="shared" si="3272"/>
        <v>0</v>
      </c>
      <c r="GG113" s="98">
        <f t="shared" si="3273"/>
        <v>0</v>
      </c>
      <c r="GH113" s="98">
        <f t="shared" si="3274"/>
        <v>0</v>
      </c>
      <c r="GI113" s="98">
        <f t="shared" si="3275"/>
        <v>0</v>
      </c>
      <c r="GJ113" s="98">
        <f t="shared" si="3276"/>
        <v>208</v>
      </c>
      <c r="GK113" s="98">
        <f t="shared" si="3277"/>
        <v>15398059.039999995</v>
      </c>
      <c r="GL113" s="98">
        <f t="shared" si="3278"/>
        <v>117</v>
      </c>
      <c r="GM113" s="98">
        <f t="shared" si="3279"/>
        <v>8661408.209999999</v>
      </c>
      <c r="GN113" s="98">
        <f t="shared" si="3280"/>
        <v>325</v>
      </c>
      <c r="GO113" s="98">
        <f t="shared" si="3281"/>
        <v>24059467.249999993</v>
      </c>
      <c r="GP113" s="98"/>
      <c r="GQ113" s="98"/>
      <c r="GR113" s="139"/>
      <c r="GS113" s="78"/>
      <c r="GT113" s="161">
        <v>74029.133799999996</v>
      </c>
      <c r="GU113" s="161">
        <f t="shared" si="3282"/>
        <v>74029.129999999976</v>
      </c>
      <c r="GV113" s="90">
        <f t="shared" si="2406"/>
        <v>3.8000000204192474E-3</v>
      </c>
    </row>
    <row r="114" spans="1:204" ht="54" hidden="1" customHeight="1" x14ac:dyDescent="0.2">
      <c r="A114" s="23">
        <v>1</v>
      </c>
      <c r="B114" s="78" t="s">
        <v>195</v>
      </c>
      <c r="C114" s="79" t="s">
        <v>196</v>
      </c>
      <c r="D114" s="86">
        <v>380</v>
      </c>
      <c r="E114" s="83" t="s">
        <v>199</v>
      </c>
      <c r="F114" s="86">
        <v>21</v>
      </c>
      <c r="G114" s="97">
        <v>74029.133799999996</v>
      </c>
      <c r="H114" s="98"/>
      <c r="I114" s="98"/>
      <c r="J114" s="98"/>
      <c r="K114" s="98"/>
      <c r="L114" s="98">
        <f>VLOOKUP($D114,'факт '!$D$7:$AS$101,3,0)</f>
        <v>0</v>
      </c>
      <c r="M114" s="98">
        <f>VLOOKUP($D114,'факт '!$D$7:$AS$101,4,0)</f>
        <v>0</v>
      </c>
      <c r="N114" s="98"/>
      <c r="O114" s="98"/>
      <c r="P114" s="98">
        <f t="shared" si="3216"/>
        <v>0</v>
      </c>
      <c r="Q114" s="98">
        <f t="shared" si="3217"/>
        <v>0</v>
      </c>
      <c r="R114" s="99">
        <f t="shared" si="3218"/>
        <v>0</v>
      </c>
      <c r="S114" s="99">
        <f t="shared" si="3219"/>
        <v>0</v>
      </c>
      <c r="T114" s="98"/>
      <c r="U114" s="98"/>
      <c r="V114" s="98"/>
      <c r="W114" s="98"/>
      <c r="X114" s="98">
        <f>VLOOKUP($D114,'факт '!$D$7:$AS$101,7,0)</f>
        <v>0</v>
      </c>
      <c r="Y114" s="98">
        <f>VLOOKUP($D114,'факт '!$D$7:$AS$101,8,0)</f>
        <v>0</v>
      </c>
      <c r="Z114" s="98">
        <f>VLOOKUP($D114,'факт '!$D$7:$AS$101,9,0)</f>
        <v>0</v>
      </c>
      <c r="AA114" s="98">
        <f>VLOOKUP($D114,'факт '!$D$7:$AS$101,10,0)</f>
        <v>0</v>
      </c>
      <c r="AB114" s="98">
        <f t="shared" si="3220"/>
        <v>0</v>
      </c>
      <c r="AC114" s="98">
        <f t="shared" si="3221"/>
        <v>0</v>
      </c>
      <c r="AD114" s="99">
        <f t="shared" si="3222"/>
        <v>0</v>
      </c>
      <c r="AE114" s="99">
        <f t="shared" si="3223"/>
        <v>0</v>
      </c>
      <c r="AF114" s="98"/>
      <c r="AG114" s="98"/>
      <c r="AH114" s="98"/>
      <c r="AI114" s="98"/>
      <c r="AJ114" s="98">
        <f>VLOOKUP($D114,'факт '!$D$7:$AS$101,5,0)</f>
        <v>0</v>
      </c>
      <c r="AK114" s="98">
        <f>VLOOKUP($D114,'факт '!$D$7:$AS$101,6,0)</f>
        <v>0</v>
      </c>
      <c r="AL114" s="98"/>
      <c r="AM114" s="98"/>
      <c r="AN114" s="98">
        <f t="shared" si="3224"/>
        <v>0</v>
      </c>
      <c r="AO114" s="98">
        <f t="shared" si="3225"/>
        <v>0</v>
      </c>
      <c r="AP114" s="99">
        <f t="shared" si="3226"/>
        <v>0</v>
      </c>
      <c r="AQ114" s="99">
        <f t="shared" si="3227"/>
        <v>0</v>
      </c>
      <c r="AR114" s="98"/>
      <c r="AS114" s="98"/>
      <c r="AT114" s="98"/>
      <c r="AU114" s="98"/>
      <c r="AV114" s="98">
        <f>VLOOKUP($D114,'факт '!$D$7:$AS$101,11,0)</f>
        <v>0</v>
      </c>
      <c r="AW114" s="98">
        <f>VLOOKUP($D114,'факт '!$D$7:$AS$101,12,0)</f>
        <v>0</v>
      </c>
      <c r="AX114" s="98"/>
      <c r="AY114" s="98"/>
      <c r="AZ114" s="98">
        <f t="shared" si="3228"/>
        <v>0</v>
      </c>
      <c r="BA114" s="98">
        <f t="shared" si="3229"/>
        <v>0</v>
      </c>
      <c r="BB114" s="99">
        <f t="shared" si="3230"/>
        <v>0</v>
      </c>
      <c r="BC114" s="99">
        <f t="shared" si="3231"/>
        <v>0</v>
      </c>
      <c r="BD114" s="98"/>
      <c r="BE114" s="98"/>
      <c r="BF114" s="98"/>
      <c r="BG114" s="98"/>
      <c r="BH114" s="98">
        <f>VLOOKUP($D114,'факт '!$D$7:$AS$101,15,0)</f>
        <v>0</v>
      </c>
      <c r="BI114" s="98">
        <f>VLOOKUP($D114,'факт '!$D$7:$AS$101,16,0)</f>
        <v>0</v>
      </c>
      <c r="BJ114" s="98">
        <f>VLOOKUP($D114,'факт '!$D$7:$AS$101,17,0)</f>
        <v>0</v>
      </c>
      <c r="BK114" s="98">
        <f>VLOOKUP($D114,'факт '!$D$7:$AS$101,18,0)</f>
        <v>0</v>
      </c>
      <c r="BL114" s="98">
        <f t="shared" si="3232"/>
        <v>0</v>
      </c>
      <c r="BM114" s="98">
        <f t="shared" si="3233"/>
        <v>0</v>
      </c>
      <c r="BN114" s="99">
        <f t="shared" si="3234"/>
        <v>0</v>
      </c>
      <c r="BO114" s="99">
        <f t="shared" si="3235"/>
        <v>0</v>
      </c>
      <c r="BP114" s="98"/>
      <c r="BQ114" s="98"/>
      <c r="BR114" s="98"/>
      <c r="BS114" s="98"/>
      <c r="BT114" s="98">
        <f>VLOOKUP($D114,'факт '!$D$7:$AS$101,19,0)</f>
        <v>0</v>
      </c>
      <c r="BU114" s="98">
        <f>VLOOKUP($D114,'факт '!$D$7:$AS$101,20,0)</f>
        <v>0</v>
      </c>
      <c r="BV114" s="98">
        <f>VLOOKUP($D114,'факт '!$D$7:$AS$101,21,0)</f>
        <v>0</v>
      </c>
      <c r="BW114" s="98">
        <f>VLOOKUP($D114,'факт '!$D$7:$AS$101,22,0)</f>
        <v>0</v>
      </c>
      <c r="BX114" s="98">
        <f t="shared" si="3236"/>
        <v>0</v>
      </c>
      <c r="BY114" s="98">
        <f t="shared" si="3237"/>
        <v>0</v>
      </c>
      <c r="BZ114" s="99">
        <f t="shared" si="3238"/>
        <v>0</v>
      </c>
      <c r="CA114" s="99">
        <f t="shared" si="3239"/>
        <v>0</v>
      </c>
      <c r="CB114" s="98"/>
      <c r="CC114" s="98"/>
      <c r="CD114" s="98"/>
      <c r="CE114" s="98"/>
      <c r="CF114" s="98">
        <f>VLOOKUP($D114,'факт '!$D$7:$AS$101,23,0)</f>
        <v>0</v>
      </c>
      <c r="CG114" s="98">
        <f>VLOOKUP($D114,'факт '!$D$7:$AS$101,24,0)</f>
        <v>0</v>
      </c>
      <c r="CH114" s="98">
        <f>VLOOKUP($D114,'факт '!$D$7:$AS$101,25,0)</f>
        <v>0</v>
      </c>
      <c r="CI114" s="98">
        <f>VLOOKUP($D114,'факт '!$D$7:$AS$101,26,0)</f>
        <v>0</v>
      </c>
      <c r="CJ114" s="98">
        <f t="shared" si="3240"/>
        <v>0</v>
      </c>
      <c r="CK114" s="98">
        <f t="shared" si="3241"/>
        <v>0</v>
      </c>
      <c r="CL114" s="99">
        <f t="shared" si="3242"/>
        <v>0</v>
      </c>
      <c r="CM114" s="99">
        <f t="shared" si="3243"/>
        <v>0</v>
      </c>
      <c r="CN114" s="98"/>
      <c r="CO114" s="98"/>
      <c r="CP114" s="98"/>
      <c r="CQ114" s="98"/>
      <c r="CR114" s="98">
        <f>VLOOKUP($D114,'факт '!$D$7:$AS$101,27,0)</f>
        <v>22</v>
      </c>
      <c r="CS114" s="98">
        <f>VLOOKUP($D114,'факт '!$D$7:$AS$101,28,0)</f>
        <v>1628640.8599999999</v>
      </c>
      <c r="CT114" s="98">
        <f>VLOOKUP($D114,'факт '!$D$7:$AS$101,29,0)</f>
        <v>10</v>
      </c>
      <c r="CU114" s="98">
        <f>VLOOKUP($D114,'факт '!$D$7:$AS$101,30,0)</f>
        <v>740291.3</v>
      </c>
      <c r="CV114" s="98">
        <f t="shared" si="3244"/>
        <v>32</v>
      </c>
      <c r="CW114" s="98">
        <f t="shared" si="3245"/>
        <v>2368932.16</v>
      </c>
      <c r="CX114" s="99">
        <f t="shared" si="3246"/>
        <v>22</v>
      </c>
      <c r="CY114" s="99">
        <f t="shared" si="3247"/>
        <v>1628640.8599999999</v>
      </c>
      <c r="CZ114" s="98"/>
      <c r="DA114" s="98"/>
      <c r="DB114" s="98"/>
      <c r="DC114" s="98"/>
      <c r="DD114" s="98">
        <f>VLOOKUP($D114,'факт '!$D$7:$AS$101,31,0)</f>
        <v>0</v>
      </c>
      <c r="DE114" s="98">
        <f>VLOOKUP($D114,'факт '!$D$7:$AS$101,32,0)</f>
        <v>0</v>
      </c>
      <c r="DF114" s="98"/>
      <c r="DG114" s="98"/>
      <c r="DH114" s="98">
        <f t="shared" si="3248"/>
        <v>0</v>
      </c>
      <c r="DI114" s="98">
        <f t="shared" si="3249"/>
        <v>0</v>
      </c>
      <c r="DJ114" s="99">
        <f t="shared" si="3250"/>
        <v>0</v>
      </c>
      <c r="DK114" s="99">
        <f t="shared" si="3251"/>
        <v>0</v>
      </c>
      <c r="DL114" s="98"/>
      <c r="DM114" s="98"/>
      <c r="DN114" s="98"/>
      <c r="DO114" s="98"/>
      <c r="DP114" s="98">
        <f>VLOOKUP($D114,'факт '!$D$7:$AS$101,13,0)</f>
        <v>0</v>
      </c>
      <c r="DQ114" s="98">
        <f>VLOOKUP($D114,'факт '!$D$7:$AS$101,14,0)</f>
        <v>0</v>
      </c>
      <c r="DR114" s="98"/>
      <c r="DS114" s="98"/>
      <c r="DT114" s="98">
        <f t="shared" si="3252"/>
        <v>0</v>
      </c>
      <c r="DU114" s="98">
        <f t="shared" si="3253"/>
        <v>0</v>
      </c>
      <c r="DV114" s="99">
        <f t="shared" si="3254"/>
        <v>0</v>
      </c>
      <c r="DW114" s="99">
        <f t="shared" si="3255"/>
        <v>0</v>
      </c>
      <c r="DX114" s="98"/>
      <c r="DY114" s="98"/>
      <c r="DZ114" s="98"/>
      <c r="EA114" s="98"/>
      <c r="EB114" s="98">
        <f>VLOOKUP($D114,'факт '!$D$7:$AS$101,33,0)</f>
        <v>0</v>
      </c>
      <c r="EC114" s="98">
        <f>VLOOKUP($D114,'факт '!$D$7:$AS$101,34,0)</f>
        <v>0</v>
      </c>
      <c r="ED114" s="98">
        <f>VLOOKUP($D114,'факт '!$D$7:$AS$101,35,0)</f>
        <v>0</v>
      </c>
      <c r="EE114" s="98">
        <f>VLOOKUP($D114,'факт '!$D$7:$AS$101,36,0)</f>
        <v>0</v>
      </c>
      <c r="EF114" s="98">
        <f t="shared" si="3256"/>
        <v>0</v>
      </c>
      <c r="EG114" s="98">
        <f t="shared" si="3257"/>
        <v>0</v>
      </c>
      <c r="EH114" s="99">
        <f t="shared" si="3258"/>
        <v>0</v>
      </c>
      <c r="EI114" s="99">
        <f t="shared" si="3259"/>
        <v>0</v>
      </c>
      <c r="EJ114" s="98"/>
      <c r="EK114" s="98"/>
      <c r="EL114" s="98"/>
      <c r="EM114" s="98"/>
      <c r="EN114" s="98">
        <f>VLOOKUP($D114,'факт '!$D$7:$AS$101,39,0)</f>
        <v>0</v>
      </c>
      <c r="EO114" s="98">
        <f>VLOOKUP($D114,'факт '!$D$7:$AS$101,40,0)</f>
        <v>0</v>
      </c>
      <c r="EP114" s="98">
        <f>VLOOKUP($D114,'факт '!$D$7:$AS$101,41,0)</f>
        <v>0</v>
      </c>
      <c r="EQ114" s="98">
        <f>VLOOKUP($D114,'факт '!$D$7:$AS$101,42,0)</f>
        <v>0</v>
      </c>
      <c r="ER114" s="98">
        <f t="shared" si="3260"/>
        <v>0</v>
      </c>
      <c r="ES114" s="98">
        <f t="shared" si="3261"/>
        <v>0</v>
      </c>
      <c r="ET114" s="99">
        <f t="shared" si="3262"/>
        <v>0</v>
      </c>
      <c r="EU114" s="99">
        <f t="shared" si="3263"/>
        <v>0</v>
      </c>
      <c r="EV114" s="98"/>
      <c r="EW114" s="98"/>
      <c r="EX114" s="98"/>
      <c r="EY114" s="98"/>
      <c r="EZ114" s="98"/>
      <c r="FA114" s="98"/>
      <c r="FB114" s="98"/>
      <c r="FC114" s="98"/>
      <c r="FD114" s="98">
        <f t="shared" si="3264"/>
        <v>0</v>
      </c>
      <c r="FE114" s="98">
        <f t="shared" si="3265"/>
        <v>0</v>
      </c>
      <c r="FF114" s="99">
        <f t="shared" si="2376"/>
        <v>0</v>
      </c>
      <c r="FG114" s="99">
        <f t="shared" si="2377"/>
        <v>0</v>
      </c>
      <c r="FH114" s="98"/>
      <c r="FI114" s="98"/>
      <c r="FJ114" s="98"/>
      <c r="FK114" s="98"/>
      <c r="FL114" s="98">
        <f>VLOOKUP($D114,'факт '!$D$7:$AS$101,37,0)</f>
        <v>0</v>
      </c>
      <c r="FM114" s="98">
        <f>VLOOKUP($D114,'факт '!$D$7:$AS$101,38,0)</f>
        <v>0</v>
      </c>
      <c r="FN114" s="98"/>
      <c r="FO114" s="98"/>
      <c r="FP114" s="98">
        <f t="shared" si="3266"/>
        <v>0</v>
      </c>
      <c r="FQ114" s="98">
        <f t="shared" si="3267"/>
        <v>0</v>
      </c>
      <c r="FR114" s="99">
        <f t="shared" si="3268"/>
        <v>0</v>
      </c>
      <c r="FS114" s="99">
        <f t="shared" si="3269"/>
        <v>0</v>
      </c>
      <c r="FT114" s="98"/>
      <c r="FU114" s="98"/>
      <c r="FV114" s="98"/>
      <c r="FW114" s="98"/>
      <c r="FX114" s="98"/>
      <c r="FY114" s="98"/>
      <c r="FZ114" s="98"/>
      <c r="GA114" s="98"/>
      <c r="GB114" s="98">
        <f t="shared" si="3270"/>
        <v>0</v>
      </c>
      <c r="GC114" s="98">
        <f t="shared" si="3271"/>
        <v>0</v>
      </c>
      <c r="GD114" s="99">
        <f t="shared" si="2382"/>
        <v>0</v>
      </c>
      <c r="GE114" s="99">
        <f t="shared" si="2383"/>
        <v>0</v>
      </c>
      <c r="GF114" s="98">
        <f t="shared" si="3272"/>
        <v>0</v>
      </c>
      <c r="GG114" s="98">
        <f t="shared" si="3273"/>
        <v>0</v>
      </c>
      <c r="GH114" s="98">
        <f t="shared" si="3274"/>
        <v>0</v>
      </c>
      <c r="GI114" s="98">
        <f t="shared" si="3275"/>
        <v>0</v>
      </c>
      <c r="GJ114" s="98">
        <f t="shared" si="3276"/>
        <v>22</v>
      </c>
      <c r="GK114" s="98">
        <f t="shared" si="3277"/>
        <v>1628640.8599999999</v>
      </c>
      <c r="GL114" s="98">
        <f t="shared" si="3278"/>
        <v>10</v>
      </c>
      <c r="GM114" s="98">
        <f t="shared" si="3279"/>
        <v>740291.3</v>
      </c>
      <c r="GN114" s="98">
        <f t="shared" si="3280"/>
        <v>32</v>
      </c>
      <c r="GO114" s="98">
        <f t="shared" si="3281"/>
        <v>2368932.16</v>
      </c>
      <c r="GP114" s="98"/>
      <c r="GQ114" s="98"/>
      <c r="GR114" s="139"/>
      <c r="GS114" s="78"/>
      <c r="GT114" s="161">
        <v>74029.133799999996</v>
      </c>
      <c r="GU114" s="161">
        <f t="shared" si="3282"/>
        <v>74029.12999999999</v>
      </c>
      <c r="GV114" s="90">
        <f t="shared" si="2406"/>
        <v>3.8000000058673322E-3</v>
      </c>
    </row>
    <row r="115" spans="1:204" ht="54" hidden="1" customHeight="1" x14ac:dyDescent="0.2">
      <c r="A115" s="23">
        <v>1</v>
      </c>
      <c r="B115" s="78" t="s">
        <v>195</v>
      </c>
      <c r="C115" s="79" t="s">
        <v>196</v>
      </c>
      <c r="D115" s="86">
        <v>381</v>
      </c>
      <c r="E115" s="83" t="s">
        <v>200</v>
      </c>
      <c r="F115" s="86">
        <v>21</v>
      </c>
      <c r="G115" s="97">
        <v>74029.133799999996</v>
      </c>
      <c r="H115" s="98"/>
      <c r="I115" s="98"/>
      <c r="J115" s="98"/>
      <c r="K115" s="98"/>
      <c r="L115" s="98">
        <f>VLOOKUP($D115,'факт '!$D$7:$AS$101,3,0)</f>
        <v>0</v>
      </c>
      <c r="M115" s="98">
        <f>VLOOKUP($D115,'факт '!$D$7:$AS$101,4,0)</f>
        <v>0</v>
      </c>
      <c r="N115" s="98"/>
      <c r="O115" s="98"/>
      <c r="P115" s="98">
        <f t="shared" si="3216"/>
        <v>0</v>
      </c>
      <c r="Q115" s="98">
        <f t="shared" si="3217"/>
        <v>0</v>
      </c>
      <c r="R115" s="99">
        <f t="shared" si="3218"/>
        <v>0</v>
      </c>
      <c r="S115" s="99">
        <f t="shared" si="3219"/>
        <v>0</v>
      </c>
      <c r="T115" s="98"/>
      <c r="U115" s="98"/>
      <c r="V115" s="98"/>
      <c r="W115" s="98"/>
      <c r="X115" s="98">
        <f>VLOOKUP($D115,'факт '!$D$7:$AS$101,7,0)</f>
        <v>0</v>
      </c>
      <c r="Y115" s="98">
        <f>VLOOKUP($D115,'факт '!$D$7:$AS$101,8,0)</f>
        <v>0</v>
      </c>
      <c r="Z115" s="98">
        <f>VLOOKUP($D115,'факт '!$D$7:$AS$101,9,0)</f>
        <v>0</v>
      </c>
      <c r="AA115" s="98">
        <f>VLOOKUP($D115,'факт '!$D$7:$AS$101,10,0)</f>
        <v>0</v>
      </c>
      <c r="AB115" s="98">
        <f t="shared" si="3220"/>
        <v>0</v>
      </c>
      <c r="AC115" s="98">
        <f t="shared" si="3221"/>
        <v>0</v>
      </c>
      <c r="AD115" s="99">
        <f t="shared" si="3222"/>
        <v>0</v>
      </c>
      <c r="AE115" s="99">
        <f t="shared" si="3223"/>
        <v>0</v>
      </c>
      <c r="AF115" s="98"/>
      <c r="AG115" s="98"/>
      <c r="AH115" s="98"/>
      <c r="AI115" s="98"/>
      <c r="AJ115" s="98">
        <f>VLOOKUP($D115,'факт '!$D$7:$AS$101,5,0)</f>
        <v>0</v>
      </c>
      <c r="AK115" s="98">
        <f>VLOOKUP($D115,'факт '!$D$7:$AS$101,6,0)</f>
        <v>0</v>
      </c>
      <c r="AL115" s="98"/>
      <c r="AM115" s="98"/>
      <c r="AN115" s="98">
        <f t="shared" si="3224"/>
        <v>0</v>
      </c>
      <c r="AO115" s="98">
        <f t="shared" si="3225"/>
        <v>0</v>
      </c>
      <c r="AP115" s="99">
        <f t="shared" si="3226"/>
        <v>0</v>
      </c>
      <c r="AQ115" s="99">
        <f t="shared" si="3227"/>
        <v>0</v>
      </c>
      <c r="AR115" s="98"/>
      <c r="AS115" s="98"/>
      <c r="AT115" s="98"/>
      <c r="AU115" s="98"/>
      <c r="AV115" s="98">
        <f>VLOOKUP($D115,'факт '!$D$7:$AS$101,11,0)</f>
        <v>0</v>
      </c>
      <c r="AW115" s="98">
        <f>VLOOKUP($D115,'факт '!$D$7:$AS$101,12,0)</f>
        <v>0</v>
      </c>
      <c r="AX115" s="98"/>
      <c r="AY115" s="98"/>
      <c r="AZ115" s="98">
        <f t="shared" si="3228"/>
        <v>0</v>
      </c>
      <c r="BA115" s="98">
        <f t="shared" si="3229"/>
        <v>0</v>
      </c>
      <c r="BB115" s="99">
        <f t="shared" si="3230"/>
        <v>0</v>
      </c>
      <c r="BC115" s="99">
        <f t="shared" si="3231"/>
        <v>0</v>
      </c>
      <c r="BD115" s="98"/>
      <c r="BE115" s="98"/>
      <c r="BF115" s="98"/>
      <c r="BG115" s="98"/>
      <c r="BH115" s="98">
        <f>VLOOKUP($D115,'факт '!$D$7:$AS$101,15,0)</f>
        <v>0</v>
      </c>
      <c r="BI115" s="98">
        <f>VLOOKUP($D115,'факт '!$D$7:$AS$101,16,0)</f>
        <v>0</v>
      </c>
      <c r="BJ115" s="98">
        <f>VLOOKUP($D115,'факт '!$D$7:$AS$101,17,0)</f>
        <v>0</v>
      </c>
      <c r="BK115" s="98">
        <f>VLOOKUP($D115,'факт '!$D$7:$AS$101,18,0)</f>
        <v>0</v>
      </c>
      <c r="BL115" s="98">
        <f t="shared" si="3232"/>
        <v>0</v>
      </c>
      <c r="BM115" s="98">
        <f t="shared" si="3233"/>
        <v>0</v>
      </c>
      <c r="BN115" s="99">
        <f t="shared" si="3234"/>
        <v>0</v>
      </c>
      <c r="BO115" s="99">
        <f t="shared" si="3235"/>
        <v>0</v>
      </c>
      <c r="BP115" s="98"/>
      <c r="BQ115" s="98"/>
      <c r="BR115" s="98"/>
      <c r="BS115" s="98"/>
      <c r="BT115" s="98">
        <f>VLOOKUP($D115,'факт '!$D$7:$AS$101,19,0)</f>
        <v>0</v>
      </c>
      <c r="BU115" s="98">
        <f>VLOOKUP($D115,'факт '!$D$7:$AS$101,20,0)</f>
        <v>0</v>
      </c>
      <c r="BV115" s="98">
        <f>VLOOKUP($D115,'факт '!$D$7:$AS$101,21,0)</f>
        <v>0</v>
      </c>
      <c r="BW115" s="98">
        <f>VLOOKUP($D115,'факт '!$D$7:$AS$101,22,0)</f>
        <v>0</v>
      </c>
      <c r="BX115" s="98">
        <f t="shared" si="3236"/>
        <v>0</v>
      </c>
      <c r="BY115" s="98">
        <f t="shared" si="3237"/>
        <v>0</v>
      </c>
      <c r="BZ115" s="99">
        <f t="shared" si="3238"/>
        <v>0</v>
      </c>
      <c r="CA115" s="99">
        <f t="shared" si="3239"/>
        <v>0</v>
      </c>
      <c r="CB115" s="98"/>
      <c r="CC115" s="98"/>
      <c r="CD115" s="98"/>
      <c r="CE115" s="98"/>
      <c r="CF115" s="98">
        <f>VLOOKUP($D115,'факт '!$D$7:$AS$101,23,0)</f>
        <v>0</v>
      </c>
      <c r="CG115" s="98">
        <f>VLOOKUP($D115,'факт '!$D$7:$AS$101,24,0)</f>
        <v>0</v>
      </c>
      <c r="CH115" s="98">
        <f>VLOOKUP($D115,'факт '!$D$7:$AS$101,25,0)</f>
        <v>0</v>
      </c>
      <c r="CI115" s="98">
        <f>VLOOKUP($D115,'факт '!$D$7:$AS$101,26,0)</f>
        <v>0</v>
      </c>
      <c r="CJ115" s="98">
        <f t="shared" si="3240"/>
        <v>0</v>
      </c>
      <c r="CK115" s="98">
        <f t="shared" si="3241"/>
        <v>0</v>
      </c>
      <c r="CL115" s="99">
        <f t="shared" si="3242"/>
        <v>0</v>
      </c>
      <c r="CM115" s="99">
        <f t="shared" si="3243"/>
        <v>0</v>
      </c>
      <c r="CN115" s="98"/>
      <c r="CO115" s="98"/>
      <c r="CP115" s="98"/>
      <c r="CQ115" s="98"/>
      <c r="CR115" s="98">
        <f>VLOOKUP($D115,'факт '!$D$7:$AS$101,27,0)</f>
        <v>54</v>
      </c>
      <c r="CS115" s="98">
        <f>VLOOKUP($D115,'факт '!$D$7:$AS$101,28,0)</f>
        <v>3997573.0199999991</v>
      </c>
      <c r="CT115" s="98">
        <f>VLOOKUP($D115,'факт '!$D$7:$AS$101,29,0)</f>
        <v>27</v>
      </c>
      <c r="CU115" s="98">
        <f>VLOOKUP($D115,'факт '!$D$7:$AS$101,30,0)</f>
        <v>1998786.5100000002</v>
      </c>
      <c r="CV115" s="98">
        <f t="shared" si="3244"/>
        <v>81</v>
      </c>
      <c r="CW115" s="98">
        <f t="shared" si="3245"/>
        <v>5996359.5299999993</v>
      </c>
      <c r="CX115" s="99">
        <f t="shared" si="3246"/>
        <v>54</v>
      </c>
      <c r="CY115" s="99">
        <f t="shared" si="3247"/>
        <v>3997573.0199999991</v>
      </c>
      <c r="CZ115" s="98"/>
      <c r="DA115" s="98"/>
      <c r="DB115" s="98"/>
      <c r="DC115" s="98"/>
      <c r="DD115" s="98">
        <f>VLOOKUP($D115,'факт '!$D$7:$AS$101,31,0)</f>
        <v>0</v>
      </c>
      <c r="DE115" s="98">
        <f>VLOOKUP($D115,'факт '!$D$7:$AS$101,32,0)</f>
        <v>0</v>
      </c>
      <c r="DF115" s="98"/>
      <c r="DG115" s="98"/>
      <c r="DH115" s="98">
        <f t="shared" si="3248"/>
        <v>0</v>
      </c>
      <c r="DI115" s="98">
        <f t="shared" si="3249"/>
        <v>0</v>
      </c>
      <c r="DJ115" s="99">
        <f t="shared" si="3250"/>
        <v>0</v>
      </c>
      <c r="DK115" s="99">
        <f t="shared" si="3251"/>
        <v>0</v>
      </c>
      <c r="DL115" s="98"/>
      <c r="DM115" s="98"/>
      <c r="DN115" s="98"/>
      <c r="DO115" s="98"/>
      <c r="DP115" s="98">
        <f>VLOOKUP($D115,'факт '!$D$7:$AS$101,13,0)</f>
        <v>0</v>
      </c>
      <c r="DQ115" s="98">
        <f>VLOOKUP($D115,'факт '!$D$7:$AS$101,14,0)</f>
        <v>0</v>
      </c>
      <c r="DR115" s="98"/>
      <c r="DS115" s="98"/>
      <c r="DT115" s="98">
        <f t="shared" si="3252"/>
        <v>0</v>
      </c>
      <c r="DU115" s="98">
        <f t="shared" si="3253"/>
        <v>0</v>
      </c>
      <c r="DV115" s="99">
        <f t="shared" si="3254"/>
        <v>0</v>
      </c>
      <c r="DW115" s="99">
        <f t="shared" si="3255"/>
        <v>0</v>
      </c>
      <c r="DX115" s="98"/>
      <c r="DY115" s="98"/>
      <c r="DZ115" s="98"/>
      <c r="EA115" s="98"/>
      <c r="EB115" s="98">
        <f>VLOOKUP($D115,'факт '!$D$7:$AS$101,33,0)</f>
        <v>0</v>
      </c>
      <c r="EC115" s="98">
        <f>VLOOKUP($D115,'факт '!$D$7:$AS$101,34,0)</f>
        <v>0</v>
      </c>
      <c r="ED115" s="98">
        <f>VLOOKUP($D115,'факт '!$D$7:$AS$101,35,0)</f>
        <v>0</v>
      </c>
      <c r="EE115" s="98">
        <f>VLOOKUP($D115,'факт '!$D$7:$AS$101,36,0)</f>
        <v>0</v>
      </c>
      <c r="EF115" s="98">
        <f t="shared" si="3256"/>
        <v>0</v>
      </c>
      <c r="EG115" s="98">
        <f t="shared" si="3257"/>
        <v>0</v>
      </c>
      <c r="EH115" s="99">
        <f t="shared" si="3258"/>
        <v>0</v>
      </c>
      <c r="EI115" s="99">
        <f t="shared" si="3259"/>
        <v>0</v>
      </c>
      <c r="EJ115" s="98"/>
      <c r="EK115" s="98"/>
      <c r="EL115" s="98"/>
      <c r="EM115" s="98"/>
      <c r="EN115" s="98">
        <f>VLOOKUP($D115,'факт '!$D$7:$AS$101,39,0)</f>
        <v>0</v>
      </c>
      <c r="EO115" s="98">
        <f>VLOOKUP($D115,'факт '!$D$7:$AS$101,40,0)</f>
        <v>0</v>
      </c>
      <c r="EP115" s="98">
        <f>VLOOKUP($D115,'факт '!$D$7:$AS$101,41,0)</f>
        <v>0</v>
      </c>
      <c r="EQ115" s="98">
        <f>VLOOKUP($D115,'факт '!$D$7:$AS$101,42,0)</f>
        <v>0</v>
      </c>
      <c r="ER115" s="98">
        <f t="shared" si="3260"/>
        <v>0</v>
      </c>
      <c r="ES115" s="98">
        <f t="shared" si="3261"/>
        <v>0</v>
      </c>
      <c r="ET115" s="99">
        <f t="shared" si="3262"/>
        <v>0</v>
      </c>
      <c r="EU115" s="99">
        <f t="shared" si="3263"/>
        <v>0</v>
      </c>
      <c r="EV115" s="98"/>
      <c r="EW115" s="98"/>
      <c r="EX115" s="98"/>
      <c r="EY115" s="98"/>
      <c r="EZ115" s="98"/>
      <c r="FA115" s="98"/>
      <c r="FB115" s="98"/>
      <c r="FC115" s="98"/>
      <c r="FD115" s="98">
        <f t="shared" si="3264"/>
        <v>0</v>
      </c>
      <c r="FE115" s="98">
        <f t="shared" si="3265"/>
        <v>0</v>
      </c>
      <c r="FF115" s="99">
        <f t="shared" si="2376"/>
        <v>0</v>
      </c>
      <c r="FG115" s="99">
        <f t="shared" si="2377"/>
        <v>0</v>
      </c>
      <c r="FH115" s="98"/>
      <c r="FI115" s="98"/>
      <c r="FJ115" s="98"/>
      <c r="FK115" s="98"/>
      <c r="FL115" s="98">
        <f>VLOOKUP($D115,'факт '!$D$7:$AS$101,37,0)</f>
        <v>0</v>
      </c>
      <c r="FM115" s="98">
        <f>VLOOKUP($D115,'факт '!$D$7:$AS$101,38,0)</f>
        <v>0</v>
      </c>
      <c r="FN115" s="98"/>
      <c r="FO115" s="98"/>
      <c r="FP115" s="98">
        <f t="shared" si="3266"/>
        <v>0</v>
      </c>
      <c r="FQ115" s="98">
        <f t="shared" si="3267"/>
        <v>0</v>
      </c>
      <c r="FR115" s="99">
        <f t="shared" si="3268"/>
        <v>0</v>
      </c>
      <c r="FS115" s="99">
        <f t="shared" si="3269"/>
        <v>0</v>
      </c>
      <c r="FT115" s="98"/>
      <c r="FU115" s="98"/>
      <c r="FV115" s="98"/>
      <c r="FW115" s="98"/>
      <c r="FX115" s="98"/>
      <c r="FY115" s="98"/>
      <c r="FZ115" s="98"/>
      <c r="GA115" s="98"/>
      <c r="GB115" s="98">
        <f t="shared" si="3270"/>
        <v>0</v>
      </c>
      <c r="GC115" s="98">
        <f t="shared" si="3271"/>
        <v>0</v>
      </c>
      <c r="GD115" s="99">
        <f t="shared" si="2382"/>
        <v>0</v>
      </c>
      <c r="GE115" s="99">
        <f t="shared" si="2383"/>
        <v>0</v>
      </c>
      <c r="GF115" s="98">
        <f t="shared" si="3272"/>
        <v>0</v>
      </c>
      <c r="GG115" s="98">
        <f t="shared" si="3273"/>
        <v>0</v>
      </c>
      <c r="GH115" s="98">
        <f t="shared" si="3274"/>
        <v>0</v>
      </c>
      <c r="GI115" s="98">
        <f t="shared" si="3275"/>
        <v>0</v>
      </c>
      <c r="GJ115" s="98">
        <f t="shared" si="3276"/>
        <v>54</v>
      </c>
      <c r="GK115" s="98">
        <f t="shared" si="3277"/>
        <v>3997573.0199999991</v>
      </c>
      <c r="GL115" s="98">
        <f t="shared" si="3278"/>
        <v>27</v>
      </c>
      <c r="GM115" s="98">
        <f t="shared" si="3279"/>
        <v>1998786.5100000002</v>
      </c>
      <c r="GN115" s="98">
        <f t="shared" si="3280"/>
        <v>81</v>
      </c>
      <c r="GO115" s="98">
        <f t="shared" si="3281"/>
        <v>5996359.5299999993</v>
      </c>
      <c r="GP115" s="98"/>
      <c r="GQ115" s="98"/>
      <c r="GR115" s="139"/>
      <c r="GS115" s="78"/>
      <c r="GT115" s="161">
        <v>74029.133799999996</v>
      </c>
      <c r="GU115" s="161">
        <f t="shared" si="3282"/>
        <v>74029.12999999999</v>
      </c>
      <c r="GV115" s="90">
        <f t="shared" si="2406"/>
        <v>3.8000000058673322E-3</v>
      </c>
    </row>
    <row r="116" spans="1:204" ht="54" hidden="1" customHeight="1" x14ac:dyDescent="0.2">
      <c r="A116" s="23">
        <v>1</v>
      </c>
      <c r="B116" s="78" t="s">
        <v>201</v>
      </c>
      <c r="C116" s="79" t="s">
        <v>202</v>
      </c>
      <c r="D116" s="86">
        <v>391</v>
      </c>
      <c r="E116" s="83" t="s">
        <v>203</v>
      </c>
      <c r="F116" s="86">
        <v>21</v>
      </c>
      <c r="G116" s="97">
        <v>74029.133799999996</v>
      </c>
      <c r="H116" s="98"/>
      <c r="I116" s="98"/>
      <c r="J116" s="98"/>
      <c r="K116" s="98"/>
      <c r="L116" s="98">
        <f>VLOOKUP($D116,'факт '!$D$7:$AS$101,3,0)</f>
        <v>0</v>
      </c>
      <c r="M116" s="98">
        <f>VLOOKUP($D116,'факт '!$D$7:$AS$101,4,0)</f>
        <v>0</v>
      </c>
      <c r="N116" s="98"/>
      <c r="O116" s="98"/>
      <c r="P116" s="98">
        <f t="shared" si="3216"/>
        <v>0</v>
      </c>
      <c r="Q116" s="98">
        <f t="shared" si="3217"/>
        <v>0</v>
      </c>
      <c r="R116" s="99">
        <f t="shared" si="3218"/>
        <v>0</v>
      </c>
      <c r="S116" s="99">
        <f t="shared" si="3219"/>
        <v>0</v>
      </c>
      <c r="T116" s="98"/>
      <c r="U116" s="98"/>
      <c r="V116" s="98"/>
      <c r="W116" s="98"/>
      <c r="X116" s="98">
        <f>VLOOKUP($D116,'факт '!$D$7:$AS$101,7,0)</f>
        <v>0</v>
      </c>
      <c r="Y116" s="98">
        <f>VLOOKUP($D116,'факт '!$D$7:$AS$101,8,0)</f>
        <v>0</v>
      </c>
      <c r="Z116" s="98">
        <f>VLOOKUP($D116,'факт '!$D$7:$AS$101,9,0)</f>
        <v>0</v>
      </c>
      <c r="AA116" s="98">
        <f>VLOOKUP($D116,'факт '!$D$7:$AS$101,10,0)</f>
        <v>0</v>
      </c>
      <c r="AB116" s="98">
        <f t="shared" si="3220"/>
        <v>0</v>
      </c>
      <c r="AC116" s="98">
        <f t="shared" si="3221"/>
        <v>0</v>
      </c>
      <c r="AD116" s="99">
        <f t="shared" si="3222"/>
        <v>0</v>
      </c>
      <c r="AE116" s="99">
        <f t="shared" si="3223"/>
        <v>0</v>
      </c>
      <c r="AF116" s="98"/>
      <c r="AG116" s="98"/>
      <c r="AH116" s="98"/>
      <c r="AI116" s="98"/>
      <c r="AJ116" s="98">
        <f>VLOOKUP($D116,'факт '!$D$7:$AS$101,5,0)</f>
        <v>0</v>
      </c>
      <c r="AK116" s="98">
        <f>VLOOKUP($D116,'факт '!$D$7:$AS$101,6,0)</f>
        <v>0</v>
      </c>
      <c r="AL116" s="98"/>
      <c r="AM116" s="98"/>
      <c r="AN116" s="98">
        <f t="shared" si="3224"/>
        <v>0</v>
      </c>
      <c r="AO116" s="98">
        <f t="shared" si="3225"/>
        <v>0</v>
      </c>
      <c r="AP116" s="99">
        <f t="shared" si="3226"/>
        <v>0</v>
      </c>
      <c r="AQ116" s="99">
        <f t="shared" si="3227"/>
        <v>0</v>
      </c>
      <c r="AR116" s="98"/>
      <c r="AS116" s="98"/>
      <c r="AT116" s="98"/>
      <c r="AU116" s="98"/>
      <c r="AV116" s="98">
        <f>VLOOKUP($D116,'факт '!$D$7:$AS$101,11,0)</f>
        <v>0</v>
      </c>
      <c r="AW116" s="98">
        <f>VLOOKUP($D116,'факт '!$D$7:$AS$101,12,0)</f>
        <v>0</v>
      </c>
      <c r="AX116" s="98"/>
      <c r="AY116" s="98"/>
      <c r="AZ116" s="98">
        <f t="shared" si="3228"/>
        <v>0</v>
      </c>
      <c r="BA116" s="98">
        <f t="shared" si="3229"/>
        <v>0</v>
      </c>
      <c r="BB116" s="99">
        <f t="shared" si="3230"/>
        <v>0</v>
      </c>
      <c r="BC116" s="99">
        <f t="shared" si="3231"/>
        <v>0</v>
      </c>
      <c r="BD116" s="98"/>
      <c r="BE116" s="98"/>
      <c r="BF116" s="98"/>
      <c r="BG116" s="98"/>
      <c r="BH116" s="98">
        <f>VLOOKUP($D116,'факт '!$D$7:$AS$101,15,0)</f>
        <v>0</v>
      </c>
      <c r="BI116" s="98">
        <f>VLOOKUP($D116,'факт '!$D$7:$AS$101,16,0)</f>
        <v>0</v>
      </c>
      <c r="BJ116" s="98">
        <f>VLOOKUP($D116,'факт '!$D$7:$AS$101,17,0)</f>
        <v>0</v>
      </c>
      <c r="BK116" s="98">
        <f>VLOOKUP($D116,'факт '!$D$7:$AS$101,18,0)</f>
        <v>0</v>
      </c>
      <c r="BL116" s="98">
        <f t="shared" si="3232"/>
        <v>0</v>
      </c>
      <c r="BM116" s="98">
        <f t="shared" si="3233"/>
        <v>0</v>
      </c>
      <c r="BN116" s="99">
        <f t="shared" si="3234"/>
        <v>0</v>
      </c>
      <c r="BO116" s="99">
        <f t="shared" si="3235"/>
        <v>0</v>
      </c>
      <c r="BP116" s="98"/>
      <c r="BQ116" s="98"/>
      <c r="BR116" s="98"/>
      <c r="BS116" s="98"/>
      <c r="BT116" s="98">
        <f>VLOOKUP($D116,'факт '!$D$7:$AS$101,19,0)</f>
        <v>0</v>
      </c>
      <c r="BU116" s="98">
        <f>VLOOKUP($D116,'факт '!$D$7:$AS$101,20,0)</f>
        <v>0</v>
      </c>
      <c r="BV116" s="98">
        <f>VLOOKUP($D116,'факт '!$D$7:$AS$101,21,0)</f>
        <v>0</v>
      </c>
      <c r="BW116" s="98">
        <f>VLOOKUP($D116,'факт '!$D$7:$AS$101,22,0)</f>
        <v>0</v>
      </c>
      <c r="BX116" s="98">
        <f t="shared" si="3236"/>
        <v>0</v>
      </c>
      <c r="BY116" s="98">
        <f t="shared" si="3237"/>
        <v>0</v>
      </c>
      <c r="BZ116" s="99">
        <f t="shared" si="3238"/>
        <v>0</v>
      </c>
      <c r="CA116" s="99">
        <f t="shared" si="3239"/>
        <v>0</v>
      </c>
      <c r="CB116" s="98"/>
      <c r="CC116" s="98"/>
      <c r="CD116" s="98"/>
      <c r="CE116" s="98"/>
      <c r="CF116" s="98">
        <f>VLOOKUP($D116,'факт '!$D$7:$AS$101,23,0)</f>
        <v>0</v>
      </c>
      <c r="CG116" s="98">
        <f>VLOOKUP($D116,'факт '!$D$7:$AS$101,24,0)</f>
        <v>0</v>
      </c>
      <c r="CH116" s="98">
        <f>VLOOKUP($D116,'факт '!$D$7:$AS$101,25,0)</f>
        <v>0</v>
      </c>
      <c r="CI116" s="98">
        <f>VLOOKUP($D116,'факт '!$D$7:$AS$101,26,0)</f>
        <v>0</v>
      </c>
      <c r="CJ116" s="98">
        <f t="shared" si="3240"/>
        <v>0</v>
      </c>
      <c r="CK116" s="98">
        <f t="shared" si="3241"/>
        <v>0</v>
      </c>
      <c r="CL116" s="99">
        <f t="shared" si="3242"/>
        <v>0</v>
      </c>
      <c r="CM116" s="99">
        <f t="shared" si="3243"/>
        <v>0</v>
      </c>
      <c r="CN116" s="98"/>
      <c r="CO116" s="98"/>
      <c r="CP116" s="98"/>
      <c r="CQ116" s="98"/>
      <c r="CR116" s="98">
        <f>VLOOKUP($D116,'факт '!$D$7:$AS$101,27,0)</f>
        <v>8</v>
      </c>
      <c r="CS116" s="98">
        <f>VLOOKUP($D116,'факт '!$D$7:$AS$101,28,0)</f>
        <v>592233.04</v>
      </c>
      <c r="CT116" s="98">
        <f>VLOOKUP($D116,'факт '!$D$7:$AS$101,29,0)</f>
        <v>3</v>
      </c>
      <c r="CU116" s="98">
        <f>VLOOKUP($D116,'факт '!$D$7:$AS$101,30,0)</f>
        <v>222087.39</v>
      </c>
      <c r="CV116" s="98">
        <f t="shared" si="3244"/>
        <v>11</v>
      </c>
      <c r="CW116" s="98">
        <f t="shared" si="3245"/>
        <v>814320.43</v>
      </c>
      <c r="CX116" s="99">
        <f t="shared" si="3246"/>
        <v>8</v>
      </c>
      <c r="CY116" s="99">
        <f t="shared" si="3247"/>
        <v>592233.04</v>
      </c>
      <c r="CZ116" s="98"/>
      <c r="DA116" s="98"/>
      <c r="DB116" s="98"/>
      <c r="DC116" s="98"/>
      <c r="DD116" s="98">
        <f>VLOOKUP($D116,'факт '!$D$7:$AS$101,31,0)</f>
        <v>0</v>
      </c>
      <c r="DE116" s="98">
        <f>VLOOKUP($D116,'факт '!$D$7:$AS$101,32,0)</f>
        <v>0</v>
      </c>
      <c r="DF116" s="98"/>
      <c r="DG116" s="98"/>
      <c r="DH116" s="98">
        <f t="shared" si="3248"/>
        <v>0</v>
      </c>
      <c r="DI116" s="98">
        <f t="shared" si="3249"/>
        <v>0</v>
      </c>
      <c r="DJ116" s="99">
        <f t="shared" si="3250"/>
        <v>0</v>
      </c>
      <c r="DK116" s="99">
        <f t="shared" si="3251"/>
        <v>0</v>
      </c>
      <c r="DL116" s="98"/>
      <c r="DM116" s="98"/>
      <c r="DN116" s="98"/>
      <c r="DO116" s="98"/>
      <c r="DP116" s="98">
        <f>VLOOKUP($D116,'факт '!$D$7:$AS$101,13,0)</f>
        <v>0</v>
      </c>
      <c r="DQ116" s="98">
        <f>VLOOKUP($D116,'факт '!$D$7:$AS$101,14,0)</f>
        <v>0</v>
      </c>
      <c r="DR116" s="98"/>
      <c r="DS116" s="98"/>
      <c r="DT116" s="98">
        <f t="shared" si="3252"/>
        <v>0</v>
      </c>
      <c r="DU116" s="98">
        <f t="shared" si="3253"/>
        <v>0</v>
      </c>
      <c r="DV116" s="99">
        <f t="shared" si="3254"/>
        <v>0</v>
      </c>
      <c r="DW116" s="99">
        <f t="shared" si="3255"/>
        <v>0</v>
      </c>
      <c r="DX116" s="98"/>
      <c r="DY116" s="98"/>
      <c r="DZ116" s="98"/>
      <c r="EA116" s="98"/>
      <c r="EB116" s="98">
        <f>VLOOKUP($D116,'факт '!$D$7:$AS$101,33,0)</f>
        <v>0</v>
      </c>
      <c r="EC116" s="98">
        <f>VLOOKUP($D116,'факт '!$D$7:$AS$101,34,0)</f>
        <v>0</v>
      </c>
      <c r="ED116" s="98">
        <f>VLOOKUP($D116,'факт '!$D$7:$AS$101,35,0)</f>
        <v>0</v>
      </c>
      <c r="EE116" s="98">
        <f>VLOOKUP($D116,'факт '!$D$7:$AS$101,36,0)</f>
        <v>0</v>
      </c>
      <c r="EF116" s="98">
        <f t="shared" si="3256"/>
        <v>0</v>
      </c>
      <c r="EG116" s="98">
        <f t="shared" si="3257"/>
        <v>0</v>
      </c>
      <c r="EH116" s="99">
        <f t="shared" si="3258"/>
        <v>0</v>
      </c>
      <c r="EI116" s="99">
        <f t="shared" si="3259"/>
        <v>0</v>
      </c>
      <c r="EJ116" s="98"/>
      <c r="EK116" s="98"/>
      <c r="EL116" s="98"/>
      <c r="EM116" s="98"/>
      <c r="EN116" s="98">
        <f>VLOOKUP($D116,'факт '!$D$7:$AS$101,39,0)</f>
        <v>0</v>
      </c>
      <c r="EO116" s="98">
        <f>VLOOKUP($D116,'факт '!$D$7:$AS$101,40,0)</f>
        <v>0</v>
      </c>
      <c r="EP116" s="98">
        <f>VLOOKUP($D116,'факт '!$D$7:$AS$101,41,0)</f>
        <v>0</v>
      </c>
      <c r="EQ116" s="98">
        <f>VLOOKUP($D116,'факт '!$D$7:$AS$101,42,0)</f>
        <v>0</v>
      </c>
      <c r="ER116" s="98">
        <f t="shared" si="3260"/>
        <v>0</v>
      </c>
      <c r="ES116" s="98">
        <f t="shared" si="3261"/>
        <v>0</v>
      </c>
      <c r="ET116" s="99">
        <f t="shared" si="3262"/>
        <v>0</v>
      </c>
      <c r="EU116" s="99">
        <f t="shared" si="3263"/>
        <v>0</v>
      </c>
      <c r="EV116" s="98"/>
      <c r="EW116" s="98"/>
      <c r="EX116" s="98"/>
      <c r="EY116" s="98"/>
      <c r="EZ116" s="98"/>
      <c r="FA116" s="98"/>
      <c r="FB116" s="98"/>
      <c r="FC116" s="98"/>
      <c r="FD116" s="98">
        <f t="shared" si="3264"/>
        <v>0</v>
      </c>
      <c r="FE116" s="98">
        <f t="shared" si="3265"/>
        <v>0</v>
      </c>
      <c r="FF116" s="99">
        <f t="shared" si="2376"/>
        <v>0</v>
      </c>
      <c r="FG116" s="99">
        <f t="shared" si="2377"/>
        <v>0</v>
      </c>
      <c r="FH116" s="98"/>
      <c r="FI116" s="98"/>
      <c r="FJ116" s="98"/>
      <c r="FK116" s="98"/>
      <c r="FL116" s="98">
        <f>VLOOKUP($D116,'факт '!$D$7:$AS$101,37,0)</f>
        <v>0</v>
      </c>
      <c r="FM116" s="98">
        <f>VLOOKUP($D116,'факт '!$D$7:$AS$101,38,0)</f>
        <v>0</v>
      </c>
      <c r="FN116" s="98"/>
      <c r="FO116" s="98"/>
      <c r="FP116" s="98">
        <f t="shared" si="3266"/>
        <v>0</v>
      </c>
      <c r="FQ116" s="98">
        <f t="shared" si="3267"/>
        <v>0</v>
      </c>
      <c r="FR116" s="99">
        <f t="shared" si="3268"/>
        <v>0</v>
      </c>
      <c r="FS116" s="99">
        <f t="shared" si="3269"/>
        <v>0</v>
      </c>
      <c r="FT116" s="98"/>
      <c r="FU116" s="98"/>
      <c r="FV116" s="98"/>
      <c r="FW116" s="98"/>
      <c r="FX116" s="98"/>
      <c r="FY116" s="98"/>
      <c r="FZ116" s="98"/>
      <c r="GA116" s="98"/>
      <c r="GB116" s="98">
        <f t="shared" si="3270"/>
        <v>0</v>
      </c>
      <c r="GC116" s="98">
        <f t="shared" si="3271"/>
        <v>0</v>
      </c>
      <c r="GD116" s="99">
        <f t="shared" si="2382"/>
        <v>0</v>
      </c>
      <c r="GE116" s="99">
        <f t="shared" si="2383"/>
        <v>0</v>
      </c>
      <c r="GF116" s="98">
        <f t="shared" si="3272"/>
        <v>0</v>
      </c>
      <c r="GG116" s="98">
        <f t="shared" si="3273"/>
        <v>0</v>
      </c>
      <c r="GH116" s="98">
        <f t="shared" si="3274"/>
        <v>0</v>
      </c>
      <c r="GI116" s="98">
        <f t="shared" si="3275"/>
        <v>0</v>
      </c>
      <c r="GJ116" s="98">
        <f t="shared" si="3276"/>
        <v>8</v>
      </c>
      <c r="GK116" s="98">
        <f t="shared" si="3277"/>
        <v>592233.04</v>
      </c>
      <c r="GL116" s="98">
        <f t="shared" si="3278"/>
        <v>3</v>
      </c>
      <c r="GM116" s="98">
        <f t="shared" si="3279"/>
        <v>222087.39</v>
      </c>
      <c r="GN116" s="98">
        <f t="shared" si="3280"/>
        <v>11</v>
      </c>
      <c r="GO116" s="98">
        <f t="shared" si="3281"/>
        <v>814320.43</v>
      </c>
      <c r="GP116" s="98"/>
      <c r="GQ116" s="98"/>
      <c r="GR116" s="139"/>
      <c r="GS116" s="78"/>
      <c r="GT116" s="161">
        <v>74029.133799999996</v>
      </c>
      <c r="GU116" s="161">
        <f t="shared" si="3282"/>
        <v>74029.13</v>
      </c>
      <c r="GV116" s="90">
        <f t="shared" si="2406"/>
        <v>3.799999991315417E-3</v>
      </c>
    </row>
    <row r="117" spans="1:204" ht="54" hidden="1" customHeight="1" x14ac:dyDescent="0.2">
      <c r="A117" s="23">
        <v>1</v>
      </c>
      <c r="B117" s="190" t="s">
        <v>195</v>
      </c>
      <c r="C117" s="191" t="s">
        <v>196</v>
      </c>
      <c r="D117" s="189">
        <v>456</v>
      </c>
      <c r="E117" s="192" t="s">
        <v>334</v>
      </c>
      <c r="F117" s="86">
        <v>21</v>
      </c>
      <c r="G117" s="97">
        <v>74029.133799999996</v>
      </c>
      <c r="H117" s="98"/>
      <c r="I117" s="98"/>
      <c r="J117" s="98"/>
      <c r="K117" s="98"/>
      <c r="L117" s="98">
        <f>VLOOKUP($D117,'факт '!$D$7:$AS$101,3,0)</f>
        <v>0</v>
      </c>
      <c r="M117" s="98">
        <f>VLOOKUP($D117,'факт '!$D$7:$AS$101,4,0)</f>
        <v>0</v>
      </c>
      <c r="N117" s="98"/>
      <c r="O117" s="98"/>
      <c r="P117" s="98">
        <f t="shared" si="3216"/>
        <v>0</v>
      </c>
      <c r="Q117" s="98">
        <f t="shared" si="3217"/>
        <v>0</v>
      </c>
      <c r="R117" s="99">
        <f t="shared" si="3218"/>
        <v>0</v>
      </c>
      <c r="S117" s="99">
        <f t="shared" si="3219"/>
        <v>0</v>
      </c>
      <c r="T117" s="98"/>
      <c r="U117" s="98"/>
      <c r="V117" s="98"/>
      <c r="W117" s="98"/>
      <c r="X117" s="98">
        <f>VLOOKUP($D117,'факт '!$D$7:$AS$101,7,0)</f>
        <v>0</v>
      </c>
      <c r="Y117" s="98">
        <f>VLOOKUP($D117,'факт '!$D$7:$AS$101,8,0)</f>
        <v>0</v>
      </c>
      <c r="Z117" s="98">
        <f>VLOOKUP($D117,'факт '!$D$7:$AS$101,9,0)</f>
        <v>0</v>
      </c>
      <c r="AA117" s="98">
        <f>VLOOKUP($D117,'факт '!$D$7:$AS$101,10,0)</f>
        <v>0</v>
      </c>
      <c r="AB117" s="98">
        <f t="shared" si="3220"/>
        <v>0</v>
      </c>
      <c r="AC117" s="98">
        <f t="shared" si="3221"/>
        <v>0</v>
      </c>
      <c r="AD117" s="99">
        <f t="shared" si="3222"/>
        <v>0</v>
      </c>
      <c r="AE117" s="99">
        <f t="shared" si="3223"/>
        <v>0</v>
      </c>
      <c r="AF117" s="98"/>
      <c r="AG117" s="98"/>
      <c r="AH117" s="98"/>
      <c r="AI117" s="98"/>
      <c r="AJ117" s="98">
        <f>VLOOKUP($D117,'факт '!$D$7:$AS$101,5,0)</f>
        <v>0</v>
      </c>
      <c r="AK117" s="98">
        <f>VLOOKUP($D117,'факт '!$D$7:$AS$101,6,0)</f>
        <v>0</v>
      </c>
      <c r="AL117" s="98"/>
      <c r="AM117" s="98"/>
      <c r="AN117" s="98">
        <f t="shared" si="3224"/>
        <v>0</v>
      </c>
      <c r="AO117" s="98">
        <f t="shared" si="3225"/>
        <v>0</v>
      </c>
      <c r="AP117" s="99">
        <f t="shared" si="3226"/>
        <v>0</v>
      </c>
      <c r="AQ117" s="99">
        <f t="shared" si="3227"/>
        <v>0</v>
      </c>
      <c r="AR117" s="98"/>
      <c r="AS117" s="98"/>
      <c r="AT117" s="98"/>
      <c r="AU117" s="98"/>
      <c r="AV117" s="98">
        <f>VLOOKUP($D117,'факт '!$D$7:$AS$101,11,0)</f>
        <v>0</v>
      </c>
      <c r="AW117" s="98">
        <f>VLOOKUP($D117,'факт '!$D$7:$AS$101,12,0)</f>
        <v>0</v>
      </c>
      <c r="AX117" s="98"/>
      <c r="AY117" s="98"/>
      <c r="AZ117" s="98">
        <f t="shared" si="3228"/>
        <v>0</v>
      </c>
      <c r="BA117" s="98">
        <f t="shared" si="3229"/>
        <v>0</v>
      </c>
      <c r="BB117" s="99">
        <f t="shared" si="3230"/>
        <v>0</v>
      </c>
      <c r="BC117" s="99">
        <f t="shared" si="3231"/>
        <v>0</v>
      </c>
      <c r="BD117" s="98"/>
      <c r="BE117" s="98"/>
      <c r="BF117" s="98"/>
      <c r="BG117" s="98"/>
      <c r="BH117" s="98">
        <f>VLOOKUP($D117,'факт '!$D$7:$AS$101,15,0)</f>
        <v>0</v>
      </c>
      <c r="BI117" s="98">
        <f>VLOOKUP($D117,'факт '!$D$7:$AS$101,16,0)</f>
        <v>0</v>
      </c>
      <c r="BJ117" s="98">
        <f>VLOOKUP($D117,'факт '!$D$7:$AS$101,17,0)</f>
        <v>0</v>
      </c>
      <c r="BK117" s="98">
        <f>VLOOKUP($D117,'факт '!$D$7:$AS$101,18,0)</f>
        <v>0</v>
      </c>
      <c r="BL117" s="98">
        <f t="shared" si="3232"/>
        <v>0</v>
      </c>
      <c r="BM117" s="98">
        <f t="shared" si="3233"/>
        <v>0</v>
      </c>
      <c r="BN117" s="99">
        <f t="shared" si="3234"/>
        <v>0</v>
      </c>
      <c r="BO117" s="99">
        <f t="shared" si="3235"/>
        <v>0</v>
      </c>
      <c r="BP117" s="98"/>
      <c r="BQ117" s="98"/>
      <c r="BR117" s="98"/>
      <c r="BS117" s="98"/>
      <c r="BT117" s="98">
        <f>VLOOKUP($D117,'факт '!$D$7:$AS$101,19,0)</f>
        <v>0</v>
      </c>
      <c r="BU117" s="98">
        <f>VLOOKUP($D117,'факт '!$D$7:$AS$101,20,0)</f>
        <v>0</v>
      </c>
      <c r="BV117" s="98">
        <f>VLOOKUP($D117,'факт '!$D$7:$AS$101,21,0)</f>
        <v>0</v>
      </c>
      <c r="BW117" s="98">
        <f>VLOOKUP($D117,'факт '!$D$7:$AS$101,22,0)</f>
        <v>0</v>
      </c>
      <c r="BX117" s="98">
        <f t="shared" si="3236"/>
        <v>0</v>
      </c>
      <c r="BY117" s="98">
        <f t="shared" si="3237"/>
        <v>0</v>
      </c>
      <c r="BZ117" s="99">
        <f t="shared" si="3238"/>
        <v>0</v>
      </c>
      <c r="CA117" s="99">
        <f t="shared" si="3239"/>
        <v>0</v>
      </c>
      <c r="CB117" s="98"/>
      <c r="CC117" s="98"/>
      <c r="CD117" s="98"/>
      <c r="CE117" s="98"/>
      <c r="CF117" s="98">
        <f>VLOOKUP($D117,'факт '!$D$7:$AS$101,23,0)</f>
        <v>0</v>
      </c>
      <c r="CG117" s="98">
        <f>VLOOKUP($D117,'факт '!$D$7:$AS$101,24,0)</f>
        <v>0</v>
      </c>
      <c r="CH117" s="98">
        <f>VLOOKUP($D117,'факт '!$D$7:$AS$101,25,0)</f>
        <v>0</v>
      </c>
      <c r="CI117" s="98">
        <f>VLOOKUP($D117,'факт '!$D$7:$AS$101,26,0)</f>
        <v>0</v>
      </c>
      <c r="CJ117" s="98">
        <f t="shared" si="3240"/>
        <v>0</v>
      </c>
      <c r="CK117" s="98">
        <f t="shared" si="3241"/>
        <v>0</v>
      </c>
      <c r="CL117" s="99">
        <f t="shared" si="3242"/>
        <v>0</v>
      </c>
      <c r="CM117" s="99">
        <f t="shared" si="3243"/>
        <v>0</v>
      </c>
      <c r="CN117" s="98"/>
      <c r="CO117" s="98"/>
      <c r="CP117" s="98"/>
      <c r="CQ117" s="98"/>
      <c r="CR117" s="98">
        <f>VLOOKUP($D117,'факт '!$D$7:$AS$101,27,0)</f>
        <v>23</v>
      </c>
      <c r="CS117" s="98">
        <f>VLOOKUP($D117,'факт '!$D$7:$AS$101,28,0)</f>
        <v>1702669.9900000002</v>
      </c>
      <c r="CT117" s="98">
        <f>VLOOKUP($D117,'факт '!$D$7:$AS$101,29,0)</f>
        <v>16</v>
      </c>
      <c r="CU117" s="98">
        <f>VLOOKUP($D117,'факт '!$D$7:$AS$101,30,0)</f>
        <v>1184466.08</v>
      </c>
      <c r="CV117" s="98">
        <f t="shared" si="3244"/>
        <v>39</v>
      </c>
      <c r="CW117" s="98">
        <f t="shared" si="3245"/>
        <v>2887136.0700000003</v>
      </c>
      <c r="CX117" s="99">
        <f t="shared" si="3246"/>
        <v>23</v>
      </c>
      <c r="CY117" s="99">
        <f t="shared" si="3247"/>
        <v>1702669.9900000002</v>
      </c>
      <c r="CZ117" s="98"/>
      <c r="DA117" s="98"/>
      <c r="DB117" s="98"/>
      <c r="DC117" s="98"/>
      <c r="DD117" s="98">
        <f>VLOOKUP($D117,'факт '!$D$7:$AS$101,31,0)</f>
        <v>0</v>
      </c>
      <c r="DE117" s="98">
        <f>VLOOKUP($D117,'факт '!$D$7:$AS$101,32,0)</f>
        <v>0</v>
      </c>
      <c r="DF117" s="98"/>
      <c r="DG117" s="98"/>
      <c r="DH117" s="98">
        <f t="shared" si="3248"/>
        <v>0</v>
      </c>
      <c r="DI117" s="98">
        <f t="shared" si="3249"/>
        <v>0</v>
      </c>
      <c r="DJ117" s="99">
        <f t="shared" si="3250"/>
        <v>0</v>
      </c>
      <c r="DK117" s="99">
        <f t="shared" si="3251"/>
        <v>0</v>
      </c>
      <c r="DL117" s="98"/>
      <c r="DM117" s="98"/>
      <c r="DN117" s="98"/>
      <c r="DO117" s="98"/>
      <c r="DP117" s="98">
        <f>VLOOKUP($D117,'факт '!$D$7:$AS$101,13,0)</f>
        <v>0</v>
      </c>
      <c r="DQ117" s="98">
        <f>VLOOKUP($D117,'факт '!$D$7:$AS$101,14,0)</f>
        <v>0</v>
      </c>
      <c r="DR117" s="98"/>
      <c r="DS117" s="98"/>
      <c r="DT117" s="98">
        <f t="shared" si="3252"/>
        <v>0</v>
      </c>
      <c r="DU117" s="98">
        <f t="shared" si="3253"/>
        <v>0</v>
      </c>
      <c r="DV117" s="99">
        <f t="shared" si="3254"/>
        <v>0</v>
      </c>
      <c r="DW117" s="99">
        <f t="shared" si="3255"/>
        <v>0</v>
      </c>
      <c r="DX117" s="98"/>
      <c r="DY117" s="98"/>
      <c r="DZ117" s="98"/>
      <c r="EA117" s="98"/>
      <c r="EB117" s="98">
        <f>VLOOKUP($D117,'факт '!$D$7:$AS$101,33,0)</f>
        <v>0</v>
      </c>
      <c r="EC117" s="98">
        <f>VLOOKUP($D117,'факт '!$D$7:$AS$101,34,0)</f>
        <v>0</v>
      </c>
      <c r="ED117" s="98">
        <f>VLOOKUP($D117,'факт '!$D$7:$AS$101,35,0)</f>
        <v>0</v>
      </c>
      <c r="EE117" s="98">
        <f>VLOOKUP($D117,'факт '!$D$7:$AS$101,36,0)</f>
        <v>0</v>
      </c>
      <c r="EF117" s="98">
        <f t="shared" si="3256"/>
        <v>0</v>
      </c>
      <c r="EG117" s="98">
        <f t="shared" si="3257"/>
        <v>0</v>
      </c>
      <c r="EH117" s="99">
        <f t="shared" si="3258"/>
        <v>0</v>
      </c>
      <c r="EI117" s="99">
        <f t="shared" si="3259"/>
        <v>0</v>
      </c>
      <c r="EJ117" s="98"/>
      <c r="EK117" s="98"/>
      <c r="EL117" s="98"/>
      <c r="EM117" s="98"/>
      <c r="EN117" s="98">
        <f>VLOOKUP($D117,'факт '!$D$7:$AS$101,39,0)</f>
        <v>0</v>
      </c>
      <c r="EO117" s="98">
        <f>VLOOKUP($D117,'факт '!$D$7:$AS$101,40,0)</f>
        <v>0</v>
      </c>
      <c r="EP117" s="98">
        <f>VLOOKUP($D117,'факт '!$D$7:$AS$101,41,0)</f>
        <v>0</v>
      </c>
      <c r="EQ117" s="98">
        <f>VLOOKUP($D117,'факт '!$D$7:$AS$101,42,0)</f>
        <v>0</v>
      </c>
      <c r="ER117" s="98">
        <f t="shared" si="3260"/>
        <v>0</v>
      </c>
      <c r="ES117" s="98">
        <f t="shared" si="3261"/>
        <v>0</v>
      </c>
      <c r="ET117" s="99">
        <f t="shared" si="3262"/>
        <v>0</v>
      </c>
      <c r="EU117" s="99">
        <f t="shared" si="3263"/>
        <v>0</v>
      </c>
      <c r="EV117" s="98"/>
      <c r="EW117" s="98"/>
      <c r="EX117" s="98"/>
      <c r="EY117" s="98"/>
      <c r="EZ117" s="98"/>
      <c r="FA117" s="98"/>
      <c r="FB117" s="98"/>
      <c r="FC117" s="98"/>
      <c r="FD117" s="98"/>
      <c r="FE117" s="98"/>
      <c r="FF117" s="99"/>
      <c r="FG117" s="99"/>
      <c r="FH117" s="98"/>
      <c r="FI117" s="98"/>
      <c r="FJ117" s="98"/>
      <c r="FK117" s="98"/>
      <c r="FL117" s="98">
        <f>VLOOKUP($D117,'факт '!$D$7:$AS$101,37,0)</f>
        <v>0</v>
      </c>
      <c r="FM117" s="98">
        <f>VLOOKUP($D117,'факт '!$D$7:$AS$101,38,0)</f>
        <v>0</v>
      </c>
      <c r="FN117" s="98"/>
      <c r="FO117" s="98"/>
      <c r="FP117" s="98">
        <f t="shared" si="3266"/>
        <v>0</v>
      </c>
      <c r="FQ117" s="98">
        <f t="shared" si="3267"/>
        <v>0</v>
      </c>
      <c r="FR117" s="99">
        <f t="shared" si="3268"/>
        <v>0</v>
      </c>
      <c r="FS117" s="99">
        <f t="shared" si="3269"/>
        <v>0</v>
      </c>
      <c r="FT117" s="98"/>
      <c r="FU117" s="98"/>
      <c r="FV117" s="98"/>
      <c r="FW117" s="98"/>
      <c r="FX117" s="98"/>
      <c r="FY117" s="98"/>
      <c r="FZ117" s="98"/>
      <c r="GA117" s="98"/>
      <c r="GB117" s="98"/>
      <c r="GC117" s="98"/>
      <c r="GD117" s="99"/>
      <c r="GE117" s="99"/>
      <c r="GF117" s="98"/>
      <c r="GG117" s="98"/>
      <c r="GH117" s="98"/>
      <c r="GI117" s="98"/>
      <c r="GJ117" s="98">
        <f t="shared" si="3276"/>
        <v>23</v>
      </c>
      <c r="GK117" s="98">
        <f t="shared" si="3277"/>
        <v>1702669.9900000002</v>
      </c>
      <c r="GL117" s="98">
        <f t="shared" si="3278"/>
        <v>16</v>
      </c>
      <c r="GM117" s="98">
        <f t="shared" si="3279"/>
        <v>1184466.08</v>
      </c>
      <c r="GN117" s="98">
        <f t="shared" si="3280"/>
        <v>39</v>
      </c>
      <c r="GO117" s="98">
        <f t="shared" si="3281"/>
        <v>2887136.0700000003</v>
      </c>
      <c r="GP117" s="98"/>
      <c r="GQ117" s="98"/>
      <c r="GR117" s="139"/>
      <c r="GS117" s="78"/>
      <c r="GT117" s="161">
        <v>74029.133799999996</v>
      </c>
      <c r="GU117" s="161">
        <f t="shared" si="3282"/>
        <v>74029.13</v>
      </c>
      <c r="GV117" s="90">
        <f t="shared" si="2406"/>
        <v>3.799999991315417E-3</v>
      </c>
    </row>
    <row r="118" spans="1:204" ht="54" hidden="1" customHeight="1" x14ac:dyDescent="0.2">
      <c r="A118" s="23"/>
      <c r="B118" s="190" t="s">
        <v>347</v>
      </c>
      <c r="C118" s="191" t="s">
        <v>348</v>
      </c>
      <c r="D118" s="189">
        <v>493</v>
      </c>
      <c r="E118" s="192" t="s">
        <v>343</v>
      </c>
      <c r="F118" s="86">
        <v>21</v>
      </c>
      <c r="G118" s="97">
        <v>74029.133799999996</v>
      </c>
      <c r="H118" s="98"/>
      <c r="I118" s="98"/>
      <c r="J118" s="98"/>
      <c r="K118" s="98"/>
      <c r="L118" s="98"/>
      <c r="M118" s="98"/>
      <c r="N118" s="98"/>
      <c r="O118" s="98"/>
      <c r="P118" s="98"/>
      <c r="Q118" s="98"/>
      <c r="R118" s="99"/>
      <c r="S118" s="99"/>
      <c r="T118" s="98"/>
      <c r="U118" s="98"/>
      <c r="V118" s="98"/>
      <c r="W118" s="98"/>
      <c r="X118" s="98"/>
      <c r="Y118" s="98"/>
      <c r="Z118" s="98"/>
      <c r="AA118" s="98"/>
      <c r="AB118" s="98"/>
      <c r="AC118" s="98"/>
      <c r="AD118" s="99"/>
      <c r="AE118" s="99"/>
      <c r="AF118" s="98"/>
      <c r="AG118" s="98"/>
      <c r="AH118" s="98"/>
      <c r="AI118" s="98"/>
      <c r="AJ118" s="98"/>
      <c r="AK118" s="98"/>
      <c r="AL118" s="98"/>
      <c r="AM118" s="98"/>
      <c r="AN118" s="98"/>
      <c r="AO118" s="98"/>
      <c r="AP118" s="99"/>
      <c r="AQ118" s="99"/>
      <c r="AR118" s="98"/>
      <c r="AS118" s="98"/>
      <c r="AT118" s="98"/>
      <c r="AU118" s="98"/>
      <c r="AV118" s="98"/>
      <c r="AW118" s="98"/>
      <c r="AX118" s="98"/>
      <c r="AY118" s="98"/>
      <c r="AZ118" s="98"/>
      <c r="BA118" s="98"/>
      <c r="BB118" s="99"/>
      <c r="BC118" s="99"/>
      <c r="BD118" s="98"/>
      <c r="BE118" s="98"/>
      <c r="BF118" s="98"/>
      <c r="BG118" s="98"/>
      <c r="BH118" s="98"/>
      <c r="BI118" s="98"/>
      <c r="BJ118" s="98"/>
      <c r="BK118" s="98"/>
      <c r="BL118" s="98"/>
      <c r="BM118" s="98"/>
      <c r="BN118" s="99"/>
      <c r="BO118" s="99"/>
      <c r="BP118" s="98"/>
      <c r="BQ118" s="98"/>
      <c r="BR118" s="98"/>
      <c r="BS118" s="98"/>
      <c r="BT118" s="98"/>
      <c r="BU118" s="98"/>
      <c r="BV118" s="98"/>
      <c r="BW118" s="98"/>
      <c r="BX118" s="98"/>
      <c r="BY118" s="98"/>
      <c r="BZ118" s="99"/>
      <c r="CA118" s="99"/>
      <c r="CB118" s="98"/>
      <c r="CC118" s="98"/>
      <c r="CD118" s="98"/>
      <c r="CE118" s="98"/>
      <c r="CF118" s="98"/>
      <c r="CG118" s="98"/>
      <c r="CH118" s="98"/>
      <c r="CI118" s="98"/>
      <c r="CJ118" s="98"/>
      <c r="CK118" s="98"/>
      <c r="CL118" s="99"/>
      <c r="CM118" s="99"/>
      <c r="CN118" s="98"/>
      <c r="CO118" s="98"/>
      <c r="CP118" s="98"/>
      <c r="CQ118" s="98"/>
      <c r="CR118" s="98"/>
      <c r="CS118" s="98"/>
      <c r="CT118" s="98"/>
      <c r="CU118" s="98"/>
      <c r="CV118" s="98"/>
      <c r="CW118" s="98"/>
      <c r="CX118" s="99"/>
      <c r="CY118" s="99"/>
      <c r="CZ118" s="98"/>
      <c r="DA118" s="98"/>
      <c r="DB118" s="98"/>
      <c r="DC118" s="98"/>
      <c r="DD118" s="98"/>
      <c r="DE118" s="98"/>
      <c r="DF118" s="98"/>
      <c r="DG118" s="98"/>
      <c r="DH118" s="98"/>
      <c r="DI118" s="98"/>
      <c r="DJ118" s="99"/>
      <c r="DK118" s="99"/>
      <c r="DL118" s="98"/>
      <c r="DM118" s="98"/>
      <c r="DN118" s="98"/>
      <c r="DO118" s="98"/>
      <c r="DP118" s="98"/>
      <c r="DQ118" s="98"/>
      <c r="DR118" s="98"/>
      <c r="DS118" s="98"/>
      <c r="DT118" s="98"/>
      <c r="DU118" s="98"/>
      <c r="DV118" s="99"/>
      <c r="DW118" s="99"/>
      <c r="DX118" s="98"/>
      <c r="DY118" s="98"/>
      <c r="DZ118" s="98"/>
      <c r="EA118" s="98"/>
      <c r="EB118" s="98">
        <f>VLOOKUP($D118,'факт '!$D$7:$AS$101,33,0)</f>
        <v>3</v>
      </c>
      <c r="EC118" s="98">
        <f>VLOOKUP($D118,'факт '!$D$7:$AS$101,34,0)</f>
        <v>222087.39</v>
      </c>
      <c r="ED118" s="98">
        <f>VLOOKUP($D118,'факт '!$D$7:$AS$101,35,0)</f>
        <v>0</v>
      </c>
      <c r="EE118" s="98">
        <f>VLOOKUP($D118,'факт '!$D$7:$AS$101,36,0)</f>
        <v>0</v>
      </c>
      <c r="EF118" s="98">
        <f t="shared" ref="EF118" si="3283">SUM(EB118+ED118)</f>
        <v>3</v>
      </c>
      <c r="EG118" s="98">
        <f t="shared" ref="EG118" si="3284">SUM(EC118+EE118)</f>
        <v>222087.39</v>
      </c>
      <c r="EH118" s="99">
        <f t="shared" ref="EH118" si="3285">SUM(EB118-DZ118)</f>
        <v>3</v>
      </c>
      <c r="EI118" s="99">
        <f t="shared" ref="EI118" si="3286">SUM(EC118-EA118)</f>
        <v>222087.39</v>
      </c>
      <c r="EJ118" s="98"/>
      <c r="EK118" s="98"/>
      <c r="EL118" s="98"/>
      <c r="EM118" s="98"/>
      <c r="EN118" s="98">
        <f>VLOOKUP($D118,'факт '!$D$7:$AS$101,39,0)</f>
        <v>0</v>
      </c>
      <c r="EO118" s="98">
        <f>VLOOKUP($D118,'факт '!$D$7:$AS$101,40,0)</f>
        <v>0</v>
      </c>
      <c r="EP118" s="98">
        <f>VLOOKUP($D118,'факт '!$D$7:$AS$101,41,0)</f>
        <v>0</v>
      </c>
      <c r="EQ118" s="98">
        <f>VLOOKUP($D118,'факт '!$D$7:$AS$101,42,0)</f>
        <v>0</v>
      </c>
      <c r="ER118" s="98"/>
      <c r="ES118" s="98"/>
      <c r="ET118" s="99"/>
      <c r="EU118" s="99"/>
      <c r="EV118" s="98"/>
      <c r="EW118" s="98"/>
      <c r="EX118" s="98"/>
      <c r="EY118" s="98"/>
      <c r="EZ118" s="98"/>
      <c r="FA118" s="98"/>
      <c r="FB118" s="98"/>
      <c r="FC118" s="98"/>
      <c r="FD118" s="98"/>
      <c r="FE118" s="98"/>
      <c r="FF118" s="99"/>
      <c r="FG118" s="99"/>
      <c r="FH118" s="98"/>
      <c r="FI118" s="98"/>
      <c r="FJ118" s="98"/>
      <c r="FK118" s="98"/>
      <c r="FL118" s="98">
        <f>VLOOKUP($D118,'факт '!$D$7:$AS$101,37,0)</f>
        <v>0</v>
      </c>
      <c r="FM118" s="98">
        <f>VLOOKUP($D118,'факт '!$D$7:$AS$101,38,0)</f>
        <v>0</v>
      </c>
      <c r="FN118" s="98"/>
      <c r="FO118" s="98"/>
      <c r="FP118" s="98">
        <f t="shared" si="3266"/>
        <v>0</v>
      </c>
      <c r="FQ118" s="98">
        <f t="shared" si="3267"/>
        <v>0</v>
      </c>
      <c r="FR118" s="99">
        <f t="shared" si="3268"/>
        <v>0</v>
      </c>
      <c r="FS118" s="99">
        <f t="shared" si="3269"/>
        <v>0</v>
      </c>
      <c r="FT118" s="98"/>
      <c r="FU118" s="98"/>
      <c r="FV118" s="98"/>
      <c r="FW118" s="98"/>
      <c r="FX118" s="98"/>
      <c r="FY118" s="98"/>
      <c r="FZ118" s="98"/>
      <c r="GA118" s="98"/>
      <c r="GB118" s="98"/>
      <c r="GC118" s="98"/>
      <c r="GD118" s="99"/>
      <c r="GE118" s="99"/>
      <c r="GF118" s="98"/>
      <c r="GG118" s="98"/>
      <c r="GH118" s="98"/>
      <c r="GI118" s="98"/>
      <c r="GJ118" s="98">
        <f t="shared" si="3276"/>
        <v>3</v>
      </c>
      <c r="GK118" s="98">
        <f t="shared" si="3277"/>
        <v>222087.39</v>
      </c>
      <c r="GL118" s="98">
        <f t="shared" si="3278"/>
        <v>0</v>
      </c>
      <c r="GM118" s="98">
        <f t="shared" si="3279"/>
        <v>0</v>
      </c>
      <c r="GN118" s="98">
        <f t="shared" si="3280"/>
        <v>3</v>
      </c>
      <c r="GO118" s="98">
        <f t="shared" si="3281"/>
        <v>222087.39</v>
      </c>
      <c r="GP118" s="98"/>
      <c r="GQ118" s="98"/>
      <c r="GR118" s="139"/>
      <c r="GS118" s="78"/>
      <c r="GT118" s="161">
        <v>74029.133799999996</v>
      </c>
      <c r="GU118" s="161">
        <f t="shared" si="3282"/>
        <v>74029.13</v>
      </c>
      <c r="GV118" s="90">
        <f t="shared" si="2406"/>
        <v>3.799999991315417E-3</v>
      </c>
    </row>
    <row r="119" spans="1:204" ht="12.75" hidden="1" customHeight="1" x14ac:dyDescent="0.2">
      <c r="A119" s="23">
        <v>1</v>
      </c>
      <c r="B119" s="78"/>
      <c r="C119" s="79"/>
      <c r="D119" s="86"/>
      <c r="E119" s="83"/>
      <c r="F119" s="86"/>
      <c r="G119" s="97"/>
      <c r="H119" s="98"/>
      <c r="I119" s="98"/>
      <c r="J119" s="98"/>
      <c r="K119" s="98"/>
      <c r="L119" s="98"/>
      <c r="M119" s="98"/>
      <c r="N119" s="98"/>
      <c r="O119" s="98"/>
      <c r="P119" s="98">
        <f t="shared" ref="P119" si="3287">SUM(L119+N119)</f>
        <v>0</v>
      </c>
      <c r="Q119" s="98">
        <f t="shared" ref="Q119" si="3288">SUM(M119+O119)</f>
        <v>0</v>
      </c>
      <c r="R119" s="99">
        <f t="shared" si="2687"/>
        <v>0</v>
      </c>
      <c r="S119" s="99">
        <f t="shared" si="2688"/>
        <v>0</v>
      </c>
      <c r="T119" s="98"/>
      <c r="U119" s="98"/>
      <c r="V119" s="98"/>
      <c r="W119" s="98"/>
      <c r="X119" s="98"/>
      <c r="Y119" s="98"/>
      <c r="Z119" s="98"/>
      <c r="AA119" s="98"/>
      <c r="AB119" s="98">
        <f t="shared" ref="AB119" si="3289">SUM(X119+Z119)</f>
        <v>0</v>
      </c>
      <c r="AC119" s="98">
        <f t="shared" ref="AC119" si="3290">SUM(Y119+AA119)</f>
        <v>0</v>
      </c>
      <c r="AD119" s="99">
        <f t="shared" si="2344"/>
        <v>0</v>
      </c>
      <c r="AE119" s="99">
        <f t="shared" si="2345"/>
        <v>0</v>
      </c>
      <c r="AF119" s="98"/>
      <c r="AG119" s="98"/>
      <c r="AH119" s="98"/>
      <c r="AI119" s="98"/>
      <c r="AJ119" s="98"/>
      <c r="AK119" s="98"/>
      <c r="AL119" s="98"/>
      <c r="AM119" s="98"/>
      <c r="AN119" s="98">
        <f t="shared" ref="AN119" si="3291">SUM(AJ119+AL119)</f>
        <v>0</v>
      </c>
      <c r="AO119" s="98">
        <f t="shared" ref="AO119" si="3292">SUM(AK119+AM119)</f>
        <v>0</v>
      </c>
      <c r="AP119" s="99">
        <f t="shared" si="2346"/>
        <v>0</v>
      </c>
      <c r="AQ119" s="99">
        <f t="shared" si="2347"/>
        <v>0</v>
      </c>
      <c r="AR119" s="98"/>
      <c r="AS119" s="98"/>
      <c r="AT119" s="98"/>
      <c r="AU119" s="98"/>
      <c r="AV119" s="98"/>
      <c r="AW119" s="98"/>
      <c r="AX119" s="98"/>
      <c r="AY119" s="98"/>
      <c r="AZ119" s="98">
        <f t="shared" ref="AZ119" si="3293">SUM(AV119+AX119)</f>
        <v>0</v>
      </c>
      <c r="BA119" s="98">
        <f t="shared" ref="BA119" si="3294">SUM(AW119+AY119)</f>
        <v>0</v>
      </c>
      <c r="BB119" s="99">
        <f t="shared" si="2349"/>
        <v>0</v>
      </c>
      <c r="BC119" s="99">
        <f t="shared" si="2350"/>
        <v>0</v>
      </c>
      <c r="BD119" s="98"/>
      <c r="BE119" s="98"/>
      <c r="BF119" s="98"/>
      <c r="BG119" s="98"/>
      <c r="BH119" s="98"/>
      <c r="BI119" s="98"/>
      <c r="BJ119" s="98"/>
      <c r="BK119" s="98"/>
      <c r="BL119" s="98">
        <f t="shared" ref="BL119" si="3295">SUM(BH119+BJ119)</f>
        <v>0</v>
      </c>
      <c r="BM119" s="98">
        <f t="shared" ref="BM119" si="3296">SUM(BI119+BK119)</f>
        <v>0</v>
      </c>
      <c r="BN119" s="99">
        <f t="shared" si="2352"/>
        <v>0</v>
      </c>
      <c r="BO119" s="99">
        <f t="shared" si="2353"/>
        <v>0</v>
      </c>
      <c r="BP119" s="98"/>
      <c r="BQ119" s="98"/>
      <c r="BR119" s="98"/>
      <c r="BS119" s="98"/>
      <c r="BT119" s="98"/>
      <c r="BU119" s="98"/>
      <c r="BV119" s="98"/>
      <c r="BW119" s="98"/>
      <c r="BX119" s="98">
        <f t="shared" ref="BX119" si="3297">SUM(BT119+BV119)</f>
        <v>0</v>
      </c>
      <c r="BY119" s="98">
        <f t="shared" ref="BY119" si="3298">SUM(BU119+BW119)</f>
        <v>0</v>
      </c>
      <c r="BZ119" s="99">
        <f t="shared" si="2355"/>
        <v>0</v>
      </c>
      <c r="CA119" s="99">
        <f t="shared" si="2356"/>
        <v>0</v>
      </c>
      <c r="CB119" s="98"/>
      <c r="CC119" s="98"/>
      <c r="CD119" s="98"/>
      <c r="CE119" s="98"/>
      <c r="CF119" s="98"/>
      <c r="CG119" s="98"/>
      <c r="CH119" s="98"/>
      <c r="CI119" s="98"/>
      <c r="CJ119" s="98">
        <f t="shared" ref="CJ119" si="3299">SUM(CF119+CH119)</f>
        <v>0</v>
      </c>
      <c r="CK119" s="98">
        <f t="shared" ref="CK119" si="3300">SUM(CG119+CI119)</f>
        <v>0</v>
      </c>
      <c r="CL119" s="99">
        <f t="shared" si="2358"/>
        <v>0</v>
      </c>
      <c r="CM119" s="99">
        <f t="shared" si="2359"/>
        <v>0</v>
      </c>
      <c r="CN119" s="98"/>
      <c r="CO119" s="98"/>
      <c r="CP119" s="98"/>
      <c r="CQ119" s="98"/>
      <c r="CR119" s="98"/>
      <c r="CS119" s="98"/>
      <c r="CT119" s="98"/>
      <c r="CU119" s="98"/>
      <c r="CV119" s="98">
        <f t="shared" ref="CV119" si="3301">SUM(CR119+CT119)</f>
        <v>0</v>
      </c>
      <c r="CW119" s="98">
        <f t="shared" ref="CW119" si="3302">SUM(CS119+CU119)</f>
        <v>0</v>
      </c>
      <c r="CX119" s="99">
        <f t="shared" si="2361"/>
        <v>0</v>
      </c>
      <c r="CY119" s="99">
        <f t="shared" si="2362"/>
        <v>0</v>
      </c>
      <c r="CZ119" s="98"/>
      <c r="DA119" s="98"/>
      <c r="DB119" s="98"/>
      <c r="DC119" s="98"/>
      <c r="DD119" s="98"/>
      <c r="DE119" s="98"/>
      <c r="DF119" s="98"/>
      <c r="DG119" s="98"/>
      <c r="DH119" s="98">
        <f t="shared" ref="DH119" si="3303">SUM(DD119+DF119)</f>
        <v>0</v>
      </c>
      <c r="DI119" s="98">
        <f t="shared" ref="DI119" si="3304">SUM(DE119+DG119)</f>
        <v>0</v>
      </c>
      <c r="DJ119" s="99">
        <f t="shared" si="2364"/>
        <v>0</v>
      </c>
      <c r="DK119" s="99">
        <f t="shared" si="2365"/>
        <v>0</v>
      </c>
      <c r="DL119" s="98"/>
      <c r="DM119" s="98"/>
      <c r="DN119" s="98"/>
      <c r="DO119" s="98"/>
      <c r="DP119" s="98"/>
      <c r="DQ119" s="98"/>
      <c r="DR119" s="98"/>
      <c r="DS119" s="98"/>
      <c r="DT119" s="98">
        <f t="shared" ref="DT119" si="3305">SUM(DP119+DR119)</f>
        <v>0</v>
      </c>
      <c r="DU119" s="98">
        <f t="shared" ref="DU119" si="3306">SUM(DQ119+DS119)</f>
        <v>0</v>
      </c>
      <c r="DV119" s="99">
        <f t="shared" si="2367"/>
        <v>0</v>
      </c>
      <c r="DW119" s="99">
        <f t="shared" si="2368"/>
        <v>0</v>
      </c>
      <c r="DX119" s="98"/>
      <c r="DY119" s="98"/>
      <c r="DZ119" s="98"/>
      <c r="EA119" s="98"/>
      <c r="EB119" s="98"/>
      <c r="EC119" s="98"/>
      <c r="ED119" s="98"/>
      <c r="EE119" s="98"/>
      <c r="EF119" s="98">
        <f t="shared" ref="EF119" si="3307">SUM(EB119+ED119)</f>
        <v>0</v>
      </c>
      <c r="EG119" s="98">
        <f t="shared" ref="EG119" si="3308">SUM(EC119+EE119)</f>
        <v>0</v>
      </c>
      <c r="EH119" s="99">
        <f t="shared" si="2370"/>
        <v>0</v>
      </c>
      <c r="EI119" s="99">
        <f t="shared" si="2371"/>
        <v>0</v>
      </c>
      <c r="EJ119" s="98"/>
      <c r="EK119" s="98"/>
      <c r="EL119" s="98"/>
      <c r="EM119" s="98"/>
      <c r="EN119" s="98"/>
      <c r="EO119" s="98"/>
      <c r="EP119" s="98"/>
      <c r="EQ119" s="98"/>
      <c r="ER119" s="98">
        <f t="shared" ref="ER119" si="3309">SUM(EN119+EP119)</f>
        <v>0</v>
      </c>
      <c r="ES119" s="98">
        <f t="shared" ref="ES119" si="3310">SUM(EO119+EQ119)</f>
        <v>0</v>
      </c>
      <c r="ET119" s="99">
        <f t="shared" si="2373"/>
        <v>0</v>
      </c>
      <c r="EU119" s="99">
        <f t="shared" si="2374"/>
        <v>0</v>
      </c>
      <c r="EV119" s="98"/>
      <c r="EW119" s="98"/>
      <c r="EX119" s="98"/>
      <c r="EY119" s="98"/>
      <c r="EZ119" s="98"/>
      <c r="FA119" s="98"/>
      <c r="FB119" s="98"/>
      <c r="FC119" s="98"/>
      <c r="FD119" s="98">
        <f t="shared" si="3264"/>
        <v>0</v>
      </c>
      <c r="FE119" s="98">
        <f t="shared" si="3265"/>
        <v>0</v>
      </c>
      <c r="FF119" s="99">
        <f t="shared" si="2376"/>
        <v>0</v>
      </c>
      <c r="FG119" s="99">
        <f t="shared" si="2377"/>
        <v>0</v>
      </c>
      <c r="FH119" s="98"/>
      <c r="FI119" s="98"/>
      <c r="FJ119" s="98"/>
      <c r="FK119" s="98"/>
      <c r="FL119" s="98"/>
      <c r="FM119" s="98"/>
      <c r="FN119" s="98"/>
      <c r="FO119" s="98"/>
      <c r="FP119" s="98">
        <f t="shared" ref="FP119" si="3311">SUM(FL119+FN119)</f>
        <v>0</v>
      </c>
      <c r="FQ119" s="98">
        <f t="shared" ref="FQ119" si="3312">SUM(FM119+FO119)</f>
        <v>0</v>
      </c>
      <c r="FR119" s="99">
        <f t="shared" si="2379"/>
        <v>0</v>
      </c>
      <c r="FS119" s="99">
        <f t="shared" si="2380"/>
        <v>0</v>
      </c>
      <c r="FT119" s="98"/>
      <c r="FU119" s="98"/>
      <c r="FV119" s="98"/>
      <c r="FW119" s="98"/>
      <c r="FX119" s="98"/>
      <c r="FY119" s="98"/>
      <c r="FZ119" s="98"/>
      <c r="GA119" s="98"/>
      <c r="GB119" s="98">
        <f t="shared" si="3270"/>
        <v>0</v>
      </c>
      <c r="GC119" s="98">
        <f t="shared" si="3271"/>
        <v>0</v>
      </c>
      <c r="GD119" s="99">
        <f t="shared" si="2382"/>
        <v>0</v>
      </c>
      <c r="GE119" s="99">
        <f t="shared" si="2383"/>
        <v>0</v>
      </c>
      <c r="GF119" s="98">
        <f t="shared" si="3272"/>
        <v>0</v>
      </c>
      <c r="GG119" s="98">
        <f t="shared" si="3273"/>
        <v>0</v>
      </c>
      <c r="GH119" s="98">
        <f t="shared" si="3274"/>
        <v>0</v>
      </c>
      <c r="GI119" s="98">
        <f t="shared" si="3275"/>
        <v>0</v>
      </c>
      <c r="GJ119" s="98">
        <f t="shared" ref="GJ119" si="3313">SUM(L119,X119,AJ119,AV119,BH119,BT119,CF119,CR119,DD119,DP119,EB119,EN119,EZ119)</f>
        <v>0</v>
      </c>
      <c r="GK119" s="98">
        <f t="shared" ref="GK119" si="3314">SUM(M119,Y119,AK119,AW119,BI119,BU119,CG119,CS119,DE119,DQ119,EC119,EO119,FA119)</f>
        <v>0</v>
      </c>
      <c r="GL119" s="98">
        <f t="shared" ref="GL119" si="3315">SUM(N119,Z119,AL119,AX119,BJ119,BV119,CH119,CT119,DF119,DR119,ED119,EP119,FB119)</f>
        <v>0</v>
      </c>
      <c r="GM119" s="98">
        <f t="shared" ref="GM119" si="3316">SUM(O119,AA119,AM119,AY119,BK119,BW119,CI119,CU119,DG119,DS119,EE119,EQ119,FC119)</f>
        <v>0</v>
      </c>
      <c r="GN119" s="98">
        <f t="shared" ref="GN119" si="3317">SUM(P119,AB119,AN119,AZ119,BL119,BX119,CJ119,CV119,DH119,DT119,EF119,ER119,FD119)</f>
        <v>0</v>
      </c>
      <c r="GO119" s="98">
        <f t="shared" ref="GO119" si="3318">SUM(Q119,AC119,AO119,BA119,BM119,BY119,CK119,CW119,DI119,DU119,EG119,ES119,FE119)</f>
        <v>0</v>
      </c>
      <c r="GP119" s="98"/>
      <c r="GQ119" s="98"/>
      <c r="GR119" s="139"/>
      <c r="GS119" s="78"/>
      <c r="GT119" s="161"/>
      <c r="GU119" s="161"/>
      <c r="GV119" s="90">
        <f t="shared" si="2406"/>
        <v>0</v>
      </c>
    </row>
    <row r="120" spans="1:204" hidden="1" x14ac:dyDescent="0.2">
      <c r="A120" s="23">
        <v>1</v>
      </c>
      <c r="B120" s="101"/>
      <c r="C120" s="107"/>
      <c r="D120" s="108"/>
      <c r="E120" s="104" t="s">
        <v>49</v>
      </c>
      <c r="F120" s="108"/>
      <c r="G120" s="105"/>
      <c r="H120" s="106">
        <f>SUM(H121:H128)</f>
        <v>12</v>
      </c>
      <c r="I120" s="106">
        <f>SUM(I121:I128)</f>
        <v>1920983.8448999999</v>
      </c>
      <c r="J120" s="106">
        <f>SUM(J121:J128)</f>
        <v>5</v>
      </c>
      <c r="K120" s="106">
        <f>SUM(K121:K128)</f>
        <v>800409.93537499988</v>
      </c>
      <c r="L120" s="106">
        <f>SUM(L128,L124,L121)</f>
        <v>3</v>
      </c>
      <c r="M120" s="106">
        <f t="shared" ref="M120:Q120" si="3319">SUM(M128,M124,M121)</f>
        <v>419040.36</v>
      </c>
      <c r="N120" s="106">
        <f t="shared" si="3319"/>
        <v>0</v>
      </c>
      <c r="O120" s="106">
        <f t="shared" si="3319"/>
        <v>0</v>
      </c>
      <c r="P120" s="106">
        <f t="shared" si="3319"/>
        <v>3</v>
      </c>
      <c r="Q120" s="106">
        <f t="shared" si="3319"/>
        <v>419040.36</v>
      </c>
      <c r="R120" s="99">
        <f t="shared" si="2687"/>
        <v>-2</v>
      </c>
      <c r="S120" s="99">
        <f t="shared" si="2688"/>
        <v>-381369.5753749999</v>
      </c>
      <c r="T120" s="106">
        <f>SUM(T121:T128)</f>
        <v>0</v>
      </c>
      <c r="U120" s="106">
        <f>SUM(U121:U128)</f>
        <v>0</v>
      </c>
      <c r="V120" s="106">
        <f>SUM(V121:V128)</f>
        <v>0</v>
      </c>
      <c r="W120" s="106">
        <f>SUM(W121:W128)</f>
        <v>0</v>
      </c>
      <c r="X120" s="106">
        <f>SUM(X128,X124,X121)</f>
        <v>0</v>
      </c>
      <c r="Y120" s="106">
        <f t="shared" ref="Y120" si="3320">SUM(Y128,Y124,Y121)</f>
        <v>0</v>
      </c>
      <c r="Z120" s="106">
        <f t="shared" ref="Z120" si="3321">SUM(Z128,Z124,Z121)</f>
        <v>0</v>
      </c>
      <c r="AA120" s="106">
        <f t="shared" ref="AA120" si="3322">SUM(AA128,AA124,AA121)</f>
        <v>0</v>
      </c>
      <c r="AB120" s="106">
        <f t="shared" ref="AB120" si="3323">SUM(AB128,AB124,AB121)</f>
        <v>0</v>
      </c>
      <c r="AC120" s="106">
        <f t="shared" ref="AC120" si="3324">SUM(AC128,AC124,AC121)</f>
        <v>0</v>
      </c>
      <c r="AD120" s="99">
        <f t="shared" si="2344"/>
        <v>0</v>
      </c>
      <c r="AE120" s="99">
        <f t="shared" si="2345"/>
        <v>0</v>
      </c>
      <c r="AF120" s="106">
        <f>SUM(AF121:AF128)</f>
        <v>0</v>
      </c>
      <c r="AG120" s="106">
        <f>SUM(AG121:AG128)</f>
        <v>0</v>
      </c>
      <c r="AH120" s="106">
        <f>SUM(AH121:AH128)</f>
        <v>0</v>
      </c>
      <c r="AI120" s="106">
        <f>SUM(AI121:AI128)</f>
        <v>0</v>
      </c>
      <c r="AJ120" s="106">
        <f>SUM(AJ128,AJ124,AJ121)</f>
        <v>0</v>
      </c>
      <c r="AK120" s="106">
        <f t="shared" ref="AK120" si="3325">SUM(AK128,AK124,AK121)</f>
        <v>0</v>
      </c>
      <c r="AL120" s="106">
        <f t="shared" ref="AL120" si="3326">SUM(AL128,AL124,AL121)</f>
        <v>0</v>
      </c>
      <c r="AM120" s="106">
        <f t="shared" ref="AM120" si="3327">SUM(AM128,AM124,AM121)</f>
        <v>0</v>
      </c>
      <c r="AN120" s="106">
        <f t="shared" ref="AN120" si="3328">SUM(AN128,AN124,AN121)</f>
        <v>0</v>
      </c>
      <c r="AO120" s="106">
        <f t="shared" ref="AO120" si="3329">SUM(AO128,AO124,AO121)</f>
        <v>0</v>
      </c>
      <c r="AP120" s="99">
        <f t="shared" si="2346"/>
        <v>0</v>
      </c>
      <c r="AQ120" s="99">
        <f t="shared" si="2347"/>
        <v>0</v>
      </c>
      <c r="AR120" s="106">
        <f>SUM(AR121:AR128)</f>
        <v>0</v>
      </c>
      <c r="AS120" s="106">
        <f>SUM(AS121:AS128)</f>
        <v>0</v>
      </c>
      <c r="AT120" s="106">
        <f>SUM(AT121:AT128)</f>
        <v>0</v>
      </c>
      <c r="AU120" s="106">
        <f>SUM(AU121:AU128)</f>
        <v>0</v>
      </c>
      <c r="AV120" s="106">
        <f>SUM(AV128,AV124,AV121)</f>
        <v>0</v>
      </c>
      <c r="AW120" s="106">
        <f t="shared" ref="AW120" si="3330">SUM(AW128,AW124,AW121)</f>
        <v>0</v>
      </c>
      <c r="AX120" s="106">
        <f t="shared" ref="AX120" si="3331">SUM(AX128,AX124,AX121)</f>
        <v>0</v>
      </c>
      <c r="AY120" s="106">
        <f t="shared" ref="AY120" si="3332">SUM(AY128,AY124,AY121)</f>
        <v>0</v>
      </c>
      <c r="AZ120" s="106">
        <f t="shared" ref="AZ120" si="3333">SUM(AZ128,AZ124,AZ121)</f>
        <v>0</v>
      </c>
      <c r="BA120" s="106">
        <f t="shared" ref="BA120" si="3334">SUM(BA128,BA124,BA121)</f>
        <v>0</v>
      </c>
      <c r="BB120" s="99">
        <f t="shared" si="2349"/>
        <v>0</v>
      </c>
      <c r="BC120" s="99">
        <f t="shared" si="2350"/>
        <v>0</v>
      </c>
      <c r="BD120" s="106">
        <f>SUM(BD121:BD128)</f>
        <v>150</v>
      </c>
      <c r="BE120" s="106">
        <f>SUM(BE121:BE128)</f>
        <v>20445080.91</v>
      </c>
      <c r="BF120" s="106">
        <f>SUM(BF121:BF128)</f>
        <v>62.5</v>
      </c>
      <c r="BG120" s="106">
        <f>SUM(BG121:BG128)</f>
        <v>8518783.7125000004</v>
      </c>
      <c r="BH120" s="106">
        <f>SUM(BH128,BH124,BH121)</f>
        <v>36</v>
      </c>
      <c r="BI120" s="106">
        <f t="shared" ref="BI120" si="3335">SUM(BI128,BI124,BI121)</f>
        <v>4906819.4400000004</v>
      </c>
      <c r="BJ120" s="106">
        <f t="shared" ref="BJ120" si="3336">SUM(BJ128,BJ124,BJ121)</f>
        <v>0</v>
      </c>
      <c r="BK120" s="106">
        <f t="shared" ref="BK120" si="3337">SUM(BK128,BK124,BK121)</f>
        <v>0</v>
      </c>
      <c r="BL120" s="106">
        <f t="shared" ref="BL120" si="3338">SUM(BL128,BL124,BL121)</f>
        <v>36</v>
      </c>
      <c r="BM120" s="106">
        <f t="shared" ref="BM120" si="3339">SUM(BM128,BM124,BM121)</f>
        <v>4906819.4400000004</v>
      </c>
      <c r="BN120" s="99">
        <f t="shared" si="2352"/>
        <v>-26.5</v>
      </c>
      <c r="BO120" s="99">
        <f t="shared" si="2353"/>
        <v>-3611964.2725</v>
      </c>
      <c r="BP120" s="106">
        <f>SUM(BP121:BP128)</f>
        <v>0</v>
      </c>
      <c r="BQ120" s="106">
        <f>SUM(BQ121:BQ128)</f>
        <v>0</v>
      </c>
      <c r="BR120" s="106">
        <f>SUM(BR121:BR128)</f>
        <v>0</v>
      </c>
      <c r="BS120" s="106">
        <f>SUM(BS121:BS128)</f>
        <v>0</v>
      </c>
      <c r="BT120" s="106">
        <f>SUM(BT128,BT124,BT121)</f>
        <v>0</v>
      </c>
      <c r="BU120" s="106">
        <f t="shared" ref="BU120" si="3340">SUM(BU128,BU124,BU121)</f>
        <v>0</v>
      </c>
      <c r="BV120" s="106">
        <f t="shared" ref="BV120" si="3341">SUM(BV128,BV124,BV121)</f>
        <v>0</v>
      </c>
      <c r="BW120" s="106">
        <f t="shared" ref="BW120" si="3342">SUM(BW128,BW124,BW121)</f>
        <v>0</v>
      </c>
      <c r="BX120" s="106">
        <f t="shared" ref="BX120" si="3343">SUM(BX128,BX124,BX121)</f>
        <v>0</v>
      </c>
      <c r="BY120" s="106">
        <f t="shared" ref="BY120" si="3344">SUM(BY128,BY124,BY121)</f>
        <v>0</v>
      </c>
      <c r="BZ120" s="99">
        <f t="shared" si="2355"/>
        <v>0</v>
      </c>
      <c r="CA120" s="99">
        <f t="shared" si="2356"/>
        <v>0</v>
      </c>
      <c r="CB120" s="106">
        <f t="shared" ref="CB120:EA120" si="3345">SUM(CB121:CB128)</f>
        <v>0</v>
      </c>
      <c r="CC120" s="106">
        <f t="shared" si="3345"/>
        <v>0</v>
      </c>
      <c r="CD120" s="106">
        <f t="shared" si="3345"/>
        <v>0</v>
      </c>
      <c r="CE120" s="106">
        <f t="shared" si="3345"/>
        <v>0</v>
      </c>
      <c r="CF120" s="106">
        <f>SUM(CF128,CF124,CF121)</f>
        <v>0</v>
      </c>
      <c r="CG120" s="106">
        <f t="shared" ref="CG120" si="3346">SUM(CG128,CG124,CG121)</f>
        <v>0</v>
      </c>
      <c r="CH120" s="106">
        <f t="shared" ref="CH120" si="3347">SUM(CH128,CH124,CH121)</f>
        <v>0</v>
      </c>
      <c r="CI120" s="106">
        <f t="shared" ref="CI120" si="3348">SUM(CI128,CI124,CI121)</f>
        <v>0</v>
      </c>
      <c r="CJ120" s="106">
        <f t="shared" ref="CJ120" si="3349">SUM(CJ128,CJ124,CJ121)</f>
        <v>0</v>
      </c>
      <c r="CK120" s="106">
        <f t="shared" ref="CK120" si="3350">SUM(CK128,CK124,CK121)</f>
        <v>0</v>
      </c>
      <c r="CL120" s="99">
        <f t="shared" si="2358"/>
        <v>0</v>
      </c>
      <c r="CM120" s="99">
        <f t="shared" si="2359"/>
        <v>0</v>
      </c>
      <c r="CN120" s="106">
        <f t="shared" si="3345"/>
        <v>0</v>
      </c>
      <c r="CO120" s="106">
        <f t="shared" si="3345"/>
        <v>0</v>
      </c>
      <c r="CP120" s="106">
        <f t="shared" si="3345"/>
        <v>0</v>
      </c>
      <c r="CQ120" s="106">
        <f t="shared" si="3345"/>
        <v>0</v>
      </c>
      <c r="CR120" s="106">
        <f>SUM(CR128,CR124,CR121)</f>
        <v>0</v>
      </c>
      <c r="CS120" s="106">
        <f t="shared" ref="CS120" si="3351">SUM(CS128,CS124,CS121)</f>
        <v>0</v>
      </c>
      <c r="CT120" s="106">
        <f t="shared" ref="CT120" si="3352">SUM(CT128,CT124,CT121)</f>
        <v>0</v>
      </c>
      <c r="CU120" s="106">
        <f t="shared" ref="CU120" si="3353">SUM(CU128,CU124,CU121)</f>
        <v>0</v>
      </c>
      <c r="CV120" s="106">
        <f t="shared" ref="CV120" si="3354">SUM(CV128,CV124,CV121)</f>
        <v>0</v>
      </c>
      <c r="CW120" s="106">
        <f t="shared" ref="CW120" si="3355">SUM(CW128,CW124,CW121)</f>
        <v>0</v>
      </c>
      <c r="CX120" s="99">
        <f t="shared" si="2361"/>
        <v>0</v>
      </c>
      <c r="CY120" s="99">
        <f t="shared" si="2362"/>
        <v>0</v>
      </c>
      <c r="CZ120" s="106">
        <f t="shared" si="3345"/>
        <v>0</v>
      </c>
      <c r="DA120" s="106">
        <f t="shared" si="3345"/>
        <v>0</v>
      </c>
      <c r="DB120" s="106">
        <f t="shared" si="3345"/>
        <v>0</v>
      </c>
      <c r="DC120" s="106">
        <f t="shared" si="3345"/>
        <v>0</v>
      </c>
      <c r="DD120" s="106">
        <f>SUM(DD128,DD124,DD121)</f>
        <v>0</v>
      </c>
      <c r="DE120" s="106">
        <f t="shared" ref="DE120" si="3356">SUM(DE128,DE124,DE121)</f>
        <v>0</v>
      </c>
      <c r="DF120" s="106">
        <f t="shared" ref="DF120" si="3357">SUM(DF128,DF124,DF121)</f>
        <v>0</v>
      </c>
      <c r="DG120" s="106">
        <f t="shared" ref="DG120" si="3358">SUM(DG128,DG124,DG121)</f>
        <v>0</v>
      </c>
      <c r="DH120" s="106">
        <f t="shared" ref="DH120" si="3359">SUM(DH128,DH124,DH121)</f>
        <v>0</v>
      </c>
      <c r="DI120" s="106">
        <f t="shared" ref="DI120" si="3360">SUM(DI128,DI124,DI121)</f>
        <v>0</v>
      </c>
      <c r="DJ120" s="99">
        <f t="shared" si="2364"/>
        <v>0</v>
      </c>
      <c r="DK120" s="99">
        <f t="shared" si="2365"/>
        <v>0</v>
      </c>
      <c r="DL120" s="106">
        <f t="shared" si="3345"/>
        <v>0</v>
      </c>
      <c r="DM120" s="106">
        <f t="shared" si="3345"/>
        <v>0</v>
      </c>
      <c r="DN120" s="106">
        <f t="shared" si="3345"/>
        <v>0</v>
      </c>
      <c r="DO120" s="106">
        <f t="shared" si="3345"/>
        <v>0</v>
      </c>
      <c r="DP120" s="106">
        <f>SUM(DP128,DP124,DP121)</f>
        <v>0</v>
      </c>
      <c r="DQ120" s="106">
        <f t="shared" ref="DQ120" si="3361">SUM(DQ128,DQ124,DQ121)</f>
        <v>0</v>
      </c>
      <c r="DR120" s="106">
        <f t="shared" ref="DR120" si="3362">SUM(DR128,DR124,DR121)</f>
        <v>0</v>
      </c>
      <c r="DS120" s="106">
        <f t="shared" ref="DS120" si="3363">SUM(DS128,DS124,DS121)</f>
        <v>0</v>
      </c>
      <c r="DT120" s="106">
        <f t="shared" ref="DT120" si="3364">SUM(DT128,DT124,DT121)</f>
        <v>0</v>
      </c>
      <c r="DU120" s="106">
        <f t="shared" ref="DU120" si="3365">SUM(DU128,DU124,DU121)</f>
        <v>0</v>
      </c>
      <c r="DV120" s="99">
        <f t="shared" si="2367"/>
        <v>0</v>
      </c>
      <c r="DW120" s="99">
        <f t="shared" si="2368"/>
        <v>0</v>
      </c>
      <c r="DX120" s="106">
        <f t="shared" si="3345"/>
        <v>0</v>
      </c>
      <c r="DY120" s="106">
        <f t="shared" si="3345"/>
        <v>0</v>
      </c>
      <c r="DZ120" s="106">
        <f t="shared" si="3345"/>
        <v>0</v>
      </c>
      <c r="EA120" s="106">
        <f t="shared" si="3345"/>
        <v>0</v>
      </c>
      <c r="EB120" s="106">
        <f>SUM(EB128,EB124,EB121)</f>
        <v>0</v>
      </c>
      <c r="EC120" s="106">
        <f t="shared" ref="EC120" si="3366">SUM(EC128,EC124,EC121)</f>
        <v>0</v>
      </c>
      <c r="ED120" s="106">
        <f t="shared" ref="ED120" si="3367">SUM(ED128,ED124,ED121)</f>
        <v>0</v>
      </c>
      <c r="EE120" s="106">
        <f t="shared" ref="EE120" si="3368">SUM(EE128,EE124,EE121)</f>
        <v>0</v>
      </c>
      <c r="EF120" s="106">
        <f t="shared" ref="EF120" si="3369">SUM(EF128,EF124,EF121)</f>
        <v>0</v>
      </c>
      <c r="EG120" s="106">
        <f t="shared" ref="EG120" si="3370">SUM(EG128,EG124,EG121)</f>
        <v>0</v>
      </c>
      <c r="EH120" s="99">
        <f t="shared" si="2370"/>
        <v>0</v>
      </c>
      <c r="EI120" s="99">
        <f t="shared" si="2371"/>
        <v>0</v>
      </c>
      <c r="EJ120" s="106">
        <f t="shared" ref="EJ120:GQ120" si="3371">SUM(EJ121:EJ128)</f>
        <v>0</v>
      </c>
      <c r="EK120" s="106">
        <f t="shared" si="3371"/>
        <v>0</v>
      </c>
      <c r="EL120" s="106">
        <f t="shared" si="3371"/>
        <v>0</v>
      </c>
      <c r="EM120" s="106">
        <f t="shared" si="3371"/>
        <v>0</v>
      </c>
      <c r="EN120" s="106">
        <f>SUM(EN128,EN124,EN121)</f>
        <v>0</v>
      </c>
      <c r="EO120" s="106">
        <f t="shared" ref="EO120" si="3372">SUM(EO128,EO124,EO121)</f>
        <v>0</v>
      </c>
      <c r="EP120" s="106">
        <f t="shared" ref="EP120" si="3373">SUM(EP128,EP124,EP121)</f>
        <v>0</v>
      </c>
      <c r="EQ120" s="106">
        <f t="shared" ref="EQ120" si="3374">SUM(EQ128,EQ124,EQ121)</f>
        <v>0</v>
      </c>
      <c r="ER120" s="106">
        <f t="shared" ref="ER120" si="3375">SUM(ER128,ER124,ER121)</f>
        <v>0</v>
      </c>
      <c r="ES120" s="106">
        <f t="shared" ref="ES120" si="3376">SUM(ES128,ES124,ES121)</f>
        <v>0</v>
      </c>
      <c r="ET120" s="99">
        <f t="shared" si="2373"/>
        <v>0</v>
      </c>
      <c r="EU120" s="99">
        <f t="shared" si="2374"/>
        <v>0</v>
      </c>
      <c r="EV120" s="106">
        <f t="shared" si="3371"/>
        <v>0</v>
      </c>
      <c r="EW120" s="106">
        <f t="shared" si="3371"/>
        <v>0</v>
      </c>
      <c r="EX120" s="106">
        <f t="shared" si="3371"/>
        <v>0</v>
      </c>
      <c r="EY120" s="106">
        <f t="shared" si="3371"/>
        <v>0</v>
      </c>
      <c r="EZ120" s="106">
        <f>SUM(EZ128,EZ124,EZ121)</f>
        <v>0</v>
      </c>
      <c r="FA120" s="106">
        <f t="shared" ref="FA120" si="3377">SUM(FA128,FA124,FA121)</f>
        <v>0</v>
      </c>
      <c r="FB120" s="106">
        <f t="shared" ref="FB120" si="3378">SUM(FB128,FB124,FB121)</f>
        <v>0</v>
      </c>
      <c r="FC120" s="106">
        <f t="shared" ref="FC120" si="3379">SUM(FC128,FC124,FC121)</f>
        <v>0</v>
      </c>
      <c r="FD120" s="106">
        <f t="shared" ref="FD120" si="3380">SUM(FD128,FD124,FD121)</f>
        <v>0</v>
      </c>
      <c r="FE120" s="106">
        <f t="shared" ref="FE120" si="3381">SUM(FE128,FE124,FE121)</f>
        <v>0</v>
      </c>
      <c r="FF120" s="99">
        <f t="shared" si="2376"/>
        <v>0</v>
      </c>
      <c r="FG120" s="99">
        <f t="shared" si="2377"/>
        <v>0</v>
      </c>
      <c r="FH120" s="106">
        <f t="shared" si="3371"/>
        <v>0</v>
      </c>
      <c r="FI120" s="106">
        <f t="shared" si="3371"/>
        <v>0</v>
      </c>
      <c r="FJ120" s="106">
        <f t="shared" si="3371"/>
        <v>0</v>
      </c>
      <c r="FK120" s="106">
        <f t="shared" si="3371"/>
        <v>0</v>
      </c>
      <c r="FL120" s="106">
        <f>SUM(FL128,FL124,FL121)</f>
        <v>0</v>
      </c>
      <c r="FM120" s="106">
        <f t="shared" ref="FM120" si="3382">SUM(FM128,FM124,FM121)</f>
        <v>0</v>
      </c>
      <c r="FN120" s="106">
        <f t="shared" ref="FN120" si="3383">SUM(FN128,FN124,FN121)</f>
        <v>0</v>
      </c>
      <c r="FO120" s="106">
        <f t="shared" ref="FO120" si="3384">SUM(FO128,FO124,FO121)</f>
        <v>0</v>
      </c>
      <c r="FP120" s="106">
        <f t="shared" ref="FP120" si="3385">SUM(FP128,FP124,FP121)</f>
        <v>0</v>
      </c>
      <c r="FQ120" s="106">
        <f t="shared" ref="FQ120" si="3386">SUM(FQ128,FQ124,FQ121)</f>
        <v>0</v>
      </c>
      <c r="FR120" s="99">
        <f t="shared" si="2379"/>
        <v>0</v>
      </c>
      <c r="FS120" s="99">
        <f t="shared" si="2380"/>
        <v>0</v>
      </c>
      <c r="FT120" s="106">
        <f t="shared" si="3371"/>
        <v>0</v>
      </c>
      <c r="FU120" s="106">
        <f t="shared" si="3371"/>
        <v>0</v>
      </c>
      <c r="FV120" s="106">
        <f t="shared" si="3371"/>
        <v>0</v>
      </c>
      <c r="FW120" s="106">
        <f t="shared" si="3371"/>
        <v>0</v>
      </c>
      <c r="FX120" s="106">
        <f>SUM(FX128,FX124,FX121)</f>
        <v>0</v>
      </c>
      <c r="FY120" s="106">
        <f t="shared" ref="FY120" si="3387">SUM(FY128,FY124,FY121)</f>
        <v>0</v>
      </c>
      <c r="FZ120" s="106">
        <f t="shared" ref="FZ120" si="3388">SUM(FZ128,FZ124,FZ121)</f>
        <v>0</v>
      </c>
      <c r="GA120" s="106">
        <f t="shared" ref="GA120" si="3389">SUM(GA128,GA124,GA121)</f>
        <v>0</v>
      </c>
      <c r="GB120" s="106">
        <f t="shared" ref="GB120" si="3390">SUM(GB128,GB124,GB121)</f>
        <v>0</v>
      </c>
      <c r="GC120" s="106">
        <f t="shared" ref="GC120" si="3391">SUM(GC128,GC124,GC121)</f>
        <v>0</v>
      </c>
      <c r="GD120" s="99">
        <f t="shared" si="2382"/>
        <v>0</v>
      </c>
      <c r="GE120" s="99">
        <f t="shared" si="2383"/>
        <v>0</v>
      </c>
      <c r="GF120" s="106">
        <f>SUM(GF121,GF124,GF128)</f>
        <v>162</v>
      </c>
      <c r="GG120" s="106">
        <f t="shared" ref="GG120:GO120" si="3392">SUM(GG121,GG124,GG128)</f>
        <v>22366064.754900001</v>
      </c>
      <c r="GH120" s="129">
        <f t="shared" ref="GH120:GH121" si="3393">SUM(GF120/12*$A$2)</f>
        <v>67.5</v>
      </c>
      <c r="GI120" s="172">
        <f t="shared" ref="GI120:GI121" si="3394">SUM(GG120/12*$A$2)</f>
        <v>9319193.6478749998</v>
      </c>
      <c r="GJ120" s="106">
        <f t="shared" si="3392"/>
        <v>39</v>
      </c>
      <c r="GK120" s="106">
        <f t="shared" si="3392"/>
        <v>5325859.8000000007</v>
      </c>
      <c r="GL120" s="106">
        <f t="shared" si="3392"/>
        <v>0</v>
      </c>
      <c r="GM120" s="106">
        <f t="shared" si="3392"/>
        <v>0</v>
      </c>
      <c r="GN120" s="106">
        <f t="shared" si="3392"/>
        <v>39</v>
      </c>
      <c r="GO120" s="106">
        <f t="shared" si="3392"/>
        <v>5325859.8000000007</v>
      </c>
      <c r="GP120" s="106">
        <f t="shared" si="3371"/>
        <v>-28.5</v>
      </c>
      <c r="GQ120" s="106">
        <f t="shared" si="3371"/>
        <v>-3993333.847875</v>
      </c>
      <c r="GR120" s="139"/>
      <c r="GS120" s="78"/>
      <c r="GT120" s="161"/>
      <c r="GU120" s="161"/>
      <c r="GV120" s="90">
        <f t="shared" si="2406"/>
        <v>0</v>
      </c>
    </row>
    <row r="121" spans="1:204" hidden="1" x14ac:dyDescent="0.2">
      <c r="A121" s="23">
        <v>1</v>
      </c>
      <c r="B121" s="101"/>
      <c r="C121" s="107"/>
      <c r="D121" s="108"/>
      <c r="E121" s="123" t="s">
        <v>50</v>
      </c>
      <c r="F121" s="125">
        <v>23</v>
      </c>
      <c r="G121" s="126">
        <v>85275.142599999992</v>
      </c>
      <c r="H121" s="106">
        <f>VLOOKUP($E121,'ВМП план'!$B$8:$AN$43,8,0)</f>
        <v>1</v>
      </c>
      <c r="I121" s="106">
        <f>VLOOKUP($E121,'ВМП план'!$B$8:$AN$43,9,0)</f>
        <v>85275.142599999992</v>
      </c>
      <c r="J121" s="106">
        <f t="shared" si="288"/>
        <v>0.41666666666666663</v>
      </c>
      <c r="K121" s="106">
        <f t="shared" si="289"/>
        <v>35531.309416666663</v>
      </c>
      <c r="L121" s="106">
        <f>SUM(L122:L123)</f>
        <v>1</v>
      </c>
      <c r="M121" s="106">
        <f t="shared" ref="M121:Q121" si="3395">SUM(M122:M123)</f>
        <v>85275.14</v>
      </c>
      <c r="N121" s="106">
        <f t="shared" si="3395"/>
        <v>0</v>
      </c>
      <c r="O121" s="106">
        <f t="shared" si="3395"/>
        <v>0</v>
      </c>
      <c r="P121" s="106">
        <f t="shared" si="3395"/>
        <v>1</v>
      </c>
      <c r="Q121" s="106">
        <f t="shared" si="3395"/>
        <v>85275.14</v>
      </c>
      <c r="R121" s="122">
        <f t="shared" si="2687"/>
        <v>0.58333333333333337</v>
      </c>
      <c r="S121" s="122">
        <f t="shared" si="2688"/>
        <v>49743.830583333336</v>
      </c>
      <c r="T121" s="106">
        <f>VLOOKUP($E121,'ВМП план'!$B$8:$AN$43,10,0)</f>
        <v>0</v>
      </c>
      <c r="U121" s="106">
        <f>VLOOKUP($E121,'ВМП план'!$B$8:$AN$43,11,0)</f>
        <v>0</v>
      </c>
      <c r="V121" s="106">
        <f t="shared" si="291"/>
        <v>0</v>
      </c>
      <c r="W121" s="106">
        <f t="shared" si="292"/>
        <v>0</v>
      </c>
      <c r="X121" s="106">
        <f>SUM(X122:X123)</f>
        <v>0</v>
      </c>
      <c r="Y121" s="106">
        <f t="shared" ref="Y121" si="3396">SUM(Y122:Y123)</f>
        <v>0</v>
      </c>
      <c r="Z121" s="106">
        <f t="shared" ref="Z121" si="3397">SUM(Z122:Z123)</f>
        <v>0</v>
      </c>
      <c r="AA121" s="106">
        <f t="shared" ref="AA121" si="3398">SUM(AA122:AA123)</f>
        <v>0</v>
      </c>
      <c r="AB121" s="106">
        <f t="shared" ref="AB121" si="3399">SUM(AB122:AB123)</f>
        <v>0</v>
      </c>
      <c r="AC121" s="106">
        <f t="shared" ref="AC121" si="3400">SUM(AC122:AC123)</f>
        <v>0</v>
      </c>
      <c r="AD121" s="122">
        <f t="shared" si="2344"/>
        <v>0</v>
      </c>
      <c r="AE121" s="122">
        <f t="shared" si="2345"/>
        <v>0</v>
      </c>
      <c r="AF121" s="106">
        <f>VLOOKUP($E121,'ВМП план'!$B$8:$AL$43,12,0)</f>
        <v>0</v>
      </c>
      <c r="AG121" s="106">
        <f>VLOOKUP($E121,'ВМП план'!$B$8:$AL$43,13,0)</f>
        <v>0</v>
      </c>
      <c r="AH121" s="106">
        <f t="shared" si="298"/>
        <v>0</v>
      </c>
      <c r="AI121" s="106">
        <f t="shared" si="299"/>
        <v>0</v>
      </c>
      <c r="AJ121" s="106">
        <f>SUM(AJ122:AJ123)</f>
        <v>0</v>
      </c>
      <c r="AK121" s="106">
        <f t="shared" ref="AK121" si="3401">SUM(AK122:AK123)</f>
        <v>0</v>
      </c>
      <c r="AL121" s="106">
        <f t="shared" ref="AL121" si="3402">SUM(AL122:AL123)</f>
        <v>0</v>
      </c>
      <c r="AM121" s="106">
        <f t="shared" ref="AM121" si="3403">SUM(AM122:AM123)</f>
        <v>0</v>
      </c>
      <c r="AN121" s="106">
        <f t="shared" ref="AN121" si="3404">SUM(AN122:AN123)</f>
        <v>0</v>
      </c>
      <c r="AO121" s="106">
        <f t="shared" ref="AO121" si="3405">SUM(AO122:AO123)</f>
        <v>0</v>
      </c>
      <c r="AP121" s="122">
        <f t="shared" si="2346"/>
        <v>0</v>
      </c>
      <c r="AQ121" s="122">
        <f t="shared" si="2347"/>
        <v>0</v>
      </c>
      <c r="AR121" s="106"/>
      <c r="AS121" s="106"/>
      <c r="AT121" s="106">
        <f t="shared" si="305"/>
        <v>0</v>
      </c>
      <c r="AU121" s="106">
        <f t="shared" si="306"/>
        <v>0</v>
      </c>
      <c r="AV121" s="106">
        <f>SUM(AV122:AV123)</f>
        <v>0</v>
      </c>
      <c r="AW121" s="106">
        <f t="shared" ref="AW121" si="3406">SUM(AW122:AW123)</f>
        <v>0</v>
      </c>
      <c r="AX121" s="106">
        <f t="shared" ref="AX121" si="3407">SUM(AX122:AX123)</f>
        <v>0</v>
      </c>
      <c r="AY121" s="106">
        <f t="shared" ref="AY121" si="3408">SUM(AY122:AY123)</f>
        <v>0</v>
      </c>
      <c r="AZ121" s="106">
        <f t="shared" ref="AZ121" si="3409">SUM(AZ122:AZ123)</f>
        <v>0</v>
      </c>
      <c r="BA121" s="106">
        <f t="shared" ref="BA121" si="3410">SUM(BA122:BA123)</f>
        <v>0</v>
      </c>
      <c r="BB121" s="122">
        <f t="shared" si="2349"/>
        <v>0</v>
      </c>
      <c r="BC121" s="122">
        <f t="shared" si="2350"/>
        <v>0</v>
      </c>
      <c r="BD121" s="106"/>
      <c r="BE121" s="106">
        <v>0</v>
      </c>
      <c r="BF121" s="106">
        <f t="shared" si="312"/>
        <v>0</v>
      </c>
      <c r="BG121" s="106">
        <f t="shared" si="313"/>
        <v>0</v>
      </c>
      <c r="BH121" s="106">
        <f>SUM(BH122:BH123)</f>
        <v>0</v>
      </c>
      <c r="BI121" s="106">
        <f t="shared" ref="BI121" si="3411">SUM(BI122:BI123)</f>
        <v>0</v>
      </c>
      <c r="BJ121" s="106">
        <f t="shared" ref="BJ121" si="3412">SUM(BJ122:BJ123)</f>
        <v>0</v>
      </c>
      <c r="BK121" s="106">
        <f t="shared" ref="BK121" si="3413">SUM(BK122:BK123)</f>
        <v>0</v>
      </c>
      <c r="BL121" s="106">
        <f t="shared" ref="BL121" si="3414">SUM(BL122:BL123)</f>
        <v>0</v>
      </c>
      <c r="BM121" s="106">
        <f t="shared" ref="BM121" si="3415">SUM(BM122:BM123)</f>
        <v>0</v>
      </c>
      <c r="BN121" s="122">
        <f t="shared" si="2352"/>
        <v>0</v>
      </c>
      <c r="BO121" s="122">
        <f t="shared" si="2353"/>
        <v>0</v>
      </c>
      <c r="BP121" s="106"/>
      <c r="BQ121" s="106"/>
      <c r="BR121" s="106">
        <f t="shared" si="319"/>
        <v>0</v>
      </c>
      <c r="BS121" s="106">
        <f t="shared" si="320"/>
        <v>0</v>
      </c>
      <c r="BT121" s="106">
        <f>SUM(BT122:BT123)</f>
        <v>0</v>
      </c>
      <c r="BU121" s="106">
        <f t="shared" ref="BU121" si="3416">SUM(BU122:BU123)</f>
        <v>0</v>
      </c>
      <c r="BV121" s="106">
        <f t="shared" ref="BV121" si="3417">SUM(BV122:BV123)</f>
        <v>0</v>
      </c>
      <c r="BW121" s="106">
        <f t="shared" ref="BW121" si="3418">SUM(BW122:BW123)</f>
        <v>0</v>
      </c>
      <c r="BX121" s="106">
        <f t="shared" ref="BX121" si="3419">SUM(BX122:BX123)</f>
        <v>0</v>
      </c>
      <c r="BY121" s="106">
        <f t="shared" ref="BY121" si="3420">SUM(BY122:BY123)</f>
        <v>0</v>
      </c>
      <c r="BZ121" s="122">
        <f t="shared" si="2355"/>
        <v>0</v>
      </c>
      <c r="CA121" s="122">
        <f t="shared" si="2356"/>
        <v>0</v>
      </c>
      <c r="CB121" s="106"/>
      <c r="CC121" s="106">
        <v>0</v>
      </c>
      <c r="CD121" s="106">
        <f t="shared" si="326"/>
        <v>0</v>
      </c>
      <c r="CE121" s="106">
        <f t="shared" si="327"/>
        <v>0</v>
      </c>
      <c r="CF121" s="106">
        <f>SUM(CF122:CF123)</f>
        <v>0</v>
      </c>
      <c r="CG121" s="106">
        <f t="shared" ref="CG121" si="3421">SUM(CG122:CG123)</f>
        <v>0</v>
      </c>
      <c r="CH121" s="106">
        <f t="shared" ref="CH121" si="3422">SUM(CH122:CH123)</f>
        <v>0</v>
      </c>
      <c r="CI121" s="106">
        <f t="shared" ref="CI121" si="3423">SUM(CI122:CI123)</f>
        <v>0</v>
      </c>
      <c r="CJ121" s="106">
        <f t="shared" ref="CJ121" si="3424">SUM(CJ122:CJ123)</f>
        <v>0</v>
      </c>
      <c r="CK121" s="106">
        <f t="shared" ref="CK121" si="3425">SUM(CK122:CK123)</f>
        <v>0</v>
      </c>
      <c r="CL121" s="122">
        <f t="shared" si="2358"/>
        <v>0</v>
      </c>
      <c r="CM121" s="122">
        <f t="shared" si="2359"/>
        <v>0</v>
      </c>
      <c r="CN121" s="106"/>
      <c r="CO121" s="106"/>
      <c r="CP121" s="106">
        <f t="shared" si="333"/>
        <v>0</v>
      </c>
      <c r="CQ121" s="106">
        <f t="shared" si="334"/>
        <v>0</v>
      </c>
      <c r="CR121" s="106">
        <f>SUM(CR122:CR123)</f>
        <v>0</v>
      </c>
      <c r="CS121" s="106">
        <f t="shared" ref="CS121" si="3426">SUM(CS122:CS123)</f>
        <v>0</v>
      </c>
      <c r="CT121" s="106">
        <f t="shared" ref="CT121" si="3427">SUM(CT122:CT123)</f>
        <v>0</v>
      </c>
      <c r="CU121" s="106">
        <f t="shared" ref="CU121" si="3428">SUM(CU122:CU123)</f>
        <v>0</v>
      </c>
      <c r="CV121" s="106">
        <f t="shared" ref="CV121" si="3429">SUM(CV122:CV123)</f>
        <v>0</v>
      </c>
      <c r="CW121" s="106">
        <f t="shared" ref="CW121" si="3430">SUM(CW122:CW123)</f>
        <v>0</v>
      </c>
      <c r="CX121" s="122">
        <f t="shared" si="2361"/>
        <v>0</v>
      </c>
      <c r="CY121" s="122">
        <f t="shared" si="2362"/>
        <v>0</v>
      </c>
      <c r="CZ121" s="106"/>
      <c r="DA121" s="106"/>
      <c r="DB121" s="106">
        <f t="shared" si="340"/>
        <v>0</v>
      </c>
      <c r="DC121" s="106">
        <f t="shared" si="341"/>
        <v>0</v>
      </c>
      <c r="DD121" s="106">
        <f>SUM(DD122:DD123)</f>
        <v>0</v>
      </c>
      <c r="DE121" s="106">
        <f t="shared" ref="DE121" si="3431">SUM(DE122:DE123)</f>
        <v>0</v>
      </c>
      <c r="DF121" s="106">
        <f t="shared" ref="DF121" si="3432">SUM(DF122:DF123)</f>
        <v>0</v>
      </c>
      <c r="DG121" s="106">
        <f t="shared" ref="DG121" si="3433">SUM(DG122:DG123)</f>
        <v>0</v>
      </c>
      <c r="DH121" s="106">
        <f t="shared" ref="DH121" si="3434">SUM(DH122:DH123)</f>
        <v>0</v>
      </c>
      <c r="DI121" s="106">
        <f t="shared" ref="DI121" si="3435">SUM(DI122:DI123)</f>
        <v>0</v>
      </c>
      <c r="DJ121" s="122">
        <f t="shared" si="2364"/>
        <v>0</v>
      </c>
      <c r="DK121" s="122">
        <f t="shared" si="2365"/>
        <v>0</v>
      </c>
      <c r="DL121" s="106"/>
      <c r="DM121" s="106"/>
      <c r="DN121" s="106">
        <f t="shared" si="347"/>
        <v>0</v>
      </c>
      <c r="DO121" s="106">
        <f t="shared" si="348"/>
        <v>0</v>
      </c>
      <c r="DP121" s="106">
        <f>SUM(DP122:DP123)</f>
        <v>0</v>
      </c>
      <c r="DQ121" s="106">
        <f t="shared" ref="DQ121" si="3436">SUM(DQ122:DQ123)</f>
        <v>0</v>
      </c>
      <c r="DR121" s="106">
        <f t="shared" ref="DR121" si="3437">SUM(DR122:DR123)</f>
        <v>0</v>
      </c>
      <c r="DS121" s="106">
        <f t="shared" ref="DS121" si="3438">SUM(DS122:DS123)</f>
        <v>0</v>
      </c>
      <c r="DT121" s="106">
        <f t="shared" ref="DT121" si="3439">SUM(DT122:DT123)</f>
        <v>0</v>
      </c>
      <c r="DU121" s="106">
        <f t="shared" ref="DU121" si="3440">SUM(DU122:DU123)</f>
        <v>0</v>
      </c>
      <c r="DV121" s="122">
        <f t="shared" si="2367"/>
        <v>0</v>
      </c>
      <c r="DW121" s="122">
        <f t="shared" si="2368"/>
        <v>0</v>
      </c>
      <c r="DX121" s="106"/>
      <c r="DY121" s="106">
        <v>0</v>
      </c>
      <c r="DZ121" s="106">
        <f t="shared" si="354"/>
        <v>0</v>
      </c>
      <c r="EA121" s="106">
        <f t="shared" si="355"/>
        <v>0</v>
      </c>
      <c r="EB121" s="106">
        <f>SUM(EB122:EB123)</f>
        <v>0</v>
      </c>
      <c r="EC121" s="106">
        <f t="shared" ref="EC121" si="3441">SUM(EC122:EC123)</f>
        <v>0</v>
      </c>
      <c r="ED121" s="106">
        <f t="shared" ref="ED121" si="3442">SUM(ED122:ED123)</f>
        <v>0</v>
      </c>
      <c r="EE121" s="106">
        <f t="shared" ref="EE121" si="3443">SUM(EE122:EE123)</f>
        <v>0</v>
      </c>
      <c r="EF121" s="106">
        <f t="shared" ref="EF121" si="3444">SUM(EF122:EF123)</f>
        <v>0</v>
      </c>
      <c r="EG121" s="106">
        <f t="shared" ref="EG121" si="3445">SUM(EG122:EG123)</f>
        <v>0</v>
      </c>
      <c r="EH121" s="122">
        <f t="shared" si="2370"/>
        <v>0</v>
      </c>
      <c r="EI121" s="122">
        <f t="shared" si="2371"/>
        <v>0</v>
      </c>
      <c r="EJ121" s="106"/>
      <c r="EK121" s="106">
        <v>0</v>
      </c>
      <c r="EL121" s="106">
        <f t="shared" si="361"/>
        <v>0</v>
      </c>
      <c r="EM121" s="106">
        <f t="shared" si="362"/>
        <v>0</v>
      </c>
      <c r="EN121" s="106">
        <f>SUM(EN122:EN123)</f>
        <v>0</v>
      </c>
      <c r="EO121" s="106">
        <f t="shared" ref="EO121" si="3446">SUM(EO122:EO123)</f>
        <v>0</v>
      </c>
      <c r="EP121" s="106">
        <f t="shared" ref="EP121" si="3447">SUM(EP122:EP123)</f>
        <v>0</v>
      </c>
      <c r="EQ121" s="106">
        <f t="shared" ref="EQ121" si="3448">SUM(EQ122:EQ123)</f>
        <v>0</v>
      </c>
      <c r="ER121" s="106">
        <f t="shared" ref="ER121" si="3449">SUM(ER122:ER123)</f>
        <v>0</v>
      </c>
      <c r="ES121" s="106">
        <f t="shared" ref="ES121" si="3450">SUM(ES122:ES123)</f>
        <v>0</v>
      </c>
      <c r="ET121" s="122">
        <f t="shared" si="2373"/>
        <v>0</v>
      </c>
      <c r="EU121" s="122">
        <f t="shared" si="2374"/>
        <v>0</v>
      </c>
      <c r="EV121" s="106"/>
      <c r="EW121" s="106"/>
      <c r="EX121" s="106">
        <f t="shared" si="368"/>
        <v>0</v>
      </c>
      <c r="EY121" s="106">
        <f t="shared" si="369"/>
        <v>0</v>
      </c>
      <c r="EZ121" s="106">
        <f>SUM(EZ122:EZ123)</f>
        <v>0</v>
      </c>
      <c r="FA121" s="106">
        <f t="shared" ref="FA121" si="3451">SUM(FA122:FA123)</f>
        <v>0</v>
      </c>
      <c r="FB121" s="106">
        <f t="shared" ref="FB121" si="3452">SUM(FB122:FB123)</f>
        <v>0</v>
      </c>
      <c r="FC121" s="106">
        <f t="shared" ref="FC121" si="3453">SUM(FC122:FC123)</f>
        <v>0</v>
      </c>
      <c r="FD121" s="106">
        <f t="shared" ref="FD121" si="3454">SUM(FD122:FD123)</f>
        <v>0</v>
      </c>
      <c r="FE121" s="106">
        <f t="shared" ref="FE121" si="3455">SUM(FE122:FE123)</f>
        <v>0</v>
      </c>
      <c r="FF121" s="122">
        <f t="shared" si="2376"/>
        <v>0</v>
      </c>
      <c r="FG121" s="122">
        <f t="shared" si="2377"/>
        <v>0</v>
      </c>
      <c r="FH121" s="106"/>
      <c r="FI121" s="106"/>
      <c r="FJ121" s="106">
        <f t="shared" si="375"/>
        <v>0</v>
      </c>
      <c r="FK121" s="106">
        <f t="shared" si="376"/>
        <v>0</v>
      </c>
      <c r="FL121" s="106">
        <f>SUM(FL122:FL123)</f>
        <v>0</v>
      </c>
      <c r="FM121" s="106">
        <f t="shared" ref="FM121" si="3456">SUM(FM122:FM123)</f>
        <v>0</v>
      </c>
      <c r="FN121" s="106">
        <f t="shared" ref="FN121" si="3457">SUM(FN122:FN123)</f>
        <v>0</v>
      </c>
      <c r="FO121" s="106">
        <f t="shared" ref="FO121" si="3458">SUM(FO122:FO123)</f>
        <v>0</v>
      </c>
      <c r="FP121" s="106">
        <f t="shared" ref="FP121" si="3459">SUM(FP122:FP123)</f>
        <v>0</v>
      </c>
      <c r="FQ121" s="106">
        <f t="shared" ref="FQ121" si="3460">SUM(FQ122:FQ123)</f>
        <v>0</v>
      </c>
      <c r="FR121" s="122">
        <f t="shared" si="2379"/>
        <v>0</v>
      </c>
      <c r="FS121" s="122">
        <f t="shared" si="2380"/>
        <v>0</v>
      </c>
      <c r="FT121" s="106"/>
      <c r="FU121" s="106"/>
      <c r="FV121" s="106">
        <f t="shared" si="382"/>
        <v>0</v>
      </c>
      <c r="FW121" s="106">
        <f t="shared" si="383"/>
        <v>0</v>
      </c>
      <c r="FX121" s="106">
        <f>SUM(FX122:FX123)</f>
        <v>0</v>
      </c>
      <c r="FY121" s="106">
        <f t="shared" ref="FY121" si="3461">SUM(FY122:FY123)</f>
        <v>0</v>
      </c>
      <c r="FZ121" s="106">
        <f t="shared" ref="FZ121" si="3462">SUM(FZ122:FZ123)</f>
        <v>0</v>
      </c>
      <c r="GA121" s="106">
        <f t="shared" ref="GA121" si="3463">SUM(GA122:GA123)</f>
        <v>0</v>
      </c>
      <c r="GB121" s="106">
        <f t="shared" ref="GB121" si="3464">SUM(GB122:GB123)</f>
        <v>0</v>
      </c>
      <c r="GC121" s="106">
        <f t="shared" ref="GC121" si="3465">SUM(GC122:GC123)</f>
        <v>0</v>
      </c>
      <c r="GD121" s="122">
        <f t="shared" si="2382"/>
        <v>0</v>
      </c>
      <c r="GE121" s="122">
        <f t="shared" si="2383"/>
        <v>0</v>
      </c>
      <c r="GF121" s="106">
        <f t="shared" ref="GF121:GG128" si="3466">H121+T121+AF121+AR121+BD121+BP121+CB121+CN121+CZ121+DL121+DX121+EJ121+EV121+FH121+FT121</f>
        <v>1</v>
      </c>
      <c r="GG121" s="106">
        <f t="shared" si="3466"/>
        <v>85275.142599999992</v>
      </c>
      <c r="GH121" s="129">
        <f t="shared" si="3393"/>
        <v>0.41666666666666663</v>
      </c>
      <c r="GI121" s="172">
        <f t="shared" si="3394"/>
        <v>35531.309416666663</v>
      </c>
      <c r="GJ121" s="106">
        <f>SUM(GJ122:GJ123)</f>
        <v>1</v>
      </c>
      <c r="GK121" s="106">
        <f t="shared" ref="GK121" si="3467">SUM(GK122:GK123)</f>
        <v>85275.14</v>
      </c>
      <c r="GL121" s="106">
        <f t="shared" ref="GL121" si="3468">SUM(GL122:GL123)</f>
        <v>0</v>
      </c>
      <c r="GM121" s="106">
        <f t="shared" ref="GM121" si="3469">SUM(GM122:GM123)</f>
        <v>0</v>
      </c>
      <c r="GN121" s="106">
        <f t="shared" ref="GN121" si="3470">SUM(GN122:GN123)</f>
        <v>1</v>
      </c>
      <c r="GO121" s="106">
        <f t="shared" ref="GO121" si="3471">SUM(GO122:GO123)</f>
        <v>85275.14</v>
      </c>
      <c r="GP121" s="106">
        <f t="shared" ref="GP121:GP128" si="3472">SUM(GJ121-GH121)</f>
        <v>0.58333333333333337</v>
      </c>
      <c r="GQ121" s="106">
        <f t="shared" ref="GQ121:GQ128" si="3473">SUM(GK121-GI121)</f>
        <v>49743.830583333336</v>
      </c>
      <c r="GR121" s="139"/>
      <c r="GS121" s="78"/>
      <c r="GT121" s="161">
        <v>85275.142599999992</v>
      </c>
      <c r="GU121" s="161">
        <f t="shared" si="2646"/>
        <v>85275.14</v>
      </c>
      <c r="GV121" s="90">
        <f t="shared" si="2406"/>
        <v>2.5999999925261363E-3</v>
      </c>
    </row>
    <row r="122" spans="1:204" ht="39.75" hidden="1" customHeight="1" x14ac:dyDescent="0.2">
      <c r="A122" s="23">
        <v>1</v>
      </c>
      <c r="B122" s="78" t="s">
        <v>204</v>
      </c>
      <c r="C122" s="79" t="s">
        <v>205</v>
      </c>
      <c r="D122" s="86">
        <v>403</v>
      </c>
      <c r="E122" s="83" t="s">
        <v>206</v>
      </c>
      <c r="F122" s="86">
        <v>23</v>
      </c>
      <c r="G122" s="97">
        <v>85275.142599999992</v>
      </c>
      <c r="H122" s="98"/>
      <c r="I122" s="98"/>
      <c r="J122" s="98"/>
      <c r="K122" s="98"/>
      <c r="L122" s="98">
        <f>VLOOKUP($D122,'факт '!$D$7:$AS$101,3,0)</f>
        <v>1</v>
      </c>
      <c r="M122" s="98">
        <f>VLOOKUP($D122,'факт '!$D$7:$AS$101,4,0)</f>
        <v>85275.14</v>
      </c>
      <c r="N122" s="98"/>
      <c r="O122" s="98"/>
      <c r="P122" s="98">
        <f>SUM(L122+N122)</f>
        <v>1</v>
      </c>
      <c r="Q122" s="98">
        <f>SUM(M122+O122)</f>
        <v>85275.14</v>
      </c>
      <c r="R122" s="99">
        <f t="shared" ref="R122" si="3474">SUM(L122-J122)</f>
        <v>1</v>
      </c>
      <c r="S122" s="99">
        <f t="shared" ref="S122" si="3475">SUM(M122-K122)</f>
        <v>85275.14</v>
      </c>
      <c r="T122" s="98"/>
      <c r="U122" s="98"/>
      <c r="V122" s="98"/>
      <c r="W122" s="98"/>
      <c r="X122" s="98">
        <f>VLOOKUP($D122,'факт '!$D$7:$AS$101,7,0)</f>
        <v>0</v>
      </c>
      <c r="Y122" s="98">
        <f>VLOOKUP($D122,'факт '!$D$7:$AS$101,8,0)</f>
        <v>0</v>
      </c>
      <c r="Z122" s="98">
        <f>VLOOKUP($D122,'факт '!$D$7:$AS$101,9,0)</f>
        <v>0</v>
      </c>
      <c r="AA122" s="98">
        <f>VLOOKUP($D122,'факт '!$D$7:$AS$101,10,0)</f>
        <v>0</v>
      </c>
      <c r="AB122" s="98">
        <f>SUM(X122+Z122)</f>
        <v>0</v>
      </c>
      <c r="AC122" s="98">
        <f>SUM(Y122+AA122)</f>
        <v>0</v>
      </c>
      <c r="AD122" s="99">
        <f t="shared" ref="AD122" si="3476">SUM(X122-V122)</f>
        <v>0</v>
      </c>
      <c r="AE122" s="99">
        <f t="shared" ref="AE122" si="3477">SUM(Y122-W122)</f>
        <v>0</v>
      </c>
      <c r="AF122" s="98"/>
      <c r="AG122" s="98"/>
      <c r="AH122" s="98"/>
      <c r="AI122" s="98"/>
      <c r="AJ122" s="98">
        <f>VLOOKUP($D122,'факт '!$D$7:$AS$101,5,0)</f>
        <v>0</v>
      </c>
      <c r="AK122" s="98">
        <f>VLOOKUP($D122,'факт '!$D$7:$AS$101,6,0)</f>
        <v>0</v>
      </c>
      <c r="AL122" s="98"/>
      <c r="AM122" s="98"/>
      <c r="AN122" s="98">
        <f>SUM(AJ122+AL122)</f>
        <v>0</v>
      </c>
      <c r="AO122" s="98">
        <f>SUM(AK122+AM122)</f>
        <v>0</v>
      </c>
      <c r="AP122" s="99">
        <f t="shared" ref="AP122" si="3478">SUM(AJ122-AH122)</f>
        <v>0</v>
      </c>
      <c r="AQ122" s="99">
        <f t="shared" ref="AQ122" si="3479">SUM(AK122-AI122)</f>
        <v>0</v>
      </c>
      <c r="AR122" s="98"/>
      <c r="AS122" s="98"/>
      <c r="AT122" s="98"/>
      <c r="AU122" s="98"/>
      <c r="AV122" s="98">
        <f>VLOOKUP($D122,'факт '!$D$7:$AS$101,11,0)</f>
        <v>0</v>
      </c>
      <c r="AW122" s="98">
        <f>VLOOKUP($D122,'факт '!$D$7:$AS$101,12,0)</f>
        <v>0</v>
      </c>
      <c r="AX122" s="98"/>
      <c r="AY122" s="98"/>
      <c r="AZ122" s="98">
        <f>SUM(AV122+AX122)</f>
        <v>0</v>
      </c>
      <c r="BA122" s="98">
        <f>SUM(AW122+AY122)</f>
        <v>0</v>
      </c>
      <c r="BB122" s="99">
        <f t="shared" ref="BB122" si="3480">SUM(AV122-AT122)</f>
        <v>0</v>
      </c>
      <c r="BC122" s="99">
        <f t="shared" ref="BC122" si="3481">SUM(AW122-AU122)</f>
        <v>0</v>
      </c>
      <c r="BD122" s="98"/>
      <c r="BE122" s="98"/>
      <c r="BF122" s="98"/>
      <c r="BG122" s="98"/>
      <c r="BH122" s="98">
        <f>VLOOKUP($D122,'факт '!$D$7:$AS$101,15,0)</f>
        <v>0</v>
      </c>
      <c r="BI122" s="98">
        <f>VLOOKUP($D122,'факт '!$D$7:$AS$101,16,0)</f>
        <v>0</v>
      </c>
      <c r="BJ122" s="98">
        <f>VLOOKUP($D122,'факт '!$D$7:$AS$101,17,0)</f>
        <v>0</v>
      </c>
      <c r="BK122" s="98">
        <f>VLOOKUP($D122,'факт '!$D$7:$AS$101,18,0)</f>
        <v>0</v>
      </c>
      <c r="BL122" s="98">
        <f>SUM(BH122+BJ122)</f>
        <v>0</v>
      </c>
      <c r="BM122" s="98">
        <f>SUM(BI122+BK122)</f>
        <v>0</v>
      </c>
      <c r="BN122" s="99">
        <f t="shared" ref="BN122" si="3482">SUM(BH122-BF122)</f>
        <v>0</v>
      </c>
      <c r="BO122" s="99">
        <f t="shared" ref="BO122" si="3483">SUM(BI122-BG122)</f>
        <v>0</v>
      </c>
      <c r="BP122" s="98"/>
      <c r="BQ122" s="98"/>
      <c r="BR122" s="98"/>
      <c r="BS122" s="98"/>
      <c r="BT122" s="98">
        <f>VLOOKUP($D122,'факт '!$D$7:$AS$101,19,0)</f>
        <v>0</v>
      </c>
      <c r="BU122" s="98">
        <f>VLOOKUP($D122,'факт '!$D$7:$AS$101,20,0)</f>
        <v>0</v>
      </c>
      <c r="BV122" s="98">
        <f>VLOOKUP($D122,'факт '!$D$7:$AS$101,21,0)</f>
        <v>0</v>
      </c>
      <c r="BW122" s="98">
        <f>VLOOKUP($D122,'факт '!$D$7:$AS$101,22,0)</f>
        <v>0</v>
      </c>
      <c r="BX122" s="98">
        <f>SUM(BT122+BV122)</f>
        <v>0</v>
      </c>
      <c r="BY122" s="98">
        <f>SUM(BU122+BW122)</f>
        <v>0</v>
      </c>
      <c r="BZ122" s="99">
        <f t="shared" ref="BZ122" si="3484">SUM(BT122-BR122)</f>
        <v>0</v>
      </c>
      <c r="CA122" s="99">
        <f t="shared" ref="CA122" si="3485">SUM(BU122-BS122)</f>
        <v>0</v>
      </c>
      <c r="CB122" s="98"/>
      <c r="CC122" s="98"/>
      <c r="CD122" s="98"/>
      <c r="CE122" s="98"/>
      <c r="CF122" s="98">
        <f>VLOOKUP($D122,'факт '!$D$7:$AS$101,23,0)</f>
        <v>0</v>
      </c>
      <c r="CG122" s="98">
        <f>VLOOKUP($D122,'факт '!$D$7:$AS$101,24,0)</f>
        <v>0</v>
      </c>
      <c r="CH122" s="98">
        <f>VLOOKUP($D122,'факт '!$D$7:$AS$101,25,0)</f>
        <v>0</v>
      </c>
      <c r="CI122" s="98">
        <f>VLOOKUP($D122,'факт '!$D$7:$AS$101,26,0)</f>
        <v>0</v>
      </c>
      <c r="CJ122" s="98">
        <f>SUM(CF122+CH122)</f>
        <v>0</v>
      </c>
      <c r="CK122" s="98">
        <f>SUM(CG122+CI122)</f>
        <v>0</v>
      </c>
      <c r="CL122" s="99">
        <f t="shared" ref="CL122" si="3486">SUM(CF122-CD122)</f>
        <v>0</v>
      </c>
      <c r="CM122" s="99">
        <f t="shared" ref="CM122" si="3487">SUM(CG122-CE122)</f>
        <v>0</v>
      </c>
      <c r="CN122" s="98"/>
      <c r="CO122" s="98"/>
      <c r="CP122" s="98"/>
      <c r="CQ122" s="98"/>
      <c r="CR122" s="98">
        <f>VLOOKUP($D122,'факт '!$D$7:$AS$101,27,0)</f>
        <v>0</v>
      </c>
      <c r="CS122" s="98">
        <f>VLOOKUP($D122,'факт '!$D$7:$AS$101,28,0)</f>
        <v>0</v>
      </c>
      <c r="CT122" s="98">
        <f>VLOOKUP($D122,'факт '!$D$7:$AS$101,29,0)</f>
        <v>0</v>
      </c>
      <c r="CU122" s="98">
        <f>VLOOKUP($D122,'факт '!$D$7:$AS$101,30,0)</f>
        <v>0</v>
      </c>
      <c r="CV122" s="98">
        <f>SUM(CR122+CT122)</f>
        <v>0</v>
      </c>
      <c r="CW122" s="98">
        <f>SUM(CS122+CU122)</f>
        <v>0</v>
      </c>
      <c r="CX122" s="99">
        <f t="shared" ref="CX122" si="3488">SUM(CR122-CP122)</f>
        <v>0</v>
      </c>
      <c r="CY122" s="99">
        <f t="shared" ref="CY122" si="3489">SUM(CS122-CQ122)</f>
        <v>0</v>
      </c>
      <c r="CZ122" s="98"/>
      <c r="DA122" s="98"/>
      <c r="DB122" s="98"/>
      <c r="DC122" s="98"/>
      <c r="DD122" s="98">
        <f>VLOOKUP($D122,'факт '!$D$7:$AS$101,31,0)</f>
        <v>0</v>
      </c>
      <c r="DE122" s="98">
        <f>VLOOKUP($D122,'факт '!$D$7:$AS$101,32,0)</f>
        <v>0</v>
      </c>
      <c r="DF122" s="98"/>
      <c r="DG122" s="98"/>
      <c r="DH122" s="98">
        <f>SUM(DD122+DF122)</f>
        <v>0</v>
      </c>
      <c r="DI122" s="98">
        <f>SUM(DE122+DG122)</f>
        <v>0</v>
      </c>
      <c r="DJ122" s="99">
        <f t="shared" ref="DJ122" si="3490">SUM(DD122-DB122)</f>
        <v>0</v>
      </c>
      <c r="DK122" s="99">
        <f t="shared" ref="DK122" si="3491">SUM(DE122-DC122)</f>
        <v>0</v>
      </c>
      <c r="DL122" s="98"/>
      <c r="DM122" s="98"/>
      <c r="DN122" s="98"/>
      <c r="DO122" s="98"/>
      <c r="DP122" s="98">
        <f>VLOOKUP($D122,'факт '!$D$7:$AS$101,13,0)</f>
        <v>0</v>
      </c>
      <c r="DQ122" s="98">
        <f>VLOOKUP($D122,'факт '!$D$7:$AS$101,14,0)</f>
        <v>0</v>
      </c>
      <c r="DR122" s="98"/>
      <c r="DS122" s="98"/>
      <c r="DT122" s="98">
        <f>SUM(DP122+DR122)</f>
        <v>0</v>
      </c>
      <c r="DU122" s="98">
        <f>SUM(DQ122+DS122)</f>
        <v>0</v>
      </c>
      <c r="DV122" s="99">
        <f t="shared" ref="DV122" si="3492">SUM(DP122-DN122)</f>
        <v>0</v>
      </c>
      <c r="DW122" s="99">
        <f t="shared" ref="DW122" si="3493">SUM(DQ122-DO122)</f>
        <v>0</v>
      </c>
      <c r="DX122" s="98"/>
      <c r="DY122" s="98"/>
      <c r="DZ122" s="98"/>
      <c r="EA122" s="98"/>
      <c r="EB122" s="98">
        <f>VLOOKUP($D122,'факт '!$D$7:$AS$101,33,0)</f>
        <v>0</v>
      </c>
      <c r="EC122" s="98">
        <f>VLOOKUP($D122,'факт '!$D$7:$AS$101,34,0)</f>
        <v>0</v>
      </c>
      <c r="ED122" s="98">
        <f>VLOOKUP($D122,'факт '!$D$7:$AS$101,35,0)</f>
        <v>0</v>
      </c>
      <c r="EE122" s="98">
        <f>VLOOKUP($D122,'факт '!$D$7:$AS$101,36,0)</f>
        <v>0</v>
      </c>
      <c r="EF122" s="98">
        <f>SUM(EB122+ED122)</f>
        <v>0</v>
      </c>
      <c r="EG122" s="98">
        <f>SUM(EC122+EE122)</f>
        <v>0</v>
      </c>
      <c r="EH122" s="99">
        <f t="shared" ref="EH122" si="3494">SUM(EB122-DZ122)</f>
        <v>0</v>
      </c>
      <c r="EI122" s="99">
        <f t="shared" ref="EI122" si="3495">SUM(EC122-EA122)</f>
        <v>0</v>
      </c>
      <c r="EJ122" s="98"/>
      <c r="EK122" s="98"/>
      <c r="EL122" s="98"/>
      <c r="EM122" s="98"/>
      <c r="EN122" s="98">
        <f>VLOOKUP($D122,'факт '!$D$7:$AS$101,39,0)</f>
        <v>0</v>
      </c>
      <c r="EO122" s="98">
        <f>VLOOKUP($D122,'факт '!$D$7:$AS$101,40,0)</f>
        <v>0</v>
      </c>
      <c r="EP122" s="98">
        <f>VLOOKUP($D122,'факт '!$D$7:$AS$101,41,0)</f>
        <v>0</v>
      </c>
      <c r="EQ122" s="98">
        <f>VLOOKUP($D122,'факт '!$D$7:$AS$101,42,0)</f>
        <v>0</v>
      </c>
      <c r="ER122" s="98">
        <f>SUM(EN122+EP122)</f>
        <v>0</v>
      </c>
      <c r="ES122" s="98">
        <f>SUM(EO122+EQ122)</f>
        <v>0</v>
      </c>
      <c r="ET122" s="99">
        <f t="shared" ref="ET122" si="3496">SUM(EN122-EL122)</f>
        <v>0</v>
      </c>
      <c r="EU122" s="99">
        <f t="shared" ref="EU122" si="3497">SUM(EO122-EM122)</f>
        <v>0</v>
      </c>
      <c r="EV122" s="98"/>
      <c r="EW122" s="98"/>
      <c r="EX122" s="98"/>
      <c r="EY122" s="98"/>
      <c r="EZ122" s="98"/>
      <c r="FA122" s="98"/>
      <c r="FB122" s="98"/>
      <c r="FC122" s="98"/>
      <c r="FD122" s="98">
        <f t="shared" ref="FD122:FD123" si="3498">SUM(EZ122+FB122)</f>
        <v>0</v>
      </c>
      <c r="FE122" s="98">
        <f t="shared" ref="FE122:FE123" si="3499">SUM(FA122+FC122)</f>
        <v>0</v>
      </c>
      <c r="FF122" s="99">
        <f t="shared" si="2376"/>
        <v>0</v>
      </c>
      <c r="FG122" s="99">
        <f t="shared" si="2377"/>
        <v>0</v>
      </c>
      <c r="FH122" s="98"/>
      <c r="FI122" s="98"/>
      <c r="FJ122" s="98"/>
      <c r="FK122" s="98"/>
      <c r="FL122" s="98">
        <f>VLOOKUP($D122,'факт '!$D$7:$AS$101,37,0)</f>
        <v>0</v>
      </c>
      <c r="FM122" s="98">
        <f>VLOOKUP($D122,'факт '!$D$7:$AS$101,38,0)</f>
        <v>0</v>
      </c>
      <c r="FN122" s="98"/>
      <c r="FO122" s="98"/>
      <c r="FP122" s="98">
        <f>SUM(FL122+FN122)</f>
        <v>0</v>
      </c>
      <c r="FQ122" s="98">
        <f>SUM(FM122+FO122)</f>
        <v>0</v>
      </c>
      <c r="FR122" s="99">
        <f t="shared" ref="FR122" si="3500">SUM(FL122-FJ122)</f>
        <v>0</v>
      </c>
      <c r="FS122" s="99">
        <f t="shared" ref="FS122" si="3501">SUM(FM122-FK122)</f>
        <v>0</v>
      </c>
      <c r="FT122" s="98"/>
      <c r="FU122" s="98"/>
      <c r="FV122" s="98"/>
      <c r="FW122" s="98"/>
      <c r="FX122" s="98"/>
      <c r="FY122" s="98"/>
      <c r="FZ122" s="98"/>
      <c r="GA122" s="98"/>
      <c r="GB122" s="98">
        <f t="shared" ref="GB122:GB123" si="3502">SUM(FX122+FZ122)</f>
        <v>0</v>
      </c>
      <c r="GC122" s="98">
        <f t="shared" ref="GC122:GC123" si="3503">SUM(FY122+GA122)</f>
        <v>0</v>
      </c>
      <c r="GD122" s="99">
        <f t="shared" si="2382"/>
        <v>0</v>
      </c>
      <c r="GE122" s="99">
        <f t="shared" si="2383"/>
        <v>0</v>
      </c>
      <c r="GF122" s="98">
        <f t="shared" ref="GF122:GF123" si="3504">SUM(H122,T122,AF122,AR122,BD122,BP122,CB122,CN122,CZ122,DL122,DX122,EJ122,EV122)</f>
        <v>0</v>
      </c>
      <c r="GG122" s="98">
        <f t="shared" ref="GG122:GG123" si="3505">SUM(I122,U122,AG122,AS122,BE122,BQ122,CC122,CO122,DA122,DM122,DY122,EK122,EW122)</f>
        <v>0</v>
      </c>
      <c r="GH122" s="98">
        <f t="shared" ref="GH122:GH123" si="3506">SUM(J122,V122,AH122,AT122,BF122,BR122,CD122,CP122,DB122,DN122,DZ122,EL122,EX122)</f>
        <v>0</v>
      </c>
      <c r="GI122" s="98">
        <f t="shared" ref="GI122:GI123" si="3507">SUM(K122,W122,AI122,AU122,BG122,BS122,CE122,CQ122,DC122,DO122,EA122,EM122,EY122)</f>
        <v>0</v>
      </c>
      <c r="GJ122" s="98">
        <f>SUM(L122,X122,AJ122,AV122,BH122,BT122,CF122,CR122,DD122,DP122,EB122,EN122,EZ122,FL122)</f>
        <v>1</v>
      </c>
      <c r="GK122" s="98">
        <f t="shared" ref="GK122" si="3508">SUM(M122,Y122,AK122,AW122,BI122,BU122,CG122,CS122,DE122,DQ122,EC122,EO122,FA122,FM122)</f>
        <v>85275.14</v>
      </c>
      <c r="GL122" s="98">
        <f t="shared" ref="GL122" si="3509">SUM(N122,Z122,AL122,AX122,BJ122,BV122,CH122,CT122,DF122,DR122,ED122,EP122,FB122,FN122)</f>
        <v>0</v>
      </c>
      <c r="GM122" s="98">
        <f t="shared" ref="GM122" si="3510">SUM(O122,AA122,AM122,AY122,BK122,BW122,CI122,CU122,DG122,DS122,EE122,EQ122,FC122,FO122)</f>
        <v>0</v>
      </c>
      <c r="GN122" s="98">
        <f t="shared" ref="GN122" si="3511">SUM(P122,AB122,AN122,AZ122,BL122,BX122,CJ122,CV122,DH122,DT122,EF122,ER122,FD122,FP122)</f>
        <v>1</v>
      </c>
      <c r="GO122" s="98">
        <f t="shared" ref="GO122" si="3512">SUM(Q122,AC122,AO122,BA122,BM122,BY122,CK122,CW122,DI122,DU122,EG122,ES122,FE122,FQ122)</f>
        <v>85275.14</v>
      </c>
      <c r="GP122" s="98"/>
      <c r="GQ122" s="98"/>
      <c r="GR122" s="139"/>
      <c r="GS122" s="78"/>
      <c r="GT122" s="161">
        <v>85275.142599999992</v>
      </c>
      <c r="GU122" s="161">
        <f t="shared" ref="GU122" si="3513">SUM(GK122/GJ122)</f>
        <v>85275.14</v>
      </c>
      <c r="GV122" s="90">
        <f t="shared" si="2406"/>
        <v>2.5999999925261363E-3</v>
      </c>
    </row>
    <row r="123" spans="1:204" hidden="1" x14ac:dyDescent="0.2">
      <c r="A123" s="23">
        <v>1</v>
      </c>
      <c r="B123" s="78"/>
      <c r="C123" s="79"/>
      <c r="D123" s="86"/>
      <c r="E123" s="83"/>
      <c r="F123" s="86"/>
      <c r="G123" s="97"/>
      <c r="H123" s="98"/>
      <c r="I123" s="98"/>
      <c r="J123" s="98"/>
      <c r="K123" s="98"/>
      <c r="L123" s="98"/>
      <c r="M123" s="98"/>
      <c r="N123" s="98"/>
      <c r="O123" s="98"/>
      <c r="P123" s="98">
        <f t="shared" ref="P123:P130" si="3514">SUM(L123+N123)</f>
        <v>0</v>
      </c>
      <c r="Q123" s="98">
        <f t="shared" ref="Q123:Q130" si="3515">SUM(M123+O123)</f>
        <v>0</v>
      </c>
      <c r="R123" s="99">
        <f t="shared" si="2687"/>
        <v>0</v>
      </c>
      <c r="S123" s="99">
        <f t="shared" si="2688"/>
        <v>0</v>
      </c>
      <c r="T123" s="98"/>
      <c r="U123" s="98"/>
      <c r="V123" s="98"/>
      <c r="W123" s="98"/>
      <c r="X123" s="98"/>
      <c r="Y123" s="98"/>
      <c r="Z123" s="98"/>
      <c r="AA123" s="98"/>
      <c r="AB123" s="98">
        <f t="shared" ref="AB123" si="3516">SUM(X123+Z123)</f>
        <v>0</v>
      </c>
      <c r="AC123" s="98">
        <f t="shared" ref="AC123" si="3517">SUM(Y123+AA123)</f>
        <v>0</v>
      </c>
      <c r="AD123" s="99">
        <f t="shared" si="2344"/>
        <v>0</v>
      </c>
      <c r="AE123" s="99">
        <f t="shared" si="2345"/>
        <v>0</v>
      </c>
      <c r="AF123" s="98"/>
      <c r="AG123" s="98"/>
      <c r="AH123" s="98"/>
      <c r="AI123" s="98"/>
      <c r="AJ123" s="98"/>
      <c r="AK123" s="98"/>
      <c r="AL123" s="98"/>
      <c r="AM123" s="98"/>
      <c r="AN123" s="98">
        <f t="shared" ref="AN123" si="3518">SUM(AJ123+AL123)</f>
        <v>0</v>
      </c>
      <c r="AO123" s="98">
        <f t="shared" ref="AO123" si="3519">SUM(AK123+AM123)</f>
        <v>0</v>
      </c>
      <c r="AP123" s="99">
        <f t="shared" si="2346"/>
        <v>0</v>
      </c>
      <c r="AQ123" s="99">
        <f t="shared" si="2347"/>
        <v>0</v>
      </c>
      <c r="AR123" s="98"/>
      <c r="AS123" s="98"/>
      <c r="AT123" s="98"/>
      <c r="AU123" s="98"/>
      <c r="AV123" s="98"/>
      <c r="AW123" s="98"/>
      <c r="AX123" s="98"/>
      <c r="AY123" s="98"/>
      <c r="AZ123" s="98">
        <f t="shared" ref="AZ123" si="3520">SUM(AV123+AX123)</f>
        <v>0</v>
      </c>
      <c r="BA123" s="98">
        <f t="shared" ref="BA123" si="3521">SUM(AW123+AY123)</f>
        <v>0</v>
      </c>
      <c r="BB123" s="99">
        <f t="shared" si="2349"/>
        <v>0</v>
      </c>
      <c r="BC123" s="99">
        <f t="shared" si="2350"/>
        <v>0</v>
      </c>
      <c r="BD123" s="98"/>
      <c r="BE123" s="98"/>
      <c r="BF123" s="98"/>
      <c r="BG123" s="98"/>
      <c r="BH123" s="98"/>
      <c r="BI123" s="98"/>
      <c r="BJ123" s="98"/>
      <c r="BK123" s="98"/>
      <c r="BL123" s="98">
        <f t="shared" ref="BL123" si="3522">SUM(BH123+BJ123)</f>
        <v>0</v>
      </c>
      <c r="BM123" s="98">
        <f t="shared" ref="BM123" si="3523">SUM(BI123+BK123)</f>
        <v>0</v>
      </c>
      <c r="BN123" s="99">
        <f t="shared" si="2352"/>
        <v>0</v>
      </c>
      <c r="BO123" s="99">
        <f t="shared" si="2353"/>
        <v>0</v>
      </c>
      <c r="BP123" s="98"/>
      <c r="BQ123" s="98"/>
      <c r="BR123" s="98"/>
      <c r="BS123" s="98"/>
      <c r="BT123" s="98"/>
      <c r="BU123" s="98"/>
      <c r="BV123" s="98"/>
      <c r="BW123" s="98"/>
      <c r="BX123" s="98">
        <f t="shared" ref="BX123" si="3524">SUM(BT123+BV123)</f>
        <v>0</v>
      </c>
      <c r="BY123" s="98">
        <f t="shared" ref="BY123" si="3525">SUM(BU123+BW123)</f>
        <v>0</v>
      </c>
      <c r="BZ123" s="99">
        <f t="shared" si="2355"/>
        <v>0</v>
      </c>
      <c r="CA123" s="99">
        <f t="shared" si="2356"/>
        <v>0</v>
      </c>
      <c r="CB123" s="98"/>
      <c r="CC123" s="98"/>
      <c r="CD123" s="98"/>
      <c r="CE123" s="98"/>
      <c r="CF123" s="98"/>
      <c r="CG123" s="98"/>
      <c r="CH123" s="98"/>
      <c r="CI123" s="98"/>
      <c r="CJ123" s="98">
        <f t="shared" ref="CJ123" si="3526">SUM(CF123+CH123)</f>
        <v>0</v>
      </c>
      <c r="CK123" s="98">
        <f t="shared" ref="CK123" si="3527">SUM(CG123+CI123)</f>
        <v>0</v>
      </c>
      <c r="CL123" s="99">
        <f t="shared" si="2358"/>
        <v>0</v>
      </c>
      <c r="CM123" s="99">
        <f t="shared" si="2359"/>
        <v>0</v>
      </c>
      <c r="CN123" s="98"/>
      <c r="CO123" s="98"/>
      <c r="CP123" s="98"/>
      <c r="CQ123" s="98"/>
      <c r="CR123" s="98"/>
      <c r="CS123" s="98"/>
      <c r="CT123" s="98"/>
      <c r="CU123" s="98"/>
      <c r="CV123" s="98">
        <f t="shared" ref="CV123" si="3528">SUM(CR123+CT123)</f>
        <v>0</v>
      </c>
      <c r="CW123" s="98">
        <f t="shared" ref="CW123" si="3529">SUM(CS123+CU123)</f>
        <v>0</v>
      </c>
      <c r="CX123" s="99">
        <f t="shared" si="2361"/>
        <v>0</v>
      </c>
      <c r="CY123" s="99">
        <f t="shared" si="2362"/>
        <v>0</v>
      </c>
      <c r="CZ123" s="98"/>
      <c r="DA123" s="98"/>
      <c r="DB123" s="98"/>
      <c r="DC123" s="98"/>
      <c r="DD123" s="98"/>
      <c r="DE123" s="98"/>
      <c r="DF123" s="98"/>
      <c r="DG123" s="98"/>
      <c r="DH123" s="98">
        <f t="shared" ref="DH123" si="3530">SUM(DD123+DF123)</f>
        <v>0</v>
      </c>
      <c r="DI123" s="98">
        <f t="shared" ref="DI123" si="3531">SUM(DE123+DG123)</f>
        <v>0</v>
      </c>
      <c r="DJ123" s="99">
        <f t="shared" si="2364"/>
        <v>0</v>
      </c>
      <c r="DK123" s="99">
        <f t="shared" si="2365"/>
        <v>0</v>
      </c>
      <c r="DL123" s="98"/>
      <c r="DM123" s="98"/>
      <c r="DN123" s="98"/>
      <c r="DO123" s="98"/>
      <c r="DP123" s="98"/>
      <c r="DQ123" s="98"/>
      <c r="DR123" s="98"/>
      <c r="DS123" s="98"/>
      <c r="DT123" s="98">
        <f t="shared" ref="DT123" si="3532">SUM(DP123+DR123)</f>
        <v>0</v>
      </c>
      <c r="DU123" s="98">
        <f t="shared" ref="DU123" si="3533">SUM(DQ123+DS123)</f>
        <v>0</v>
      </c>
      <c r="DV123" s="99">
        <f t="shared" si="2367"/>
        <v>0</v>
      </c>
      <c r="DW123" s="99">
        <f t="shared" si="2368"/>
        <v>0</v>
      </c>
      <c r="DX123" s="98"/>
      <c r="DY123" s="98"/>
      <c r="DZ123" s="98"/>
      <c r="EA123" s="98"/>
      <c r="EB123" s="98"/>
      <c r="EC123" s="98"/>
      <c r="ED123" s="98"/>
      <c r="EE123" s="98"/>
      <c r="EF123" s="98">
        <f t="shared" ref="EF123" si="3534">SUM(EB123+ED123)</f>
        <v>0</v>
      </c>
      <c r="EG123" s="98">
        <f t="shared" ref="EG123" si="3535">SUM(EC123+EE123)</f>
        <v>0</v>
      </c>
      <c r="EH123" s="99">
        <f t="shared" si="2370"/>
        <v>0</v>
      </c>
      <c r="EI123" s="99">
        <f t="shared" si="2371"/>
        <v>0</v>
      </c>
      <c r="EJ123" s="98"/>
      <c r="EK123" s="98"/>
      <c r="EL123" s="98"/>
      <c r="EM123" s="98"/>
      <c r="EN123" s="98"/>
      <c r="EO123" s="98"/>
      <c r="EP123" s="98"/>
      <c r="EQ123" s="98"/>
      <c r="ER123" s="98">
        <f t="shared" ref="ER123" si="3536">SUM(EN123+EP123)</f>
        <v>0</v>
      </c>
      <c r="ES123" s="98">
        <f t="shared" ref="ES123" si="3537">SUM(EO123+EQ123)</f>
        <v>0</v>
      </c>
      <c r="ET123" s="99">
        <f t="shared" si="2373"/>
        <v>0</v>
      </c>
      <c r="EU123" s="99">
        <f t="shared" si="2374"/>
        <v>0</v>
      </c>
      <c r="EV123" s="98"/>
      <c r="EW123" s="98"/>
      <c r="EX123" s="98"/>
      <c r="EY123" s="98"/>
      <c r="EZ123" s="98"/>
      <c r="FA123" s="98"/>
      <c r="FB123" s="98"/>
      <c r="FC123" s="98"/>
      <c r="FD123" s="98">
        <f t="shared" si="3498"/>
        <v>0</v>
      </c>
      <c r="FE123" s="98">
        <f t="shared" si="3499"/>
        <v>0</v>
      </c>
      <c r="FF123" s="99">
        <f t="shared" si="2376"/>
        <v>0</v>
      </c>
      <c r="FG123" s="99">
        <f t="shared" si="2377"/>
        <v>0</v>
      </c>
      <c r="FH123" s="98"/>
      <c r="FI123" s="98"/>
      <c r="FJ123" s="98"/>
      <c r="FK123" s="98"/>
      <c r="FL123" s="98"/>
      <c r="FM123" s="98"/>
      <c r="FN123" s="98"/>
      <c r="FO123" s="98"/>
      <c r="FP123" s="98">
        <f t="shared" ref="FP123" si="3538">SUM(FL123+FN123)</f>
        <v>0</v>
      </c>
      <c r="FQ123" s="98">
        <f t="shared" ref="FQ123" si="3539">SUM(FM123+FO123)</f>
        <v>0</v>
      </c>
      <c r="FR123" s="99">
        <f t="shared" si="2379"/>
        <v>0</v>
      </c>
      <c r="FS123" s="99">
        <f t="shared" si="2380"/>
        <v>0</v>
      </c>
      <c r="FT123" s="98"/>
      <c r="FU123" s="98"/>
      <c r="FV123" s="98"/>
      <c r="FW123" s="98"/>
      <c r="FX123" s="98"/>
      <c r="FY123" s="98"/>
      <c r="FZ123" s="98"/>
      <c r="GA123" s="98"/>
      <c r="GB123" s="98">
        <f t="shared" si="3502"/>
        <v>0</v>
      </c>
      <c r="GC123" s="98">
        <f t="shared" si="3503"/>
        <v>0</v>
      </c>
      <c r="GD123" s="99">
        <f t="shared" si="2382"/>
        <v>0</v>
      </c>
      <c r="GE123" s="99">
        <f t="shared" si="2383"/>
        <v>0</v>
      </c>
      <c r="GF123" s="98">
        <f t="shared" si="3504"/>
        <v>0</v>
      </c>
      <c r="GG123" s="98">
        <f t="shared" si="3505"/>
        <v>0</v>
      </c>
      <c r="GH123" s="98">
        <f t="shared" si="3506"/>
        <v>0</v>
      </c>
      <c r="GI123" s="98">
        <f t="shared" si="3507"/>
        <v>0</v>
      </c>
      <c r="GJ123" s="98">
        <f t="shared" ref="GJ123" si="3540">SUM(L123,X123,AJ123,AV123,BH123,BT123,CF123,CR123,DD123,DP123,EB123,EN123,EZ123)</f>
        <v>0</v>
      </c>
      <c r="GK123" s="98">
        <f t="shared" ref="GK123" si="3541">SUM(M123,Y123,AK123,AW123,BI123,BU123,CG123,CS123,DE123,DQ123,EC123,EO123,FA123)</f>
        <v>0</v>
      </c>
      <c r="GL123" s="98">
        <f t="shared" ref="GL123" si="3542">SUM(N123,Z123,AL123,AX123,BJ123,BV123,CH123,CT123,DF123,DR123,ED123,EP123,FB123)</f>
        <v>0</v>
      </c>
      <c r="GM123" s="98">
        <f t="shared" ref="GM123" si="3543">SUM(O123,AA123,AM123,AY123,BK123,BW123,CI123,CU123,DG123,DS123,EE123,EQ123,FC123)</f>
        <v>0</v>
      </c>
      <c r="GN123" s="98">
        <f t="shared" ref="GN123" si="3544">SUM(P123,AB123,AN123,AZ123,BL123,BX123,CJ123,CV123,DH123,DT123,EF123,ER123,FD123)</f>
        <v>0</v>
      </c>
      <c r="GO123" s="98">
        <f t="shared" ref="GO123" si="3545">SUM(Q123,AC123,AO123,BA123,BM123,BY123,CK123,CW123,DI123,DU123,EG123,ES123,FE123)</f>
        <v>0</v>
      </c>
      <c r="GP123" s="98"/>
      <c r="GQ123" s="98"/>
      <c r="GR123" s="139"/>
      <c r="GS123" s="78"/>
      <c r="GT123" s="161"/>
      <c r="GU123" s="161"/>
      <c r="GV123" s="90">
        <f t="shared" si="2406"/>
        <v>0</v>
      </c>
    </row>
    <row r="124" spans="1:204" hidden="1" x14ac:dyDescent="0.2">
      <c r="A124" s="23">
        <v>1</v>
      </c>
      <c r="B124" s="101"/>
      <c r="C124" s="102"/>
      <c r="D124" s="103"/>
      <c r="E124" s="123" t="s">
        <v>51</v>
      </c>
      <c r="F124" s="125">
        <v>24</v>
      </c>
      <c r="G124" s="126">
        <v>166882.60930000001</v>
      </c>
      <c r="H124" s="106">
        <f>VLOOKUP($E124,'ВМП план'!$B$8:$AN$43,8,0)</f>
        <v>11</v>
      </c>
      <c r="I124" s="106">
        <f>VLOOKUP($E124,'ВМП план'!$B$8:$AN$43,9,0)</f>
        <v>1835708.7023</v>
      </c>
      <c r="J124" s="106">
        <f t="shared" si="288"/>
        <v>4.583333333333333</v>
      </c>
      <c r="K124" s="106">
        <f t="shared" si="289"/>
        <v>764878.62595833326</v>
      </c>
      <c r="L124" s="106">
        <f>SUM(L125:L127)</f>
        <v>2</v>
      </c>
      <c r="M124" s="106">
        <f t="shared" ref="M124:Q124" si="3546">SUM(M125:M127)</f>
        <v>333765.21999999997</v>
      </c>
      <c r="N124" s="106">
        <f t="shared" si="3546"/>
        <v>0</v>
      </c>
      <c r="O124" s="106">
        <f t="shared" si="3546"/>
        <v>0</v>
      </c>
      <c r="P124" s="106">
        <f t="shared" si="3546"/>
        <v>2</v>
      </c>
      <c r="Q124" s="106">
        <f t="shared" si="3546"/>
        <v>333765.21999999997</v>
      </c>
      <c r="R124" s="122">
        <f t="shared" si="2687"/>
        <v>-2.583333333333333</v>
      </c>
      <c r="S124" s="122">
        <f t="shared" si="2688"/>
        <v>-431113.40595833329</v>
      </c>
      <c r="T124" s="106">
        <f>VLOOKUP($E124,'ВМП план'!$B$8:$AN$43,10,0)</f>
        <v>0</v>
      </c>
      <c r="U124" s="106">
        <f>VLOOKUP($E124,'ВМП план'!$B$8:$AN$43,11,0)</f>
        <v>0</v>
      </c>
      <c r="V124" s="106">
        <f t="shared" si="291"/>
        <v>0</v>
      </c>
      <c r="W124" s="106">
        <f t="shared" si="292"/>
        <v>0</v>
      </c>
      <c r="X124" s="106">
        <f>SUM(X125:X127)</f>
        <v>0</v>
      </c>
      <c r="Y124" s="106">
        <f t="shared" ref="Y124" si="3547">SUM(Y125:Y127)</f>
        <v>0</v>
      </c>
      <c r="Z124" s="106">
        <f t="shared" ref="Z124" si="3548">SUM(Z125:Z127)</f>
        <v>0</v>
      </c>
      <c r="AA124" s="106">
        <f t="shared" ref="AA124" si="3549">SUM(AA125:AA127)</f>
        <v>0</v>
      </c>
      <c r="AB124" s="106">
        <f t="shared" ref="AB124" si="3550">SUM(AB125:AB127)</f>
        <v>0</v>
      </c>
      <c r="AC124" s="106">
        <f t="shared" ref="AC124" si="3551">SUM(AC125:AC127)</f>
        <v>0</v>
      </c>
      <c r="AD124" s="122">
        <f t="shared" si="2344"/>
        <v>0</v>
      </c>
      <c r="AE124" s="122">
        <f t="shared" si="2345"/>
        <v>0</v>
      </c>
      <c r="AF124" s="106">
        <f>VLOOKUP($E124,'ВМП план'!$B$8:$AL$43,12,0)</f>
        <v>0</v>
      </c>
      <c r="AG124" s="106">
        <f>VLOOKUP($E124,'ВМП план'!$B$8:$AL$43,13,0)</f>
        <v>0</v>
      </c>
      <c r="AH124" s="106">
        <f t="shared" si="298"/>
        <v>0</v>
      </c>
      <c r="AI124" s="106">
        <f t="shared" si="299"/>
        <v>0</v>
      </c>
      <c r="AJ124" s="106">
        <f>SUM(AJ125:AJ127)</f>
        <v>0</v>
      </c>
      <c r="AK124" s="106">
        <f t="shared" ref="AK124" si="3552">SUM(AK125:AK127)</f>
        <v>0</v>
      </c>
      <c r="AL124" s="106">
        <f t="shared" ref="AL124" si="3553">SUM(AL125:AL127)</f>
        <v>0</v>
      </c>
      <c r="AM124" s="106">
        <f t="shared" ref="AM124" si="3554">SUM(AM125:AM127)</f>
        <v>0</v>
      </c>
      <c r="AN124" s="106">
        <f t="shared" ref="AN124" si="3555">SUM(AN125:AN127)</f>
        <v>0</v>
      </c>
      <c r="AO124" s="106">
        <f t="shared" ref="AO124" si="3556">SUM(AO125:AO127)</f>
        <v>0</v>
      </c>
      <c r="AP124" s="122">
        <f t="shared" si="2346"/>
        <v>0</v>
      </c>
      <c r="AQ124" s="122">
        <f t="shared" si="2347"/>
        <v>0</v>
      </c>
      <c r="AR124" s="106"/>
      <c r="AS124" s="106"/>
      <c r="AT124" s="106">
        <f t="shared" si="305"/>
        <v>0</v>
      </c>
      <c r="AU124" s="106">
        <f t="shared" si="306"/>
        <v>0</v>
      </c>
      <c r="AV124" s="106">
        <f>SUM(AV125:AV127)</f>
        <v>0</v>
      </c>
      <c r="AW124" s="106">
        <f t="shared" ref="AW124" si="3557">SUM(AW125:AW127)</f>
        <v>0</v>
      </c>
      <c r="AX124" s="106">
        <f t="shared" ref="AX124" si="3558">SUM(AX125:AX127)</f>
        <v>0</v>
      </c>
      <c r="AY124" s="106">
        <f t="shared" ref="AY124" si="3559">SUM(AY125:AY127)</f>
        <v>0</v>
      </c>
      <c r="AZ124" s="106">
        <f t="shared" ref="AZ124" si="3560">SUM(AZ125:AZ127)</f>
        <v>0</v>
      </c>
      <c r="BA124" s="106">
        <f t="shared" ref="BA124" si="3561">SUM(BA125:BA127)</f>
        <v>0</v>
      </c>
      <c r="BB124" s="122">
        <f t="shared" si="2349"/>
        <v>0</v>
      </c>
      <c r="BC124" s="122">
        <f t="shared" si="2350"/>
        <v>0</v>
      </c>
      <c r="BD124" s="106"/>
      <c r="BE124" s="106">
        <v>0</v>
      </c>
      <c r="BF124" s="106">
        <f t="shared" si="312"/>
        <v>0</v>
      </c>
      <c r="BG124" s="106">
        <f t="shared" si="313"/>
        <v>0</v>
      </c>
      <c r="BH124" s="106">
        <f>SUM(BH125:BH127)</f>
        <v>0</v>
      </c>
      <c r="BI124" s="106">
        <f t="shared" ref="BI124" si="3562">SUM(BI125:BI127)</f>
        <v>0</v>
      </c>
      <c r="BJ124" s="106">
        <f t="shared" ref="BJ124" si="3563">SUM(BJ125:BJ127)</f>
        <v>0</v>
      </c>
      <c r="BK124" s="106">
        <f t="shared" ref="BK124" si="3564">SUM(BK125:BK127)</f>
        <v>0</v>
      </c>
      <c r="BL124" s="106">
        <f t="shared" ref="BL124" si="3565">SUM(BL125:BL127)</f>
        <v>0</v>
      </c>
      <c r="BM124" s="106">
        <f t="shared" ref="BM124" si="3566">SUM(BM125:BM127)</f>
        <v>0</v>
      </c>
      <c r="BN124" s="122">
        <f t="shared" si="2352"/>
        <v>0</v>
      </c>
      <c r="BO124" s="122">
        <f t="shared" si="2353"/>
        <v>0</v>
      </c>
      <c r="BP124" s="106"/>
      <c r="BQ124" s="106"/>
      <c r="BR124" s="106">
        <f t="shared" si="319"/>
        <v>0</v>
      </c>
      <c r="BS124" s="106">
        <f t="shared" si="320"/>
        <v>0</v>
      </c>
      <c r="BT124" s="106">
        <f>SUM(BT125:BT127)</f>
        <v>0</v>
      </c>
      <c r="BU124" s="106">
        <f t="shared" ref="BU124" si="3567">SUM(BU125:BU127)</f>
        <v>0</v>
      </c>
      <c r="BV124" s="106">
        <f t="shared" ref="BV124" si="3568">SUM(BV125:BV127)</f>
        <v>0</v>
      </c>
      <c r="BW124" s="106">
        <f t="shared" ref="BW124" si="3569">SUM(BW125:BW127)</f>
        <v>0</v>
      </c>
      <c r="BX124" s="106">
        <f t="shared" ref="BX124" si="3570">SUM(BX125:BX127)</f>
        <v>0</v>
      </c>
      <c r="BY124" s="106">
        <f t="shared" ref="BY124" si="3571">SUM(BY125:BY127)</f>
        <v>0</v>
      </c>
      <c r="BZ124" s="122">
        <f t="shared" si="2355"/>
        <v>0</v>
      </c>
      <c r="CA124" s="122">
        <f t="shared" si="2356"/>
        <v>0</v>
      </c>
      <c r="CB124" s="106"/>
      <c r="CC124" s="106">
        <v>0</v>
      </c>
      <c r="CD124" s="106">
        <f t="shared" si="326"/>
        <v>0</v>
      </c>
      <c r="CE124" s="106">
        <f t="shared" si="327"/>
        <v>0</v>
      </c>
      <c r="CF124" s="106">
        <f>SUM(CF125:CF127)</f>
        <v>0</v>
      </c>
      <c r="CG124" s="106">
        <f t="shared" ref="CG124" si="3572">SUM(CG125:CG127)</f>
        <v>0</v>
      </c>
      <c r="CH124" s="106">
        <f t="shared" ref="CH124" si="3573">SUM(CH125:CH127)</f>
        <v>0</v>
      </c>
      <c r="CI124" s="106">
        <f t="shared" ref="CI124" si="3574">SUM(CI125:CI127)</f>
        <v>0</v>
      </c>
      <c r="CJ124" s="106">
        <f t="shared" ref="CJ124" si="3575">SUM(CJ125:CJ127)</f>
        <v>0</v>
      </c>
      <c r="CK124" s="106">
        <f t="shared" ref="CK124" si="3576">SUM(CK125:CK127)</f>
        <v>0</v>
      </c>
      <c r="CL124" s="122">
        <f t="shared" si="2358"/>
        <v>0</v>
      </c>
      <c r="CM124" s="122">
        <f t="shared" si="2359"/>
        <v>0</v>
      </c>
      <c r="CN124" s="106"/>
      <c r="CO124" s="106"/>
      <c r="CP124" s="106">
        <f t="shared" si="333"/>
        <v>0</v>
      </c>
      <c r="CQ124" s="106">
        <f t="shared" si="334"/>
        <v>0</v>
      </c>
      <c r="CR124" s="106">
        <f>SUM(CR125:CR127)</f>
        <v>0</v>
      </c>
      <c r="CS124" s="106">
        <f t="shared" ref="CS124" si="3577">SUM(CS125:CS127)</f>
        <v>0</v>
      </c>
      <c r="CT124" s="106">
        <f t="shared" ref="CT124" si="3578">SUM(CT125:CT127)</f>
        <v>0</v>
      </c>
      <c r="CU124" s="106">
        <f t="shared" ref="CU124" si="3579">SUM(CU125:CU127)</f>
        <v>0</v>
      </c>
      <c r="CV124" s="106">
        <f t="shared" ref="CV124" si="3580">SUM(CV125:CV127)</f>
        <v>0</v>
      </c>
      <c r="CW124" s="106">
        <f t="shared" ref="CW124" si="3581">SUM(CW125:CW127)</f>
        <v>0</v>
      </c>
      <c r="CX124" s="122">
        <f t="shared" si="2361"/>
        <v>0</v>
      </c>
      <c r="CY124" s="122">
        <f t="shared" si="2362"/>
        <v>0</v>
      </c>
      <c r="CZ124" s="106"/>
      <c r="DA124" s="106"/>
      <c r="DB124" s="106">
        <f t="shared" si="340"/>
        <v>0</v>
      </c>
      <c r="DC124" s="106">
        <f t="shared" si="341"/>
        <v>0</v>
      </c>
      <c r="DD124" s="106">
        <f>SUM(DD125:DD127)</f>
        <v>0</v>
      </c>
      <c r="DE124" s="106">
        <f t="shared" ref="DE124" si="3582">SUM(DE125:DE127)</f>
        <v>0</v>
      </c>
      <c r="DF124" s="106">
        <f t="shared" ref="DF124" si="3583">SUM(DF125:DF127)</f>
        <v>0</v>
      </c>
      <c r="DG124" s="106">
        <f t="shared" ref="DG124" si="3584">SUM(DG125:DG127)</f>
        <v>0</v>
      </c>
      <c r="DH124" s="106">
        <f t="shared" ref="DH124" si="3585">SUM(DH125:DH127)</f>
        <v>0</v>
      </c>
      <c r="DI124" s="106">
        <f t="shared" ref="DI124" si="3586">SUM(DI125:DI127)</f>
        <v>0</v>
      </c>
      <c r="DJ124" s="122">
        <f t="shared" si="2364"/>
        <v>0</v>
      </c>
      <c r="DK124" s="122">
        <f t="shared" si="2365"/>
        <v>0</v>
      </c>
      <c r="DL124" s="106"/>
      <c r="DM124" s="106"/>
      <c r="DN124" s="106">
        <f t="shared" si="347"/>
        <v>0</v>
      </c>
      <c r="DO124" s="106">
        <f t="shared" si="348"/>
        <v>0</v>
      </c>
      <c r="DP124" s="106">
        <f>SUM(DP125:DP127)</f>
        <v>0</v>
      </c>
      <c r="DQ124" s="106">
        <f t="shared" ref="DQ124" si="3587">SUM(DQ125:DQ127)</f>
        <v>0</v>
      </c>
      <c r="DR124" s="106">
        <f t="shared" ref="DR124" si="3588">SUM(DR125:DR127)</f>
        <v>0</v>
      </c>
      <c r="DS124" s="106">
        <f t="shared" ref="DS124" si="3589">SUM(DS125:DS127)</f>
        <v>0</v>
      </c>
      <c r="DT124" s="106">
        <f t="shared" ref="DT124" si="3590">SUM(DT125:DT127)</f>
        <v>0</v>
      </c>
      <c r="DU124" s="106">
        <f t="shared" ref="DU124" si="3591">SUM(DU125:DU127)</f>
        <v>0</v>
      </c>
      <c r="DV124" s="122">
        <f t="shared" si="2367"/>
        <v>0</v>
      </c>
      <c r="DW124" s="122">
        <f t="shared" si="2368"/>
        <v>0</v>
      </c>
      <c r="DX124" s="106"/>
      <c r="DY124" s="106">
        <v>0</v>
      </c>
      <c r="DZ124" s="106">
        <f t="shared" si="354"/>
        <v>0</v>
      </c>
      <c r="EA124" s="106">
        <f t="shared" si="355"/>
        <v>0</v>
      </c>
      <c r="EB124" s="106">
        <f>SUM(EB125:EB127)</f>
        <v>0</v>
      </c>
      <c r="EC124" s="106">
        <f t="shared" ref="EC124" si="3592">SUM(EC125:EC127)</f>
        <v>0</v>
      </c>
      <c r="ED124" s="106">
        <f t="shared" ref="ED124" si="3593">SUM(ED125:ED127)</f>
        <v>0</v>
      </c>
      <c r="EE124" s="106">
        <f t="shared" ref="EE124" si="3594">SUM(EE125:EE127)</f>
        <v>0</v>
      </c>
      <c r="EF124" s="106">
        <f t="shared" ref="EF124" si="3595">SUM(EF125:EF127)</f>
        <v>0</v>
      </c>
      <c r="EG124" s="106">
        <f t="shared" ref="EG124" si="3596">SUM(EG125:EG127)</f>
        <v>0</v>
      </c>
      <c r="EH124" s="122">
        <f t="shared" si="2370"/>
        <v>0</v>
      </c>
      <c r="EI124" s="122">
        <f t="shared" si="2371"/>
        <v>0</v>
      </c>
      <c r="EJ124" s="106"/>
      <c r="EK124" s="106">
        <v>0</v>
      </c>
      <c r="EL124" s="106">
        <f t="shared" si="361"/>
        <v>0</v>
      </c>
      <c r="EM124" s="106">
        <f t="shared" si="362"/>
        <v>0</v>
      </c>
      <c r="EN124" s="106">
        <f>SUM(EN125:EN127)</f>
        <v>0</v>
      </c>
      <c r="EO124" s="106">
        <f t="shared" ref="EO124" si="3597">SUM(EO125:EO127)</f>
        <v>0</v>
      </c>
      <c r="EP124" s="106">
        <f t="shared" ref="EP124" si="3598">SUM(EP125:EP127)</f>
        <v>0</v>
      </c>
      <c r="EQ124" s="106">
        <f t="shared" ref="EQ124" si="3599">SUM(EQ125:EQ127)</f>
        <v>0</v>
      </c>
      <c r="ER124" s="106">
        <f t="shared" ref="ER124" si="3600">SUM(ER125:ER127)</f>
        <v>0</v>
      </c>
      <c r="ES124" s="106">
        <f t="shared" ref="ES124" si="3601">SUM(ES125:ES127)</f>
        <v>0</v>
      </c>
      <c r="ET124" s="122">
        <f t="shared" si="2373"/>
        <v>0</v>
      </c>
      <c r="EU124" s="122">
        <f t="shared" si="2374"/>
        <v>0</v>
      </c>
      <c r="EV124" s="106"/>
      <c r="EW124" s="106"/>
      <c r="EX124" s="106">
        <f t="shared" si="368"/>
        <v>0</v>
      </c>
      <c r="EY124" s="106">
        <f t="shared" si="369"/>
        <v>0</v>
      </c>
      <c r="EZ124" s="106">
        <f>SUM(EZ125:EZ127)</f>
        <v>0</v>
      </c>
      <c r="FA124" s="106">
        <f t="shared" ref="FA124" si="3602">SUM(FA125:FA127)</f>
        <v>0</v>
      </c>
      <c r="FB124" s="106">
        <f t="shared" ref="FB124" si="3603">SUM(FB125:FB127)</f>
        <v>0</v>
      </c>
      <c r="FC124" s="106">
        <f t="shared" ref="FC124" si="3604">SUM(FC125:FC127)</f>
        <v>0</v>
      </c>
      <c r="FD124" s="106">
        <f t="shared" ref="FD124" si="3605">SUM(FD125:FD127)</f>
        <v>0</v>
      </c>
      <c r="FE124" s="106">
        <f t="shared" ref="FE124" si="3606">SUM(FE125:FE127)</f>
        <v>0</v>
      </c>
      <c r="FF124" s="122">
        <f t="shared" si="2376"/>
        <v>0</v>
      </c>
      <c r="FG124" s="122">
        <f t="shared" si="2377"/>
        <v>0</v>
      </c>
      <c r="FH124" s="106"/>
      <c r="FI124" s="106"/>
      <c r="FJ124" s="106">
        <f t="shared" si="375"/>
        <v>0</v>
      </c>
      <c r="FK124" s="106">
        <f t="shared" si="376"/>
        <v>0</v>
      </c>
      <c r="FL124" s="106">
        <f>SUM(FL125:FL127)</f>
        <v>0</v>
      </c>
      <c r="FM124" s="106">
        <f t="shared" ref="FM124" si="3607">SUM(FM125:FM127)</f>
        <v>0</v>
      </c>
      <c r="FN124" s="106">
        <f t="shared" ref="FN124" si="3608">SUM(FN125:FN127)</f>
        <v>0</v>
      </c>
      <c r="FO124" s="106">
        <f t="shared" ref="FO124" si="3609">SUM(FO125:FO127)</f>
        <v>0</v>
      </c>
      <c r="FP124" s="106">
        <f t="shared" ref="FP124" si="3610">SUM(FP125:FP127)</f>
        <v>0</v>
      </c>
      <c r="FQ124" s="106">
        <f t="shared" ref="FQ124" si="3611">SUM(FQ125:FQ127)</f>
        <v>0</v>
      </c>
      <c r="FR124" s="122">
        <f t="shared" si="2379"/>
        <v>0</v>
      </c>
      <c r="FS124" s="122">
        <f t="shared" si="2380"/>
        <v>0</v>
      </c>
      <c r="FT124" s="106"/>
      <c r="FU124" s="106"/>
      <c r="FV124" s="106">
        <f t="shared" si="382"/>
        <v>0</v>
      </c>
      <c r="FW124" s="106">
        <f t="shared" si="383"/>
        <v>0</v>
      </c>
      <c r="FX124" s="106">
        <f>SUM(FX125:FX127)</f>
        <v>0</v>
      </c>
      <c r="FY124" s="106">
        <f t="shared" ref="FY124" si="3612">SUM(FY125:FY127)</f>
        <v>0</v>
      </c>
      <c r="FZ124" s="106">
        <f t="shared" ref="FZ124" si="3613">SUM(FZ125:FZ127)</f>
        <v>0</v>
      </c>
      <c r="GA124" s="106">
        <f t="shared" ref="GA124" si="3614">SUM(GA125:GA127)</f>
        <v>0</v>
      </c>
      <c r="GB124" s="106">
        <f t="shared" ref="GB124" si="3615">SUM(GB125:GB127)</f>
        <v>0</v>
      </c>
      <c r="GC124" s="106">
        <f t="shared" ref="GC124" si="3616">SUM(GC125:GC127)</f>
        <v>0</v>
      </c>
      <c r="GD124" s="122">
        <f t="shared" si="2382"/>
        <v>0</v>
      </c>
      <c r="GE124" s="122">
        <f t="shared" si="2383"/>
        <v>0</v>
      </c>
      <c r="GF124" s="106">
        <f t="shared" si="3466"/>
        <v>11</v>
      </c>
      <c r="GG124" s="106">
        <f t="shared" si="3466"/>
        <v>1835708.7023</v>
      </c>
      <c r="GH124" s="129">
        <f>SUM(GF124/12*$A$2)</f>
        <v>4.583333333333333</v>
      </c>
      <c r="GI124" s="172">
        <f>SUM(GG124/12*$A$2)</f>
        <v>764878.62595833326</v>
      </c>
      <c r="GJ124" s="106">
        <f>SUM(GJ125:GJ127)</f>
        <v>2</v>
      </c>
      <c r="GK124" s="106">
        <f t="shared" ref="GK124" si="3617">SUM(GK125:GK127)</f>
        <v>333765.21999999997</v>
      </c>
      <c r="GL124" s="106">
        <f t="shared" ref="GL124" si="3618">SUM(GL125:GL127)</f>
        <v>0</v>
      </c>
      <c r="GM124" s="106">
        <f t="shared" ref="GM124" si="3619">SUM(GM125:GM127)</f>
        <v>0</v>
      </c>
      <c r="GN124" s="106">
        <f t="shared" ref="GN124" si="3620">SUM(GN125:GN127)</f>
        <v>2</v>
      </c>
      <c r="GO124" s="106">
        <f t="shared" ref="GO124" si="3621">SUM(GO125:GO127)</f>
        <v>333765.21999999997</v>
      </c>
      <c r="GP124" s="106">
        <f t="shared" si="3472"/>
        <v>-2.583333333333333</v>
      </c>
      <c r="GQ124" s="106">
        <f t="shared" si="3473"/>
        <v>-431113.40595833329</v>
      </c>
      <c r="GR124" s="139"/>
      <c r="GS124" s="78"/>
      <c r="GT124" s="161">
        <v>166882.60930000001</v>
      </c>
      <c r="GU124" s="161">
        <f t="shared" si="2646"/>
        <v>166882.60999999999</v>
      </c>
      <c r="GV124" s="90">
        <f t="shared" si="2406"/>
        <v>-6.99999975040555E-4</v>
      </c>
    </row>
    <row r="125" spans="1:204" ht="60" hidden="1" customHeight="1" x14ac:dyDescent="0.2">
      <c r="A125" s="23">
        <v>1</v>
      </c>
      <c r="B125" s="78" t="s">
        <v>300</v>
      </c>
      <c r="C125" s="81" t="s">
        <v>301</v>
      </c>
      <c r="D125" s="82">
        <v>404</v>
      </c>
      <c r="E125" s="83" t="s">
        <v>302</v>
      </c>
      <c r="F125" s="86"/>
      <c r="G125" s="97"/>
      <c r="H125" s="98"/>
      <c r="I125" s="98"/>
      <c r="J125" s="98"/>
      <c r="K125" s="98"/>
      <c r="L125" s="98">
        <f>VLOOKUP($D125,'факт '!$D$7:$AS$101,3,0)</f>
        <v>2</v>
      </c>
      <c r="M125" s="98">
        <f>VLOOKUP($D125,'факт '!$D$7:$AS$101,4,0)</f>
        <v>333765.21999999997</v>
      </c>
      <c r="N125" s="98"/>
      <c r="O125" s="98"/>
      <c r="P125" s="98">
        <f>SUM(L125+N125)</f>
        <v>2</v>
      </c>
      <c r="Q125" s="98">
        <f>SUM(M125+O125)</f>
        <v>333765.21999999997</v>
      </c>
      <c r="R125" s="99">
        <f t="shared" ref="R125" si="3622">SUM(L125-J125)</f>
        <v>2</v>
      </c>
      <c r="S125" s="99">
        <f t="shared" ref="S125" si="3623">SUM(M125-K125)</f>
        <v>333765.21999999997</v>
      </c>
      <c r="T125" s="98"/>
      <c r="U125" s="98"/>
      <c r="V125" s="98"/>
      <c r="W125" s="98"/>
      <c r="X125" s="98">
        <f>VLOOKUP($D125,'факт '!$D$7:$AS$101,7,0)</f>
        <v>0</v>
      </c>
      <c r="Y125" s="98">
        <f>VLOOKUP($D125,'факт '!$D$7:$AS$101,8,0)</f>
        <v>0</v>
      </c>
      <c r="Z125" s="98">
        <f>VLOOKUP($D125,'факт '!$D$7:$AS$101,9,0)</f>
        <v>0</v>
      </c>
      <c r="AA125" s="98">
        <f>VLOOKUP($D125,'факт '!$D$7:$AS$101,10,0)</f>
        <v>0</v>
      </c>
      <c r="AB125" s="98">
        <f>SUM(X125+Z125)</f>
        <v>0</v>
      </c>
      <c r="AC125" s="98">
        <f>SUM(Y125+AA125)</f>
        <v>0</v>
      </c>
      <c r="AD125" s="99">
        <f t="shared" ref="AD125" si="3624">SUM(X125-V125)</f>
        <v>0</v>
      </c>
      <c r="AE125" s="99">
        <f t="shared" ref="AE125" si="3625">SUM(Y125-W125)</f>
        <v>0</v>
      </c>
      <c r="AF125" s="98"/>
      <c r="AG125" s="98"/>
      <c r="AH125" s="98"/>
      <c r="AI125" s="98"/>
      <c r="AJ125" s="98">
        <f>VLOOKUP($D125,'факт '!$D$7:$AS$101,5,0)</f>
        <v>0</v>
      </c>
      <c r="AK125" s="98">
        <f>VLOOKUP($D125,'факт '!$D$7:$AS$101,6,0)</f>
        <v>0</v>
      </c>
      <c r="AL125" s="98"/>
      <c r="AM125" s="98"/>
      <c r="AN125" s="98">
        <f>SUM(AJ125+AL125)</f>
        <v>0</v>
      </c>
      <c r="AO125" s="98">
        <f>SUM(AK125+AM125)</f>
        <v>0</v>
      </c>
      <c r="AP125" s="99">
        <f t="shared" ref="AP125" si="3626">SUM(AJ125-AH125)</f>
        <v>0</v>
      </c>
      <c r="AQ125" s="99">
        <f t="shared" ref="AQ125" si="3627">SUM(AK125-AI125)</f>
        <v>0</v>
      </c>
      <c r="AR125" s="98"/>
      <c r="AS125" s="98"/>
      <c r="AT125" s="98"/>
      <c r="AU125" s="98"/>
      <c r="AV125" s="98">
        <f>VLOOKUP($D125,'факт '!$D$7:$AS$101,11,0)</f>
        <v>0</v>
      </c>
      <c r="AW125" s="98">
        <f>VLOOKUP($D125,'факт '!$D$7:$AS$101,12,0)</f>
        <v>0</v>
      </c>
      <c r="AX125" s="98"/>
      <c r="AY125" s="98"/>
      <c r="AZ125" s="98">
        <f>SUM(AV125+AX125)</f>
        <v>0</v>
      </c>
      <c r="BA125" s="98">
        <f>SUM(AW125+AY125)</f>
        <v>0</v>
      </c>
      <c r="BB125" s="99">
        <f t="shared" ref="BB125" si="3628">SUM(AV125-AT125)</f>
        <v>0</v>
      </c>
      <c r="BC125" s="99">
        <f t="shared" ref="BC125" si="3629">SUM(AW125-AU125)</f>
        <v>0</v>
      </c>
      <c r="BD125" s="98"/>
      <c r="BE125" s="98"/>
      <c r="BF125" s="98"/>
      <c r="BG125" s="98"/>
      <c r="BH125" s="98">
        <f>VLOOKUP($D125,'факт '!$D$7:$AS$101,15,0)</f>
        <v>0</v>
      </c>
      <c r="BI125" s="98">
        <f>VLOOKUP($D125,'факт '!$D$7:$AS$101,16,0)</f>
        <v>0</v>
      </c>
      <c r="BJ125" s="98">
        <f>VLOOKUP($D125,'факт '!$D$7:$AS$101,17,0)</f>
        <v>0</v>
      </c>
      <c r="BK125" s="98">
        <f>VLOOKUP($D125,'факт '!$D$7:$AS$101,18,0)</f>
        <v>0</v>
      </c>
      <c r="BL125" s="98">
        <f>SUM(BH125+BJ125)</f>
        <v>0</v>
      </c>
      <c r="BM125" s="98">
        <f>SUM(BI125+BK125)</f>
        <v>0</v>
      </c>
      <c r="BN125" s="99">
        <f t="shared" ref="BN125" si="3630">SUM(BH125-BF125)</f>
        <v>0</v>
      </c>
      <c r="BO125" s="99">
        <f t="shared" ref="BO125" si="3631">SUM(BI125-BG125)</f>
        <v>0</v>
      </c>
      <c r="BP125" s="98"/>
      <c r="BQ125" s="98"/>
      <c r="BR125" s="98"/>
      <c r="BS125" s="98"/>
      <c r="BT125" s="98">
        <f>VLOOKUP($D125,'факт '!$D$7:$AS$101,19,0)</f>
        <v>0</v>
      </c>
      <c r="BU125" s="98">
        <f>VLOOKUP($D125,'факт '!$D$7:$AS$101,20,0)</f>
        <v>0</v>
      </c>
      <c r="BV125" s="98">
        <f>VLOOKUP($D125,'факт '!$D$7:$AS$101,21,0)</f>
        <v>0</v>
      </c>
      <c r="BW125" s="98">
        <f>VLOOKUP($D125,'факт '!$D$7:$AS$101,22,0)</f>
        <v>0</v>
      </c>
      <c r="BX125" s="98">
        <f>SUM(BT125+BV125)</f>
        <v>0</v>
      </c>
      <c r="BY125" s="98">
        <f>SUM(BU125+BW125)</f>
        <v>0</v>
      </c>
      <c r="BZ125" s="99">
        <f t="shared" ref="BZ125" si="3632">SUM(BT125-BR125)</f>
        <v>0</v>
      </c>
      <c r="CA125" s="99">
        <f t="shared" ref="CA125" si="3633">SUM(BU125-BS125)</f>
        <v>0</v>
      </c>
      <c r="CB125" s="98"/>
      <c r="CC125" s="98"/>
      <c r="CD125" s="98"/>
      <c r="CE125" s="98"/>
      <c r="CF125" s="98">
        <f>VLOOKUP($D125,'факт '!$D$7:$AS$101,23,0)</f>
        <v>0</v>
      </c>
      <c r="CG125" s="98">
        <f>VLOOKUP($D125,'факт '!$D$7:$AS$101,24,0)</f>
        <v>0</v>
      </c>
      <c r="CH125" s="98">
        <f>VLOOKUP($D125,'факт '!$D$7:$AS$101,25,0)</f>
        <v>0</v>
      </c>
      <c r="CI125" s="98">
        <f>VLOOKUP($D125,'факт '!$D$7:$AS$101,26,0)</f>
        <v>0</v>
      </c>
      <c r="CJ125" s="98">
        <f>SUM(CF125+CH125)</f>
        <v>0</v>
      </c>
      <c r="CK125" s="98">
        <f>SUM(CG125+CI125)</f>
        <v>0</v>
      </c>
      <c r="CL125" s="99">
        <f t="shared" ref="CL125" si="3634">SUM(CF125-CD125)</f>
        <v>0</v>
      </c>
      <c r="CM125" s="99">
        <f t="shared" ref="CM125" si="3635">SUM(CG125-CE125)</f>
        <v>0</v>
      </c>
      <c r="CN125" s="98"/>
      <c r="CO125" s="98"/>
      <c r="CP125" s="98"/>
      <c r="CQ125" s="98"/>
      <c r="CR125" s="98">
        <f>VLOOKUP($D125,'факт '!$D$7:$AS$101,27,0)</f>
        <v>0</v>
      </c>
      <c r="CS125" s="98">
        <f>VLOOKUP($D125,'факт '!$D$7:$AS$101,28,0)</f>
        <v>0</v>
      </c>
      <c r="CT125" s="98">
        <f>VLOOKUP($D125,'факт '!$D$7:$AS$101,29,0)</f>
        <v>0</v>
      </c>
      <c r="CU125" s="98">
        <f>VLOOKUP($D125,'факт '!$D$7:$AS$101,30,0)</f>
        <v>0</v>
      </c>
      <c r="CV125" s="98">
        <f>SUM(CR125+CT125)</f>
        <v>0</v>
      </c>
      <c r="CW125" s="98">
        <f>SUM(CS125+CU125)</f>
        <v>0</v>
      </c>
      <c r="CX125" s="99">
        <f t="shared" ref="CX125" si="3636">SUM(CR125-CP125)</f>
        <v>0</v>
      </c>
      <c r="CY125" s="99">
        <f t="shared" ref="CY125" si="3637">SUM(CS125-CQ125)</f>
        <v>0</v>
      </c>
      <c r="CZ125" s="98"/>
      <c r="DA125" s="98"/>
      <c r="DB125" s="98"/>
      <c r="DC125" s="98"/>
      <c r="DD125" s="98">
        <f>VLOOKUP($D125,'факт '!$D$7:$AS$101,31,0)</f>
        <v>0</v>
      </c>
      <c r="DE125" s="98">
        <f>VLOOKUP($D125,'факт '!$D$7:$AS$101,32,0)</f>
        <v>0</v>
      </c>
      <c r="DF125" s="98"/>
      <c r="DG125" s="98"/>
      <c r="DH125" s="98">
        <f>SUM(DD125+DF125)</f>
        <v>0</v>
      </c>
      <c r="DI125" s="98">
        <f>SUM(DE125+DG125)</f>
        <v>0</v>
      </c>
      <c r="DJ125" s="99">
        <f t="shared" ref="DJ125" si="3638">SUM(DD125-DB125)</f>
        <v>0</v>
      </c>
      <c r="DK125" s="99">
        <f t="shared" ref="DK125" si="3639">SUM(DE125-DC125)</f>
        <v>0</v>
      </c>
      <c r="DL125" s="98"/>
      <c r="DM125" s="98"/>
      <c r="DN125" s="98"/>
      <c r="DO125" s="98"/>
      <c r="DP125" s="98">
        <f>VLOOKUP($D125,'факт '!$D$7:$AS$101,13,0)</f>
        <v>0</v>
      </c>
      <c r="DQ125" s="98">
        <f>VLOOKUP($D125,'факт '!$D$7:$AS$101,14,0)</f>
        <v>0</v>
      </c>
      <c r="DR125" s="98"/>
      <c r="DS125" s="98"/>
      <c r="DT125" s="98">
        <f>SUM(DP125+DR125)</f>
        <v>0</v>
      </c>
      <c r="DU125" s="98">
        <f>SUM(DQ125+DS125)</f>
        <v>0</v>
      </c>
      <c r="DV125" s="99">
        <f t="shared" ref="DV125" si="3640">SUM(DP125-DN125)</f>
        <v>0</v>
      </c>
      <c r="DW125" s="99">
        <f t="shared" ref="DW125" si="3641">SUM(DQ125-DO125)</f>
        <v>0</v>
      </c>
      <c r="DX125" s="98"/>
      <c r="DY125" s="98"/>
      <c r="DZ125" s="98"/>
      <c r="EA125" s="98"/>
      <c r="EB125" s="98">
        <f>VLOOKUP($D125,'факт '!$D$7:$AS$101,33,0)</f>
        <v>0</v>
      </c>
      <c r="EC125" s="98">
        <f>VLOOKUP($D125,'факт '!$D$7:$AS$101,34,0)</f>
        <v>0</v>
      </c>
      <c r="ED125" s="98">
        <f>VLOOKUP($D125,'факт '!$D$7:$AS$101,35,0)</f>
        <v>0</v>
      </c>
      <c r="EE125" s="98">
        <f>VLOOKUP($D125,'факт '!$D$7:$AS$101,36,0)</f>
        <v>0</v>
      </c>
      <c r="EF125" s="98">
        <f>SUM(EB125+ED125)</f>
        <v>0</v>
      </c>
      <c r="EG125" s="98">
        <f>SUM(EC125+EE125)</f>
        <v>0</v>
      </c>
      <c r="EH125" s="99">
        <f t="shared" ref="EH125" si="3642">SUM(EB125-DZ125)</f>
        <v>0</v>
      </c>
      <c r="EI125" s="99">
        <f t="shared" ref="EI125" si="3643">SUM(EC125-EA125)</f>
        <v>0</v>
      </c>
      <c r="EJ125" s="98"/>
      <c r="EK125" s="98"/>
      <c r="EL125" s="98"/>
      <c r="EM125" s="98"/>
      <c r="EN125" s="98">
        <f>VLOOKUP($D125,'факт '!$D$7:$AS$101,39,0)</f>
        <v>0</v>
      </c>
      <c r="EO125" s="98">
        <f>VLOOKUP($D125,'факт '!$D$7:$AS$101,40,0)</f>
        <v>0</v>
      </c>
      <c r="EP125" s="98">
        <f>VLOOKUP($D125,'факт '!$D$7:$AS$101,41,0)</f>
        <v>0</v>
      </c>
      <c r="EQ125" s="98">
        <f>VLOOKUP($D125,'факт '!$D$7:$AS$101,42,0)</f>
        <v>0</v>
      </c>
      <c r="ER125" s="98">
        <f>SUM(EN125+EP125)</f>
        <v>0</v>
      </c>
      <c r="ES125" s="98">
        <f>SUM(EO125+EQ125)</f>
        <v>0</v>
      </c>
      <c r="ET125" s="99">
        <f t="shared" ref="ET125" si="3644">SUM(EN125-EL125)</f>
        <v>0</v>
      </c>
      <c r="EU125" s="99">
        <f t="shared" ref="EU125" si="3645">SUM(EO125-EM125)</f>
        <v>0</v>
      </c>
      <c r="EV125" s="98"/>
      <c r="EW125" s="98"/>
      <c r="EX125" s="98"/>
      <c r="EY125" s="98"/>
      <c r="EZ125" s="98"/>
      <c r="FA125" s="98"/>
      <c r="FB125" s="98"/>
      <c r="FC125" s="98"/>
      <c r="FD125" s="98">
        <f>SUM(EZ125+FB125)</f>
        <v>0</v>
      </c>
      <c r="FE125" s="98">
        <f>SUM(FA125+FC125)</f>
        <v>0</v>
      </c>
      <c r="FF125" s="99">
        <f t="shared" si="2376"/>
        <v>0</v>
      </c>
      <c r="FG125" s="99">
        <f t="shared" si="2377"/>
        <v>0</v>
      </c>
      <c r="FH125" s="98"/>
      <c r="FI125" s="98"/>
      <c r="FJ125" s="98"/>
      <c r="FK125" s="98"/>
      <c r="FL125" s="98">
        <f>VLOOKUP($D125,'факт '!$D$7:$AS$101,37,0)</f>
        <v>0</v>
      </c>
      <c r="FM125" s="98">
        <f>VLOOKUP($D125,'факт '!$D$7:$AS$101,38,0)</f>
        <v>0</v>
      </c>
      <c r="FN125" s="98"/>
      <c r="FO125" s="98"/>
      <c r="FP125" s="98">
        <f>SUM(FL125+FN125)</f>
        <v>0</v>
      </c>
      <c r="FQ125" s="98">
        <f>SUM(FM125+FO125)</f>
        <v>0</v>
      </c>
      <c r="FR125" s="99">
        <f t="shared" ref="FR125" si="3646">SUM(FL125-FJ125)</f>
        <v>0</v>
      </c>
      <c r="FS125" s="99">
        <f t="shared" ref="FS125" si="3647">SUM(FM125-FK125)</f>
        <v>0</v>
      </c>
      <c r="FT125" s="98"/>
      <c r="FU125" s="98"/>
      <c r="FV125" s="98"/>
      <c r="FW125" s="98"/>
      <c r="FX125" s="98"/>
      <c r="FY125" s="98"/>
      <c r="FZ125" s="98"/>
      <c r="GA125" s="98"/>
      <c r="GB125" s="98">
        <f>SUM(FX125+FZ125)</f>
        <v>0</v>
      </c>
      <c r="GC125" s="98">
        <f>SUM(FY125+GA125)</f>
        <v>0</v>
      </c>
      <c r="GD125" s="99">
        <f t="shared" si="2382"/>
        <v>0</v>
      </c>
      <c r="GE125" s="99">
        <f t="shared" si="2383"/>
        <v>0</v>
      </c>
      <c r="GF125" s="98">
        <f t="shared" ref="GF125:GF127" si="3648">SUM(H125,T125,AF125,AR125,BD125,BP125,CB125,CN125,CZ125,DL125,DX125,EJ125,EV125)</f>
        <v>0</v>
      </c>
      <c r="GG125" s="98">
        <f t="shared" ref="GG125:GG127" si="3649">SUM(I125,U125,AG125,AS125,BE125,BQ125,CC125,CO125,DA125,DM125,DY125,EK125,EW125)</f>
        <v>0</v>
      </c>
      <c r="GH125" s="98">
        <f t="shared" ref="GH125:GH127" si="3650">SUM(J125,V125,AH125,AT125,BF125,BR125,CD125,CP125,DB125,DN125,DZ125,EL125,EX125)</f>
        <v>0</v>
      </c>
      <c r="GI125" s="98">
        <f t="shared" ref="GI125:GI127" si="3651">SUM(K125,W125,AI125,AU125,BG125,BS125,CE125,CQ125,DC125,DO125,EA125,EM125,EY125)</f>
        <v>0</v>
      </c>
      <c r="GJ125" s="98">
        <f>SUM(L125,X125,AJ125,AV125,BH125,BT125,CF125,CR125,DD125,DP125,EB125,EN125,EZ125,FL125)</f>
        <v>2</v>
      </c>
      <c r="GK125" s="98">
        <f t="shared" ref="GK125" si="3652">SUM(M125,Y125,AK125,AW125,BI125,BU125,CG125,CS125,DE125,DQ125,EC125,EO125,FA125,FM125)</f>
        <v>333765.21999999997</v>
      </c>
      <c r="GL125" s="98">
        <f t="shared" ref="GL125" si="3653">SUM(N125,Z125,AL125,AX125,BJ125,BV125,CH125,CT125,DF125,DR125,ED125,EP125,FB125,FN125)</f>
        <v>0</v>
      </c>
      <c r="GM125" s="98">
        <f t="shared" ref="GM125" si="3654">SUM(O125,AA125,AM125,AY125,BK125,BW125,CI125,CU125,DG125,DS125,EE125,EQ125,FC125,FO125)</f>
        <v>0</v>
      </c>
      <c r="GN125" s="98">
        <f t="shared" ref="GN125" si="3655">SUM(P125,AB125,AN125,AZ125,BL125,BX125,CJ125,CV125,DH125,DT125,EF125,ER125,FD125,FP125)</f>
        <v>2</v>
      </c>
      <c r="GO125" s="98">
        <f t="shared" ref="GO125" si="3656">SUM(Q125,AC125,AO125,BA125,BM125,BY125,CK125,CW125,DI125,DU125,EG125,ES125,FE125,FQ125)</f>
        <v>333765.21999999997</v>
      </c>
      <c r="GP125" s="98"/>
      <c r="GQ125" s="98"/>
      <c r="GR125" s="139"/>
      <c r="GS125" s="78"/>
      <c r="GT125" s="161">
        <v>166882.60930000001</v>
      </c>
      <c r="GU125" s="161">
        <f t="shared" ref="GU125" si="3657">SUM(GK125/GJ125)</f>
        <v>166882.60999999999</v>
      </c>
      <c r="GV125" s="90">
        <f t="shared" si="2406"/>
        <v>-6.99999975040555E-4</v>
      </c>
    </row>
    <row r="126" spans="1:204" hidden="1" x14ac:dyDescent="0.2">
      <c r="A126" s="23">
        <v>1</v>
      </c>
      <c r="B126" s="78"/>
      <c r="C126" s="81"/>
      <c r="D126" s="82"/>
      <c r="E126" s="85"/>
      <c r="F126" s="86"/>
      <c r="G126" s="97"/>
      <c r="H126" s="98"/>
      <c r="I126" s="98"/>
      <c r="J126" s="98"/>
      <c r="K126" s="98"/>
      <c r="L126" s="98"/>
      <c r="M126" s="98"/>
      <c r="N126" s="98"/>
      <c r="O126" s="98"/>
      <c r="P126" s="98"/>
      <c r="Q126" s="98"/>
      <c r="R126" s="99"/>
      <c r="S126" s="99"/>
      <c r="T126" s="98"/>
      <c r="U126" s="98"/>
      <c r="V126" s="98"/>
      <c r="W126" s="98"/>
      <c r="X126" s="98"/>
      <c r="Y126" s="98"/>
      <c r="Z126" s="98"/>
      <c r="AA126" s="98"/>
      <c r="AB126" s="98"/>
      <c r="AC126" s="98"/>
      <c r="AD126" s="99"/>
      <c r="AE126" s="99"/>
      <c r="AF126" s="98"/>
      <c r="AG126" s="98"/>
      <c r="AH126" s="98"/>
      <c r="AI126" s="98"/>
      <c r="AJ126" s="98"/>
      <c r="AK126" s="98"/>
      <c r="AL126" s="98"/>
      <c r="AM126" s="98"/>
      <c r="AN126" s="98"/>
      <c r="AO126" s="98"/>
      <c r="AP126" s="99"/>
      <c r="AQ126" s="99"/>
      <c r="AR126" s="98"/>
      <c r="AS126" s="98"/>
      <c r="AT126" s="98"/>
      <c r="AU126" s="98"/>
      <c r="AV126" s="98"/>
      <c r="AW126" s="98"/>
      <c r="AX126" s="98"/>
      <c r="AY126" s="98"/>
      <c r="AZ126" s="98"/>
      <c r="BA126" s="98"/>
      <c r="BB126" s="99"/>
      <c r="BC126" s="99"/>
      <c r="BD126" s="98"/>
      <c r="BE126" s="98"/>
      <c r="BF126" s="98"/>
      <c r="BG126" s="98"/>
      <c r="BH126" s="98"/>
      <c r="BI126" s="98"/>
      <c r="BJ126" s="98"/>
      <c r="BK126" s="98"/>
      <c r="BL126" s="98"/>
      <c r="BM126" s="98"/>
      <c r="BN126" s="99"/>
      <c r="BO126" s="99"/>
      <c r="BP126" s="98"/>
      <c r="BQ126" s="98"/>
      <c r="BR126" s="98"/>
      <c r="BS126" s="98"/>
      <c r="BT126" s="98"/>
      <c r="BU126" s="98"/>
      <c r="BV126" s="98"/>
      <c r="BW126" s="98"/>
      <c r="BX126" s="98"/>
      <c r="BY126" s="98"/>
      <c r="BZ126" s="99"/>
      <c r="CA126" s="99"/>
      <c r="CB126" s="98"/>
      <c r="CC126" s="98"/>
      <c r="CD126" s="98"/>
      <c r="CE126" s="98"/>
      <c r="CF126" s="98"/>
      <c r="CG126" s="98"/>
      <c r="CH126" s="98"/>
      <c r="CI126" s="98"/>
      <c r="CJ126" s="98"/>
      <c r="CK126" s="98"/>
      <c r="CL126" s="99"/>
      <c r="CM126" s="99"/>
      <c r="CN126" s="98"/>
      <c r="CO126" s="98"/>
      <c r="CP126" s="98"/>
      <c r="CQ126" s="98"/>
      <c r="CR126" s="98"/>
      <c r="CS126" s="98"/>
      <c r="CT126" s="98"/>
      <c r="CU126" s="98"/>
      <c r="CV126" s="98"/>
      <c r="CW126" s="98"/>
      <c r="CX126" s="99"/>
      <c r="CY126" s="99"/>
      <c r="CZ126" s="98"/>
      <c r="DA126" s="98"/>
      <c r="DB126" s="98"/>
      <c r="DC126" s="98"/>
      <c r="DD126" s="98"/>
      <c r="DE126" s="98"/>
      <c r="DF126" s="98"/>
      <c r="DG126" s="98"/>
      <c r="DH126" s="98"/>
      <c r="DI126" s="98"/>
      <c r="DJ126" s="99"/>
      <c r="DK126" s="99"/>
      <c r="DL126" s="98"/>
      <c r="DM126" s="98"/>
      <c r="DN126" s="98"/>
      <c r="DO126" s="98"/>
      <c r="DP126" s="98"/>
      <c r="DQ126" s="98"/>
      <c r="DR126" s="98"/>
      <c r="DS126" s="98"/>
      <c r="DT126" s="98"/>
      <c r="DU126" s="98"/>
      <c r="DV126" s="99"/>
      <c r="DW126" s="99"/>
      <c r="DX126" s="98"/>
      <c r="DY126" s="98"/>
      <c r="DZ126" s="98"/>
      <c r="EA126" s="98"/>
      <c r="EB126" s="98"/>
      <c r="EC126" s="98"/>
      <c r="ED126" s="98"/>
      <c r="EE126" s="98"/>
      <c r="EF126" s="98"/>
      <c r="EG126" s="98"/>
      <c r="EH126" s="99"/>
      <c r="EI126" s="99"/>
      <c r="EJ126" s="98"/>
      <c r="EK126" s="98"/>
      <c r="EL126" s="98"/>
      <c r="EM126" s="98"/>
      <c r="EN126" s="98"/>
      <c r="EO126" s="98"/>
      <c r="EP126" s="98"/>
      <c r="EQ126" s="98"/>
      <c r="ER126" s="98"/>
      <c r="ES126" s="98"/>
      <c r="ET126" s="99"/>
      <c r="EU126" s="99"/>
      <c r="EV126" s="98"/>
      <c r="EW126" s="98"/>
      <c r="EX126" s="98"/>
      <c r="EY126" s="98"/>
      <c r="EZ126" s="98"/>
      <c r="FA126" s="98"/>
      <c r="FB126" s="98"/>
      <c r="FC126" s="98"/>
      <c r="FD126" s="98"/>
      <c r="FE126" s="98"/>
      <c r="FF126" s="99"/>
      <c r="FG126" s="99"/>
      <c r="FH126" s="98"/>
      <c r="FI126" s="98"/>
      <c r="FJ126" s="98"/>
      <c r="FK126" s="98"/>
      <c r="FL126" s="98"/>
      <c r="FM126" s="98"/>
      <c r="FN126" s="98"/>
      <c r="FO126" s="98"/>
      <c r="FP126" s="98"/>
      <c r="FQ126" s="98"/>
      <c r="FR126" s="99"/>
      <c r="FS126" s="99"/>
      <c r="FT126" s="98"/>
      <c r="FU126" s="98"/>
      <c r="FV126" s="98"/>
      <c r="FW126" s="98"/>
      <c r="FX126" s="98"/>
      <c r="FY126" s="98"/>
      <c r="FZ126" s="98"/>
      <c r="GA126" s="98"/>
      <c r="GB126" s="98"/>
      <c r="GC126" s="98"/>
      <c r="GD126" s="99"/>
      <c r="GE126" s="99"/>
      <c r="GF126" s="98"/>
      <c r="GG126" s="98"/>
      <c r="GH126" s="98"/>
      <c r="GI126" s="98"/>
      <c r="GJ126" s="98">
        <f t="shared" ref="GJ126" si="3658">SUM(L126,X126,AJ126,AV126,BH126,BT126,CF126,CR126,DD126,DP126,EB126,EN126,EZ126)</f>
        <v>0</v>
      </c>
      <c r="GK126" s="98">
        <f t="shared" ref="GK126" si="3659">SUM(M126,Y126,AK126,AW126,BI126,BU126,CG126,CS126,DE126,DQ126,EC126,EO126,FA126)</f>
        <v>0</v>
      </c>
      <c r="GL126" s="98">
        <f t="shared" ref="GL126" si="3660">SUM(N126,Z126,AL126,AX126,BJ126,BV126,CH126,CT126,DF126,DR126,ED126,EP126,FB126)</f>
        <v>0</v>
      </c>
      <c r="GM126" s="98">
        <f t="shared" ref="GM126" si="3661">SUM(O126,AA126,AM126,AY126,BK126,BW126,CI126,CU126,DG126,DS126,EE126,EQ126,FC126)</f>
        <v>0</v>
      </c>
      <c r="GN126" s="98">
        <f t="shared" ref="GN126" si="3662">SUM(P126,AB126,AN126,AZ126,BL126,BX126,CJ126,CV126,DH126,DT126,EF126,ER126,FD126)</f>
        <v>0</v>
      </c>
      <c r="GO126" s="98">
        <f t="shared" ref="GO126" si="3663">SUM(Q126,AC126,AO126,BA126,BM126,BY126,CK126,CW126,DI126,DU126,EG126,ES126,FE126)</f>
        <v>0</v>
      </c>
      <c r="GP126" s="98"/>
      <c r="GQ126" s="98"/>
      <c r="GR126" s="139"/>
      <c r="GS126" s="78"/>
      <c r="GT126" s="161"/>
      <c r="GU126" s="161"/>
      <c r="GV126" s="90">
        <f t="shared" si="2406"/>
        <v>0</v>
      </c>
    </row>
    <row r="127" spans="1:204" hidden="1" x14ac:dyDescent="0.2">
      <c r="A127" s="23">
        <v>1</v>
      </c>
      <c r="B127" s="78"/>
      <c r="C127" s="81"/>
      <c r="D127" s="82"/>
      <c r="E127" s="85"/>
      <c r="F127" s="86"/>
      <c r="G127" s="97"/>
      <c r="H127" s="98"/>
      <c r="I127" s="98"/>
      <c r="J127" s="98"/>
      <c r="K127" s="98"/>
      <c r="L127" s="98"/>
      <c r="M127" s="98"/>
      <c r="N127" s="98"/>
      <c r="O127" s="98"/>
      <c r="P127" s="98"/>
      <c r="Q127" s="98"/>
      <c r="R127" s="99"/>
      <c r="S127" s="99"/>
      <c r="T127" s="98"/>
      <c r="U127" s="98"/>
      <c r="V127" s="98"/>
      <c r="W127" s="98"/>
      <c r="X127" s="98"/>
      <c r="Y127" s="98"/>
      <c r="Z127" s="98"/>
      <c r="AA127" s="98"/>
      <c r="AB127" s="98"/>
      <c r="AC127" s="98"/>
      <c r="AD127" s="99"/>
      <c r="AE127" s="99"/>
      <c r="AF127" s="98"/>
      <c r="AG127" s="98"/>
      <c r="AH127" s="98"/>
      <c r="AI127" s="98"/>
      <c r="AJ127" s="98"/>
      <c r="AK127" s="98"/>
      <c r="AL127" s="98"/>
      <c r="AM127" s="98"/>
      <c r="AN127" s="98">
        <f t="shared" ref="AN127" si="3664">SUM(AJ127+AL127)</f>
        <v>0</v>
      </c>
      <c r="AO127" s="98">
        <f t="shared" ref="AO127" si="3665">SUM(AK127+AM127)</f>
        <v>0</v>
      </c>
      <c r="AP127" s="99"/>
      <c r="AQ127" s="99"/>
      <c r="AR127" s="98"/>
      <c r="AS127" s="98"/>
      <c r="AT127" s="98"/>
      <c r="AU127" s="98"/>
      <c r="AV127" s="98"/>
      <c r="AW127" s="98"/>
      <c r="AX127" s="98"/>
      <c r="AY127" s="98"/>
      <c r="AZ127" s="98">
        <f t="shared" ref="AZ127" si="3666">SUM(AV127+AX127)</f>
        <v>0</v>
      </c>
      <c r="BA127" s="98">
        <f t="shared" ref="BA127" si="3667">SUM(AW127+AY127)</f>
        <v>0</v>
      </c>
      <c r="BB127" s="99"/>
      <c r="BC127" s="99"/>
      <c r="BD127" s="98"/>
      <c r="BE127" s="98"/>
      <c r="BF127" s="98"/>
      <c r="BG127" s="98"/>
      <c r="BH127" s="98"/>
      <c r="BI127" s="98"/>
      <c r="BJ127" s="98"/>
      <c r="BK127" s="98"/>
      <c r="BL127" s="98"/>
      <c r="BM127" s="98"/>
      <c r="BN127" s="99"/>
      <c r="BO127" s="99"/>
      <c r="BP127" s="98"/>
      <c r="BQ127" s="98"/>
      <c r="BR127" s="98"/>
      <c r="BS127" s="98"/>
      <c r="BT127" s="98"/>
      <c r="BU127" s="98"/>
      <c r="BV127" s="98"/>
      <c r="BW127" s="98"/>
      <c r="BX127" s="98"/>
      <c r="BY127" s="98"/>
      <c r="BZ127" s="99"/>
      <c r="CA127" s="99"/>
      <c r="CB127" s="98"/>
      <c r="CC127" s="98"/>
      <c r="CD127" s="98"/>
      <c r="CE127" s="98"/>
      <c r="CF127" s="98"/>
      <c r="CG127" s="98"/>
      <c r="CH127" s="98"/>
      <c r="CI127" s="98"/>
      <c r="CJ127" s="98"/>
      <c r="CK127" s="98"/>
      <c r="CL127" s="99"/>
      <c r="CM127" s="99"/>
      <c r="CN127" s="98"/>
      <c r="CO127" s="98"/>
      <c r="CP127" s="98"/>
      <c r="CQ127" s="98"/>
      <c r="CR127" s="98"/>
      <c r="CS127" s="98"/>
      <c r="CT127" s="98"/>
      <c r="CU127" s="98"/>
      <c r="CV127" s="98"/>
      <c r="CW127" s="98"/>
      <c r="CX127" s="99"/>
      <c r="CY127" s="99"/>
      <c r="CZ127" s="98"/>
      <c r="DA127" s="98"/>
      <c r="DB127" s="98"/>
      <c r="DC127" s="98"/>
      <c r="DD127" s="98"/>
      <c r="DE127" s="98"/>
      <c r="DF127" s="98"/>
      <c r="DG127" s="98"/>
      <c r="DH127" s="98"/>
      <c r="DI127" s="98"/>
      <c r="DJ127" s="99"/>
      <c r="DK127" s="99"/>
      <c r="DL127" s="98"/>
      <c r="DM127" s="98"/>
      <c r="DN127" s="98"/>
      <c r="DO127" s="98"/>
      <c r="DP127" s="98"/>
      <c r="DQ127" s="98"/>
      <c r="DR127" s="98"/>
      <c r="DS127" s="98"/>
      <c r="DT127" s="98"/>
      <c r="DU127" s="98"/>
      <c r="DV127" s="99"/>
      <c r="DW127" s="99"/>
      <c r="DX127" s="98"/>
      <c r="DY127" s="98"/>
      <c r="DZ127" s="98"/>
      <c r="EA127" s="98"/>
      <c r="EB127" s="98"/>
      <c r="EC127" s="98"/>
      <c r="ED127" s="98"/>
      <c r="EE127" s="98"/>
      <c r="EF127" s="98"/>
      <c r="EG127" s="98"/>
      <c r="EH127" s="99"/>
      <c r="EI127" s="99"/>
      <c r="EJ127" s="98"/>
      <c r="EK127" s="98"/>
      <c r="EL127" s="98"/>
      <c r="EM127" s="98"/>
      <c r="EN127" s="98"/>
      <c r="EO127" s="98"/>
      <c r="EP127" s="98"/>
      <c r="EQ127" s="98"/>
      <c r="ER127" s="98"/>
      <c r="ES127" s="98"/>
      <c r="ET127" s="99"/>
      <c r="EU127" s="99"/>
      <c r="EV127" s="98"/>
      <c r="EW127" s="98"/>
      <c r="EX127" s="98"/>
      <c r="EY127" s="98"/>
      <c r="EZ127" s="98"/>
      <c r="FA127" s="98"/>
      <c r="FB127" s="98"/>
      <c r="FC127" s="98"/>
      <c r="FD127" s="98"/>
      <c r="FE127" s="98"/>
      <c r="FF127" s="99"/>
      <c r="FG127" s="99"/>
      <c r="FH127" s="98"/>
      <c r="FI127" s="98"/>
      <c r="FJ127" s="98"/>
      <c r="FK127" s="98"/>
      <c r="FL127" s="98"/>
      <c r="FM127" s="98"/>
      <c r="FN127" s="98"/>
      <c r="FO127" s="98"/>
      <c r="FP127" s="98"/>
      <c r="FQ127" s="98"/>
      <c r="FR127" s="99"/>
      <c r="FS127" s="99"/>
      <c r="FT127" s="98"/>
      <c r="FU127" s="98"/>
      <c r="FV127" s="98"/>
      <c r="FW127" s="98"/>
      <c r="FX127" s="98"/>
      <c r="FY127" s="98"/>
      <c r="FZ127" s="98"/>
      <c r="GA127" s="98"/>
      <c r="GB127" s="98"/>
      <c r="GC127" s="98"/>
      <c r="GD127" s="99"/>
      <c r="GE127" s="99"/>
      <c r="GF127" s="98">
        <f t="shared" si="3648"/>
        <v>0</v>
      </c>
      <c r="GG127" s="98">
        <f t="shared" si="3649"/>
        <v>0</v>
      </c>
      <c r="GH127" s="98">
        <f t="shared" si="3650"/>
        <v>0</v>
      </c>
      <c r="GI127" s="98">
        <f t="shared" si="3651"/>
        <v>0</v>
      </c>
      <c r="GJ127" s="98">
        <f t="shared" ref="GJ127" si="3668">SUM(L127,X127,AJ127,AV127,BH127,BT127,CF127,CR127,DD127,DP127,EB127,EN127,EZ127)</f>
        <v>0</v>
      </c>
      <c r="GK127" s="98">
        <f t="shared" ref="GK127" si="3669">SUM(M127,Y127,AK127,AW127,BI127,BU127,CG127,CS127,DE127,DQ127,EC127,EO127,FA127)</f>
        <v>0</v>
      </c>
      <c r="GL127" s="98">
        <f t="shared" ref="GL127" si="3670">SUM(N127,Z127,AL127,AX127,BJ127,BV127,CH127,CT127,DF127,DR127,ED127,EP127,FB127)</f>
        <v>0</v>
      </c>
      <c r="GM127" s="98">
        <f t="shared" ref="GM127" si="3671">SUM(O127,AA127,AM127,AY127,BK127,BW127,CI127,CU127,DG127,DS127,EE127,EQ127,FC127)</f>
        <v>0</v>
      </c>
      <c r="GN127" s="98">
        <f t="shared" ref="GN127" si="3672">SUM(P127,AB127,AN127,AZ127,BL127,BX127,CJ127,CV127,DH127,DT127,EF127,ER127,FD127)</f>
        <v>0</v>
      </c>
      <c r="GO127" s="98">
        <f t="shared" ref="GO127" si="3673">SUM(Q127,AC127,AO127,BA127,BM127,BY127,CK127,CW127,DI127,DU127,EG127,ES127,FE127)</f>
        <v>0</v>
      </c>
      <c r="GP127" s="98"/>
      <c r="GQ127" s="98"/>
      <c r="GR127" s="139"/>
      <c r="GS127" s="78"/>
      <c r="GT127" s="161"/>
      <c r="GU127" s="161"/>
      <c r="GV127" s="90">
        <f t="shared" si="2406"/>
        <v>0</v>
      </c>
    </row>
    <row r="128" spans="1:204" hidden="1" x14ac:dyDescent="0.2">
      <c r="A128" s="23">
        <v>1</v>
      </c>
      <c r="B128" s="101"/>
      <c r="C128" s="107"/>
      <c r="D128" s="108"/>
      <c r="E128" s="123" t="s">
        <v>53</v>
      </c>
      <c r="F128" s="125">
        <v>26</v>
      </c>
      <c r="G128" s="126">
        <v>136300.53940000001</v>
      </c>
      <c r="H128" s="106">
        <f>VLOOKUP($E128,'ВМП план'!$B$8:$AN$43,8,0)</f>
        <v>0</v>
      </c>
      <c r="I128" s="106">
        <f>VLOOKUP($E128,'ВМП план'!$B$8:$AN$43,9,0)</f>
        <v>0</v>
      </c>
      <c r="J128" s="106">
        <f t="shared" si="288"/>
        <v>0</v>
      </c>
      <c r="K128" s="106">
        <f t="shared" si="289"/>
        <v>0</v>
      </c>
      <c r="L128" s="106">
        <f>SUM(L129:L130)</f>
        <v>0</v>
      </c>
      <c r="M128" s="106">
        <f t="shared" ref="M128:Q128" si="3674">SUM(M129:M130)</f>
        <v>0</v>
      </c>
      <c r="N128" s="106">
        <f t="shared" si="3674"/>
        <v>0</v>
      </c>
      <c r="O128" s="106">
        <f t="shared" si="3674"/>
        <v>0</v>
      </c>
      <c r="P128" s="106">
        <f t="shared" si="3674"/>
        <v>0</v>
      </c>
      <c r="Q128" s="106">
        <f t="shared" si="3674"/>
        <v>0</v>
      </c>
      <c r="R128" s="122">
        <f t="shared" si="2687"/>
        <v>0</v>
      </c>
      <c r="S128" s="122">
        <f t="shared" si="2688"/>
        <v>0</v>
      </c>
      <c r="T128" s="106">
        <f>VLOOKUP($E128,'ВМП план'!$B$8:$AN$43,10,0)</f>
        <v>0</v>
      </c>
      <c r="U128" s="106">
        <f>VLOOKUP($E128,'ВМП план'!$B$8:$AN$43,11,0)</f>
        <v>0</v>
      </c>
      <c r="V128" s="106">
        <f t="shared" si="291"/>
        <v>0</v>
      </c>
      <c r="W128" s="106">
        <f t="shared" si="292"/>
        <v>0</v>
      </c>
      <c r="X128" s="106">
        <f>SUM(X129:X130)</f>
        <v>0</v>
      </c>
      <c r="Y128" s="106">
        <f t="shared" ref="Y128" si="3675">SUM(Y129:Y130)</f>
        <v>0</v>
      </c>
      <c r="Z128" s="106">
        <f t="shared" ref="Z128" si="3676">SUM(Z129:Z130)</f>
        <v>0</v>
      </c>
      <c r="AA128" s="106">
        <f t="shared" ref="AA128" si="3677">SUM(AA129:AA130)</f>
        <v>0</v>
      </c>
      <c r="AB128" s="106">
        <f t="shared" ref="AB128" si="3678">SUM(AB129:AB130)</f>
        <v>0</v>
      </c>
      <c r="AC128" s="106">
        <f t="shared" ref="AC128" si="3679">SUM(AC129:AC130)</f>
        <v>0</v>
      </c>
      <c r="AD128" s="122">
        <f t="shared" ref="AD128:AD142" si="3680">SUM(X128-V128)</f>
        <v>0</v>
      </c>
      <c r="AE128" s="122">
        <f t="shared" ref="AE128:AE142" si="3681">SUM(Y128-W128)</f>
        <v>0</v>
      </c>
      <c r="AF128" s="106">
        <f>VLOOKUP($E128,'ВМП план'!$B$8:$AL$43,12,0)</f>
        <v>0</v>
      </c>
      <c r="AG128" s="106">
        <f>VLOOKUP($E128,'ВМП план'!$B$8:$AL$43,13,0)</f>
        <v>0</v>
      </c>
      <c r="AH128" s="106">
        <f t="shared" si="298"/>
        <v>0</v>
      </c>
      <c r="AI128" s="106">
        <f t="shared" si="299"/>
        <v>0</v>
      </c>
      <c r="AJ128" s="106">
        <f>SUM(AJ129:AJ130)</f>
        <v>0</v>
      </c>
      <c r="AK128" s="106">
        <f t="shared" ref="AK128" si="3682">SUM(AK129:AK130)</f>
        <v>0</v>
      </c>
      <c r="AL128" s="106">
        <f t="shared" ref="AL128" si="3683">SUM(AL129:AL130)</f>
        <v>0</v>
      </c>
      <c r="AM128" s="106">
        <f t="shared" ref="AM128" si="3684">SUM(AM129:AM130)</f>
        <v>0</v>
      </c>
      <c r="AN128" s="106">
        <f t="shared" ref="AN128" si="3685">SUM(AN129:AN130)</f>
        <v>0</v>
      </c>
      <c r="AO128" s="106">
        <f t="shared" ref="AO128" si="3686">SUM(AO129:AO130)</f>
        <v>0</v>
      </c>
      <c r="AP128" s="122">
        <f t="shared" ref="AP128:AP142" si="3687">SUM(AJ128-AH128)</f>
        <v>0</v>
      </c>
      <c r="AQ128" s="122">
        <f t="shared" ref="AQ128:AQ142" si="3688">SUM(AK128-AI128)</f>
        <v>0</v>
      </c>
      <c r="AR128" s="106"/>
      <c r="AS128" s="106"/>
      <c r="AT128" s="106">
        <f t="shared" si="305"/>
        <v>0</v>
      </c>
      <c r="AU128" s="106">
        <f t="shared" si="306"/>
        <v>0</v>
      </c>
      <c r="AV128" s="106">
        <f>SUM(AV129:AV130)</f>
        <v>0</v>
      </c>
      <c r="AW128" s="106">
        <f t="shared" ref="AW128" si="3689">SUM(AW129:AW130)</f>
        <v>0</v>
      </c>
      <c r="AX128" s="106">
        <f t="shared" ref="AX128" si="3690">SUM(AX129:AX130)</f>
        <v>0</v>
      </c>
      <c r="AY128" s="106">
        <f t="shared" ref="AY128" si="3691">SUM(AY129:AY130)</f>
        <v>0</v>
      </c>
      <c r="AZ128" s="106">
        <f t="shared" ref="AZ128" si="3692">SUM(AZ129:AZ130)</f>
        <v>0</v>
      </c>
      <c r="BA128" s="106">
        <f t="shared" ref="BA128" si="3693">SUM(BA129:BA130)</f>
        <v>0</v>
      </c>
      <c r="BB128" s="122">
        <f t="shared" ref="BB128:BB142" si="3694">SUM(AV128-AT128)</f>
        <v>0</v>
      </c>
      <c r="BC128" s="122">
        <f t="shared" ref="BC128:BC142" si="3695">SUM(AW128-AU128)</f>
        <v>0</v>
      </c>
      <c r="BD128" s="106">
        <v>150</v>
      </c>
      <c r="BE128" s="106">
        <v>20445080.91</v>
      </c>
      <c r="BF128" s="106">
        <f t="shared" si="312"/>
        <v>62.5</v>
      </c>
      <c r="BG128" s="106">
        <f t="shared" si="313"/>
        <v>8518783.7125000004</v>
      </c>
      <c r="BH128" s="106">
        <f>SUM(BH129:BH130)</f>
        <v>36</v>
      </c>
      <c r="BI128" s="106">
        <f t="shared" ref="BI128" si="3696">SUM(BI129:BI130)</f>
        <v>4906819.4400000004</v>
      </c>
      <c r="BJ128" s="106">
        <f t="shared" ref="BJ128" si="3697">SUM(BJ129:BJ130)</f>
        <v>0</v>
      </c>
      <c r="BK128" s="106">
        <f t="shared" ref="BK128" si="3698">SUM(BK129:BK130)</f>
        <v>0</v>
      </c>
      <c r="BL128" s="106">
        <f t="shared" ref="BL128" si="3699">SUM(BL129:BL130)</f>
        <v>36</v>
      </c>
      <c r="BM128" s="106">
        <f t="shared" ref="BM128" si="3700">SUM(BM129:BM130)</f>
        <v>4906819.4400000004</v>
      </c>
      <c r="BN128" s="122">
        <f t="shared" ref="BN128:BN142" si="3701">SUM(BH128-BF128)</f>
        <v>-26.5</v>
      </c>
      <c r="BO128" s="122">
        <f t="shared" ref="BO128:BO142" si="3702">SUM(BI128-BG128)</f>
        <v>-3611964.2725</v>
      </c>
      <c r="BP128" s="106"/>
      <c r="BQ128" s="106"/>
      <c r="BR128" s="106">
        <f t="shared" si="319"/>
        <v>0</v>
      </c>
      <c r="BS128" s="106">
        <f t="shared" si="320"/>
        <v>0</v>
      </c>
      <c r="BT128" s="106">
        <f>SUM(BT129:BT130)</f>
        <v>0</v>
      </c>
      <c r="BU128" s="106">
        <f t="shared" ref="BU128" si="3703">SUM(BU129:BU130)</f>
        <v>0</v>
      </c>
      <c r="BV128" s="106">
        <f t="shared" ref="BV128" si="3704">SUM(BV129:BV130)</f>
        <v>0</v>
      </c>
      <c r="BW128" s="106">
        <f t="shared" ref="BW128" si="3705">SUM(BW129:BW130)</f>
        <v>0</v>
      </c>
      <c r="BX128" s="106">
        <f t="shared" ref="BX128" si="3706">SUM(BX129:BX130)</f>
        <v>0</v>
      </c>
      <c r="BY128" s="106">
        <f t="shared" ref="BY128" si="3707">SUM(BY129:BY130)</f>
        <v>0</v>
      </c>
      <c r="BZ128" s="122">
        <f t="shared" ref="BZ128:BZ142" si="3708">SUM(BT128-BR128)</f>
        <v>0</v>
      </c>
      <c r="CA128" s="122">
        <f t="shared" ref="CA128:CA142" si="3709">SUM(BU128-BS128)</f>
        <v>0</v>
      </c>
      <c r="CB128" s="106"/>
      <c r="CC128" s="106">
        <v>0</v>
      </c>
      <c r="CD128" s="106">
        <f t="shared" si="326"/>
        <v>0</v>
      </c>
      <c r="CE128" s="106">
        <f t="shared" si="327"/>
        <v>0</v>
      </c>
      <c r="CF128" s="106">
        <f>SUM(CF129:CF130)</f>
        <v>0</v>
      </c>
      <c r="CG128" s="106">
        <f t="shared" ref="CG128" si="3710">SUM(CG129:CG130)</f>
        <v>0</v>
      </c>
      <c r="CH128" s="106">
        <f t="shared" ref="CH128" si="3711">SUM(CH129:CH130)</f>
        <v>0</v>
      </c>
      <c r="CI128" s="106">
        <f t="shared" ref="CI128" si="3712">SUM(CI129:CI130)</f>
        <v>0</v>
      </c>
      <c r="CJ128" s="106">
        <f t="shared" ref="CJ128" si="3713">SUM(CJ129:CJ130)</f>
        <v>0</v>
      </c>
      <c r="CK128" s="106">
        <f t="shared" ref="CK128" si="3714">SUM(CK129:CK130)</f>
        <v>0</v>
      </c>
      <c r="CL128" s="122">
        <f t="shared" ref="CL128:CL142" si="3715">SUM(CF128-CD128)</f>
        <v>0</v>
      </c>
      <c r="CM128" s="122">
        <f t="shared" ref="CM128:CM142" si="3716">SUM(CG128-CE128)</f>
        <v>0</v>
      </c>
      <c r="CN128" s="106"/>
      <c r="CO128" s="106"/>
      <c r="CP128" s="106">
        <f t="shared" si="333"/>
        <v>0</v>
      </c>
      <c r="CQ128" s="106">
        <f t="shared" si="334"/>
        <v>0</v>
      </c>
      <c r="CR128" s="106">
        <f>SUM(CR129:CR130)</f>
        <v>0</v>
      </c>
      <c r="CS128" s="106">
        <f t="shared" ref="CS128" si="3717">SUM(CS129:CS130)</f>
        <v>0</v>
      </c>
      <c r="CT128" s="106">
        <f t="shared" ref="CT128" si="3718">SUM(CT129:CT130)</f>
        <v>0</v>
      </c>
      <c r="CU128" s="106">
        <f t="shared" ref="CU128" si="3719">SUM(CU129:CU130)</f>
        <v>0</v>
      </c>
      <c r="CV128" s="106">
        <f t="shared" ref="CV128" si="3720">SUM(CV129:CV130)</f>
        <v>0</v>
      </c>
      <c r="CW128" s="106">
        <f t="shared" ref="CW128" si="3721">SUM(CW129:CW130)</f>
        <v>0</v>
      </c>
      <c r="CX128" s="122">
        <f t="shared" ref="CX128:CX142" si="3722">SUM(CR128-CP128)</f>
        <v>0</v>
      </c>
      <c r="CY128" s="122">
        <f t="shared" ref="CY128:CY142" si="3723">SUM(CS128-CQ128)</f>
        <v>0</v>
      </c>
      <c r="CZ128" s="106"/>
      <c r="DA128" s="106"/>
      <c r="DB128" s="106">
        <f t="shared" si="340"/>
        <v>0</v>
      </c>
      <c r="DC128" s="106">
        <f t="shared" si="341"/>
        <v>0</v>
      </c>
      <c r="DD128" s="106">
        <f>SUM(DD129:DD130)</f>
        <v>0</v>
      </c>
      <c r="DE128" s="106">
        <f t="shared" ref="DE128" si="3724">SUM(DE129:DE130)</f>
        <v>0</v>
      </c>
      <c r="DF128" s="106">
        <f t="shared" ref="DF128" si="3725">SUM(DF129:DF130)</f>
        <v>0</v>
      </c>
      <c r="DG128" s="106">
        <f t="shared" ref="DG128" si="3726">SUM(DG129:DG130)</f>
        <v>0</v>
      </c>
      <c r="DH128" s="106">
        <f t="shared" ref="DH128" si="3727">SUM(DH129:DH130)</f>
        <v>0</v>
      </c>
      <c r="DI128" s="106">
        <f t="shared" ref="DI128" si="3728">SUM(DI129:DI130)</f>
        <v>0</v>
      </c>
      <c r="DJ128" s="122">
        <f t="shared" ref="DJ128:DJ142" si="3729">SUM(DD128-DB128)</f>
        <v>0</v>
      </c>
      <c r="DK128" s="122">
        <f t="shared" ref="DK128:DK142" si="3730">SUM(DE128-DC128)</f>
        <v>0</v>
      </c>
      <c r="DL128" s="106"/>
      <c r="DM128" s="106"/>
      <c r="DN128" s="106">
        <f t="shared" si="347"/>
        <v>0</v>
      </c>
      <c r="DO128" s="106">
        <f t="shared" si="348"/>
        <v>0</v>
      </c>
      <c r="DP128" s="106">
        <f>SUM(DP129:DP130)</f>
        <v>0</v>
      </c>
      <c r="DQ128" s="106">
        <f t="shared" ref="DQ128" si="3731">SUM(DQ129:DQ130)</f>
        <v>0</v>
      </c>
      <c r="DR128" s="106">
        <f t="shared" ref="DR128" si="3732">SUM(DR129:DR130)</f>
        <v>0</v>
      </c>
      <c r="DS128" s="106">
        <f t="shared" ref="DS128" si="3733">SUM(DS129:DS130)</f>
        <v>0</v>
      </c>
      <c r="DT128" s="106">
        <f t="shared" ref="DT128" si="3734">SUM(DT129:DT130)</f>
        <v>0</v>
      </c>
      <c r="DU128" s="106">
        <f t="shared" ref="DU128" si="3735">SUM(DU129:DU130)</f>
        <v>0</v>
      </c>
      <c r="DV128" s="122">
        <f t="shared" ref="DV128:DV142" si="3736">SUM(DP128-DN128)</f>
        <v>0</v>
      </c>
      <c r="DW128" s="122">
        <f t="shared" ref="DW128:DW142" si="3737">SUM(DQ128-DO128)</f>
        <v>0</v>
      </c>
      <c r="DX128" s="106"/>
      <c r="DY128" s="106">
        <v>0</v>
      </c>
      <c r="DZ128" s="106">
        <f t="shared" si="354"/>
        <v>0</v>
      </c>
      <c r="EA128" s="106">
        <f t="shared" si="355"/>
        <v>0</v>
      </c>
      <c r="EB128" s="106">
        <f>SUM(EB129:EB130)</f>
        <v>0</v>
      </c>
      <c r="EC128" s="106">
        <f t="shared" ref="EC128" si="3738">SUM(EC129:EC130)</f>
        <v>0</v>
      </c>
      <c r="ED128" s="106">
        <f t="shared" ref="ED128" si="3739">SUM(ED129:ED130)</f>
        <v>0</v>
      </c>
      <c r="EE128" s="106">
        <f t="shared" ref="EE128" si="3740">SUM(EE129:EE130)</f>
        <v>0</v>
      </c>
      <c r="EF128" s="106">
        <f t="shared" ref="EF128" si="3741">SUM(EF129:EF130)</f>
        <v>0</v>
      </c>
      <c r="EG128" s="106">
        <f t="shared" ref="EG128" si="3742">SUM(EG129:EG130)</f>
        <v>0</v>
      </c>
      <c r="EH128" s="122">
        <f t="shared" ref="EH128:EH142" si="3743">SUM(EB128-DZ128)</f>
        <v>0</v>
      </c>
      <c r="EI128" s="122">
        <f t="shared" ref="EI128:EI142" si="3744">SUM(EC128-EA128)</f>
        <v>0</v>
      </c>
      <c r="EJ128" s="106"/>
      <c r="EK128" s="106">
        <v>0</v>
      </c>
      <c r="EL128" s="106">
        <f t="shared" si="361"/>
        <v>0</v>
      </c>
      <c r="EM128" s="106">
        <f t="shared" si="362"/>
        <v>0</v>
      </c>
      <c r="EN128" s="106">
        <f>SUM(EN129:EN130)</f>
        <v>0</v>
      </c>
      <c r="EO128" s="106">
        <f t="shared" ref="EO128" si="3745">SUM(EO129:EO130)</f>
        <v>0</v>
      </c>
      <c r="EP128" s="106">
        <f t="shared" ref="EP128" si="3746">SUM(EP129:EP130)</f>
        <v>0</v>
      </c>
      <c r="EQ128" s="106">
        <f t="shared" ref="EQ128" si="3747">SUM(EQ129:EQ130)</f>
        <v>0</v>
      </c>
      <c r="ER128" s="106">
        <f t="shared" ref="ER128" si="3748">SUM(ER129:ER130)</f>
        <v>0</v>
      </c>
      <c r="ES128" s="106">
        <f t="shared" ref="ES128" si="3749">SUM(ES129:ES130)</f>
        <v>0</v>
      </c>
      <c r="ET128" s="122">
        <f t="shared" ref="ET128:ET142" si="3750">SUM(EN128-EL128)</f>
        <v>0</v>
      </c>
      <c r="EU128" s="122">
        <f t="shared" ref="EU128:EU142" si="3751">SUM(EO128-EM128)</f>
        <v>0</v>
      </c>
      <c r="EV128" s="106"/>
      <c r="EW128" s="106"/>
      <c r="EX128" s="106">
        <f t="shared" si="368"/>
        <v>0</v>
      </c>
      <c r="EY128" s="106">
        <f t="shared" si="369"/>
        <v>0</v>
      </c>
      <c r="EZ128" s="106">
        <f>SUM(EZ129:EZ130)</f>
        <v>0</v>
      </c>
      <c r="FA128" s="106">
        <f t="shared" ref="FA128" si="3752">SUM(FA129:FA130)</f>
        <v>0</v>
      </c>
      <c r="FB128" s="106">
        <f t="shared" ref="FB128" si="3753">SUM(FB129:FB130)</f>
        <v>0</v>
      </c>
      <c r="FC128" s="106">
        <f t="shared" ref="FC128" si="3754">SUM(FC129:FC130)</f>
        <v>0</v>
      </c>
      <c r="FD128" s="106">
        <f t="shared" ref="FD128" si="3755">SUM(FD129:FD130)</f>
        <v>0</v>
      </c>
      <c r="FE128" s="106">
        <f t="shared" ref="FE128" si="3756">SUM(FE129:FE130)</f>
        <v>0</v>
      </c>
      <c r="FF128" s="122">
        <f t="shared" ref="FF128:FF142" si="3757">SUM(EZ128-EX128)</f>
        <v>0</v>
      </c>
      <c r="FG128" s="122">
        <f t="shared" ref="FG128:FG142" si="3758">SUM(FA128-EY128)</f>
        <v>0</v>
      </c>
      <c r="FH128" s="106"/>
      <c r="FI128" s="106"/>
      <c r="FJ128" s="106">
        <f t="shared" si="375"/>
        <v>0</v>
      </c>
      <c r="FK128" s="106">
        <f t="shared" si="376"/>
        <v>0</v>
      </c>
      <c r="FL128" s="106">
        <f>SUM(FL129:FL130)</f>
        <v>0</v>
      </c>
      <c r="FM128" s="106">
        <f t="shared" ref="FM128" si="3759">SUM(FM129:FM130)</f>
        <v>0</v>
      </c>
      <c r="FN128" s="106">
        <f t="shared" ref="FN128" si="3760">SUM(FN129:FN130)</f>
        <v>0</v>
      </c>
      <c r="FO128" s="106">
        <f t="shared" ref="FO128" si="3761">SUM(FO129:FO130)</f>
        <v>0</v>
      </c>
      <c r="FP128" s="106">
        <f t="shared" ref="FP128" si="3762">SUM(FP129:FP130)</f>
        <v>0</v>
      </c>
      <c r="FQ128" s="106">
        <f t="shared" ref="FQ128" si="3763">SUM(FQ129:FQ130)</f>
        <v>0</v>
      </c>
      <c r="FR128" s="122">
        <f t="shared" ref="FR128:FR142" si="3764">SUM(FL128-FJ128)</f>
        <v>0</v>
      </c>
      <c r="FS128" s="122">
        <f t="shared" ref="FS128:FS142" si="3765">SUM(FM128-FK128)</f>
        <v>0</v>
      </c>
      <c r="FT128" s="106"/>
      <c r="FU128" s="106"/>
      <c r="FV128" s="106">
        <f t="shared" si="382"/>
        <v>0</v>
      </c>
      <c r="FW128" s="106">
        <f t="shared" si="383"/>
        <v>0</v>
      </c>
      <c r="FX128" s="106">
        <f>SUM(FX129:FX130)</f>
        <v>0</v>
      </c>
      <c r="FY128" s="106">
        <f t="shared" ref="FY128" si="3766">SUM(FY129:FY130)</f>
        <v>0</v>
      </c>
      <c r="FZ128" s="106">
        <f t="shared" ref="FZ128" si="3767">SUM(FZ129:FZ130)</f>
        <v>0</v>
      </c>
      <c r="GA128" s="106">
        <f t="shared" ref="GA128" si="3768">SUM(GA129:GA130)</f>
        <v>0</v>
      </c>
      <c r="GB128" s="106">
        <f t="shared" ref="GB128" si="3769">SUM(GB129:GB130)</f>
        <v>0</v>
      </c>
      <c r="GC128" s="106">
        <f t="shared" ref="GC128" si="3770">SUM(GC129:GC130)</f>
        <v>0</v>
      </c>
      <c r="GD128" s="122">
        <f t="shared" ref="GD128:GD142" si="3771">SUM(FX128-FV128)</f>
        <v>0</v>
      </c>
      <c r="GE128" s="122">
        <f t="shared" ref="GE128:GE142" si="3772">SUM(FY128-FW128)</f>
        <v>0</v>
      </c>
      <c r="GF128" s="106">
        <f t="shared" si="3466"/>
        <v>150</v>
      </c>
      <c r="GG128" s="106">
        <f t="shared" si="3466"/>
        <v>20445080.91</v>
      </c>
      <c r="GH128" s="129">
        <f>SUM(GF128/12*$A$2)</f>
        <v>62.5</v>
      </c>
      <c r="GI128" s="172">
        <f>SUM(GG128/12*$A$2)</f>
        <v>8518783.7125000004</v>
      </c>
      <c r="GJ128" s="106">
        <f>SUM(GJ129:GJ130)</f>
        <v>36</v>
      </c>
      <c r="GK128" s="106">
        <f t="shared" ref="GK128" si="3773">SUM(GK129:GK130)</f>
        <v>4906819.4400000004</v>
      </c>
      <c r="GL128" s="106">
        <f t="shared" ref="GL128" si="3774">SUM(GL129:GL130)</f>
        <v>0</v>
      </c>
      <c r="GM128" s="106">
        <f t="shared" ref="GM128" si="3775">SUM(GM129:GM130)</f>
        <v>0</v>
      </c>
      <c r="GN128" s="106">
        <f t="shared" ref="GN128" si="3776">SUM(GN129:GN130)</f>
        <v>36</v>
      </c>
      <c r="GO128" s="106">
        <f t="shared" ref="GO128" si="3777">SUM(GO129:GO130)</f>
        <v>4906819.4400000004</v>
      </c>
      <c r="GP128" s="106">
        <f t="shared" si="3472"/>
        <v>-26.5</v>
      </c>
      <c r="GQ128" s="106">
        <f t="shared" si="3473"/>
        <v>-3611964.2725</v>
      </c>
      <c r="GR128" s="139"/>
      <c r="GS128" s="78"/>
      <c r="GT128" s="161">
        <v>136300.53940000001</v>
      </c>
      <c r="GU128" s="161">
        <f t="shared" si="2646"/>
        <v>136300.54</v>
      </c>
      <c r="GV128" s="90">
        <f t="shared" si="2406"/>
        <v>-5.9999999939464033E-4</v>
      </c>
    </row>
    <row r="129" spans="1:204" ht="99.75" hidden="1" customHeight="1" x14ac:dyDescent="0.2">
      <c r="A129" s="23">
        <v>1</v>
      </c>
      <c r="B129" s="78" t="s">
        <v>207</v>
      </c>
      <c r="C129" s="79" t="s">
        <v>208</v>
      </c>
      <c r="D129" s="86">
        <v>406</v>
      </c>
      <c r="E129" s="83" t="s">
        <v>209</v>
      </c>
      <c r="F129" s="86">
        <v>26</v>
      </c>
      <c r="G129" s="97">
        <v>136300.53940000001</v>
      </c>
      <c r="H129" s="98"/>
      <c r="I129" s="98"/>
      <c r="J129" s="98"/>
      <c r="K129" s="98"/>
      <c r="L129" s="98">
        <f>VLOOKUP($D129,'факт '!$D$7:$AS$101,3,0)</f>
        <v>0</v>
      </c>
      <c r="M129" s="98">
        <f>VLOOKUP($D129,'факт '!$D$7:$AS$101,4,0)</f>
        <v>0</v>
      </c>
      <c r="N129" s="98"/>
      <c r="O129" s="98"/>
      <c r="P129" s="98">
        <f>SUM(L129+N129)</f>
        <v>0</v>
      </c>
      <c r="Q129" s="98">
        <f>SUM(M129+O129)</f>
        <v>0</v>
      </c>
      <c r="R129" s="99">
        <f t="shared" ref="R129" si="3778">SUM(L129-J129)</f>
        <v>0</v>
      </c>
      <c r="S129" s="99">
        <f t="shared" ref="S129" si="3779">SUM(M129-K129)</f>
        <v>0</v>
      </c>
      <c r="T129" s="98"/>
      <c r="U129" s="98"/>
      <c r="V129" s="98"/>
      <c r="W129" s="98"/>
      <c r="X129" s="98">
        <f>VLOOKUP($D129,'факт '!$D$7:$AS$101,7,0)</f>
        <v>0</v>
      </c>
      <c r="Y129" s="98">
        <f>VLOOKUP($D129,'факт '!$D$7:$AS$101,8,0)</f>
        <v>0</v>
      </c>
      <c r="Z129" s="98">
        <f>VLOOKUP($D129,'факт '!$D$7:$AS$101,9,0)</f>
        <v>0</v>
      </c>
      <c r="AA129" s="98">
        <f>VLOOKUP($D129,'факт '!$D$7:$AS$101,10,0)</f>
        <v>0</v>
      </c>
      <c r="AB129" s="98">
        <f>SUM(X129+Z129)</f>
        <v>0</v>
      </c>
      <c r="AC129" s="98">
        <f>SUM(Y129+AA129)</f>
        <v>0</v>
      </c>
      <c r="AD129" s="99">
        <f t="shared" ref="AD129" si="3780">SUM(X129-V129)</f>
        <v>0</v>
      </c>
      <c r="AE129" s="99">
        <f t="shared" si="3681"/>
        <v>0</v>
      </c>
      <c r="AF129" s="98"/>
      <c r="AG129" s="98"/>
      <c r="AH129" s="98"/>
      <c r="AI129" s="98"/>
      <c r="AJ129" s="98">
        <f>VLOOKUP($D129,'факт '!$D$7:$AS$101,5,0)</f>
        <v>0</v>
      </c>
      <c r="AK129" s="98">
        <f>VLOOKUP($D129,'факт '!$D$7:$AS$101,6,0)</f>
        <v>0</v>
      </c>
      <c r="AL129" s="98"/>
      <c r="AM129" s="98"/>
      <c r="AN129" s="98">
        <f>SUM(AJ129+AL129)</f>
        <v>0</v>
      </c>
      <c r="AO129" s="98">
        <f>SUM(AK129+AM129)</f>
        <v>0</v>
      </c>
      <c r="AP129" s="99">
        <f t="shared" ref="AP129" si="3781">SUM(AJ129-AH129)</f>
        <v>0</v>
      </c>
      <c r="AQ129" s="99">
        <f t="shared" si="3688"/>
        <v>0</v>
      </c>
      <c r="AR129" s="98"/>
      <c r="AS129" s="98"/>
      <c r="AT129" s="98"/>
      <c r="AU129" s="98"/>
      <c r="AV129" s="98">
        <f>VLOOKUP($D129,'факт '!$D$7:$AS$101,11,0)</f>
        <v>0</v>
      </c>
      <c r="AW129" s="98">
        <f>VLOOKUP($D129,'факт '!$D$7:$AS$101,12,0)</f>
        <v>0</v>
      </c>
      <c r="AX129" s="98"/>
      <c r="AY129" s="98"/>
      <c r="AZ129" s="98">
        <f>SUM(AV129+AX129)</f>
        <v>0</v>
      </c>
      <c r="BA129" s="98">
        <f>SUM(AW129+AY129)</f>
        <v>0</v>
      </c>
      <c r="BB129" s="99">
        <f t="shared" si="3694"/>
        <v>0</v>
      </c>
      <c r="BC129" s="99">
        <f t="shared" si="3695"/>
        <v>0</v>
      </c>
      <c r="BD129" s="98"/>
      <c r="BE129" s="98"/>
      <c r="BF129" s="98"/>
      <c r="BG129" s="98"/>
      <c r="BH129" s="98">
        <f>VLOOKUP($D129,'факт '!$D$7:$AS$101,15,0)</f>
        <v>36</v>
      </c>
      <c r="BI129" s="98">
        <f>VLOOKUP($D129,'факт '!$D$7:$AS$101,16,0)</f>
        <v>4906819.4400000004</v>
      </c>
      <c r="BJ129" s="98">
        <f>VLOOKUP($D129,'факт '!$D$7:$AS$101,17,0)</f>
        <v>0</v>
      </c>
      <c r="BK129" s="98">
        <f>VLOOKUP($D129,'факт '!$D$7:$AS$101,18,0)</f>
        <v>0</v>
      </c>
      <c r="BL129" s="98">
        <f>SUM(BH129+BJ129)</f>
        <v>36</v>
      </c>
      <c r="BM129" s="98">
        <f>SUM(BI129+BK129)</f>
        <v>4906819.4400000004</v>
      </c>
      <c r="BN129" s="99">
        <f t="shared" si="3701"/>
        <v>36</v>
      </c>
      <c r="BO129" s="99">
        <f t="shared" si="3702"/>
        <v>4906819.4400000004</v>
      </c>
      <c r="BP129" s="98"/>
      <c r="BQ129" s="98"/>
      <c r="BR129" s="98"/>
      <c r="BS129" s="98"/>
      <c r="BT129" s="98">
        <f>VLOOKUP($D129,'факт '!$D$7:$AS$101,19,0)</f>
        <v>0</v>
      </c>
      <c r="BU129" s="98">
        <f>VLOOKUP($D129,'факт '!$D$7:$AS$101,20,0)</f>
        <v>0</v>
      </c>
      <c r="BV129" s="98">
        <f>VLOOKUP($D129,'факт '!$D$7:$AS$101,21,0)</f>
        <v>0</v>
      </c>
      <c r="BW129" s="98">
        <f>VLOOKUP($D129,'факт '!$D$7:$AS$101,22,0)</f>
        <v>0</v>
      </c>
      <c r="BX129" s="98">
        <f>SUM(BT129+BV129)</f>
        <v>0</v>
      </c>
      <c r="BY129" s="98">
        <f>SUM(BU129+BW129)</f>
        <v>0</v>
      </c>
      <c r="BZ129" s="99">
        <f t="shared" si="3708"/>
        <v>0</v>
      </c>
      <c r="CA129" s="99">
        <f t="shared" si="3709"/>
        <v>0</v>
      </c>
      <c r="CB129" s="98"/>
      <c r="CC129" s="98"/>
      <c r="CD129" s="98"/>
      <c r="CE129" s="98"/>
      <c r="CF129" s="98">
        <f>VLOOKUP($D129,'факт '!$D$7:$AS$101,23,0)</f>
        <v>0</v>
      </c>
      <c r="CG129" s="98">
        <f>VLOOKUP($D129,'факт '!$D$7:$AS$101,24,0)</f>
        <v>0</v>
      </c>
      <c r="CH129" s="98">
        <f>VLOOKUP($D129,'факт '!$D$7:$AS$101,25,0)</f>
        <v>0</v>
      </c>
      <c r="CI129" s="98">
        <f>VLOOKUP($D129,'факт '!$D$7:$AS$101,26,0)</f>
        <v>0</v>
      </c>
      <c r="CJ129" s="98">
        <f>SUM(CF129+CH129)</f>
        <v>0</v>
      </c>
      <c r="CK129" s="98">
        <f>SUM(CG129+CI129)</f>
        <v>0</v>
      </c>
      <c r="CL129" s="99">
        <f t="shared" si="3715"/>
        <v>0</v>
      </c>
      <c r="CM129" s="99">
        <f t="shared" si="3716"/>
        <v>0</v>
      </c>
      <c r="CN129" s="98"/>
      <c r="CO129" s="98"/>
      <c r="CP129" s="98"/>
      <c r="CQ129" s="98"/>
      <c r="CR129" s="98">
        <f>VLOOKUP($D129,'факт '!$D$7:$AS$101,27,0)</f>
        <v>0</v>
      </c>
      <c r="CS129" s="98">
        <f>VLOOKUP($D129,'факт '!$D$7:$AS$101,28,0)</f>
        <v>0</v>
      </c>
      <c r="CT129" s="98">
        <f>VLOOKUP($D129,'факт '!$D$7:$AS$101,29,0)</f>
        <v>0</v>
      </c>
      <c r="CU129" s="98">
        <f>VLOOKUP($D129,'факт '!$D$7:$AS$101,30,0)</f>
        <v>0</v>
      </c>
      <c r="CV129" s="98">
        <f>SUM(CR129+CT129)</f>
        <v>0</v>
      </c>
      <c r="CW129" s="98">
        <f>SUM(CS129+CU129)</f>
        <v>0</v>
      </c>
      <c r="CX129" s="99">
        <f t="shared" si="3722"/>
        <v>0</v>
      </c>
      <c r="CY129" s="99">
        <f t="shared" si="3723"/>
        <v>0</v>
      </c>
      <c r="CZ129" s="98"/>
      <c r="DA129" s="98"/>
      <c r="DB129" s="98"/>
      <c r="DC129" s="98"/>
      <c r="DD129" s="98">
        <f>VLOOKUP($D129,'факт '!$D$7:$AS$101,31,0)</f>
        <v>0</v>
      </c>
      <c r="DE129" s="98">
        <f>VLOOKUP($D129,'факт '!$D$7:$AS$101,32,0)</f>
        <v>0</v>
      </c>
      <c r="DF129" s="98"/>
      <c r="DG129" s="98"/>
      <c r="DH129" s="98">
        <f>SUM(DD129+DF129)</f>
        <v>0</v>
      </c>
      <c r="DI129" s="98">
        <f>SUM(DE129+DG129)</f>
        <v>0</v>
      </c>
      <c r="DJ129" s="99">
        <f t="shared" si="3729"/>
        <v>0</v>
      </c>
      <c r="DK129" s="99">
        <f t="shared" si="3730"/>
        <v>0</v>
      </c>
      <c r="DL129" s="98"/>
      <c r="DM129" s="98"/>
      <c r="DN129" s="98"/>
      <c r="DO129" s="98"/>
      <c r="DP129" s="98">
        <f>VLOOKUP($D129,'факт '!$D$7:$AS$101,13,0)</f>
        <v>0</v>
      </c>
      <c r="DQ129" s="98">
        <f>VLOOKUP($D129,'факт '!$D$7:$AS$101,14,0)</f>
        <v>0</v>
      </c>
      <c r="DR129" s="98"/>
      <c r="DS129" s="98"/>
      <c r="DT129" s="98">
        <f>SUM(DP129+DR129)</f>
        <v>0</v>
      </c>
      <c r="DU129" s="98">
        <f>SUM(DQ129+DS129)</f>
        <v>0</v>
      </c>
      <c r="DV129" s="99">
        <f t="shared" si="3736"/>
        <v>0</v>
      </c>
      <c r="DW129" s="99">
        <f t="shared" si="3737"/>
        <v>0</v>
      </c>
      <c r="DX129" s="98"/>
      <c r="DY129" s="98"/>
      <c r="DZ129" s="98"/>
      <c r="EA129" s="98"/>
      <c r="EB129" s="98">
        <f>VLOOKUP($D129,'факт '!$D$7:$AS$101,33,0)</f>
        <v>0</v>
      </c>
      <c r="EC129" s="98">
        <f>VLOOKUP($D129,'факт '!$D$7:$AS$101,34,0)</f>
        <v>0</v>
      </c>
      <c r="ED129" s="98">
        <f>VLOOKUP($D129,'факт '!$D$7:$AS$101,35,0)</f>
        <v>0</v>
      </c>
      <c r="EE129" s="98">
        <f>VLOOKUP($D129,'факт '!$D$7:$AS$101,36,0)</f>
        <v>0</v>
      </c>
      <c r="EF129" s="98">
        <f>SUM(EB129+ED129)</f>
        <v>0</v>
      </c>
      <c r="EG129" s="98">
        <f>SUM(EC129+EE129)</f>
        <v>0</v>
      </c>
      <c r="EH129" s="99">
        <f t="shared" si="3743"/>
        <v>0</v>
      </c>
      <c r="EI129" s="99">
        <f t="shared" si="3744"/>
        <v>0</v>
      </c>
      <c r="EJ129" s="98"/>
      <c r="EK129" s="98"/>
      <c r="EL129" s="98"/>
      <c r="EM129" s="98"/>
      <c r="EN129" s="98">
        <f>VLOOKUP($D129,'факт '!$D$7:$AS$101,39,0)</f>
        <v>0</v>
      </c>
      <c r="EO129" s="98">
        <f>VLOOKUP($D129,'факт '!$D$7:$AS$101,40,0)</f>
        <v>0</v>
      </c>
      <c r="EP129" s="98">
        <f>VLOOKUP($D129,'факт '!$D$7:$AS$101,41,0)</f>
        <v>0</v>
      </c>
      <c r="EQ129" s="98">
        <f>VLOOKUP($D129,'факт '!$D$7:$AS$101,42,0)</f>
        <v>0</v>
      </c>
      <c r="ER129" s="98">
        <f>SUM(EN129+EP129)</f>
        <v>0</v>
      </c>
      <c r="ES129" s="98">
        <f>SUM(EO129+EQ129)</f>
        <v>0</v>
      </c>
      <c r="ET129" s="99">
        <f t="shared" si="3750"/>
        <v>0</v>
      </c>
      <c r="EU129" s="99">
        <f t="shared" si="3751"/>
        <v>0</v>
      </c>
      <c r="EV129" s="98"/>
      <c r="EW129" s="98"/>
      <c r="EX129" s="98"/>
      <c r="EY129" s="98"/>
      <c r="EZ129" s="98"/>
      <c r="FA129" s="98"/>
      <c r="FB129" s="98"/>
      <c r="FC129" s="98"/>
      <c r="FD129" s="98">
        <f t="shared" ref="FD129:FD130" si="3782">SUM(EZ129+FB129)</f>
        <v>0</v>
      </c>
      <c r="FE129" s="98">
        <f t="shared" ref="FE129:FE130" si="3783">SUM(FA129+FC129)</f>
        <v>0</v>
      </c>
      <c r="FF129" s="99">
        <f t="shared" si="3757"/>
        <v>0</v>
      </c>
      <c r="FG129" s="99">
        <f t="shared" si="3758"/>
        <v>0</v>
      </c>
      <c r="FH129" s="98"/>
      <c r="FI129" s="98"/>
      <c r="FJ129" s="98"/>
      <c r="FK129" s="98"/>
      <c r="FL129" s="98">
        <f>VLOOKUP($D129,'факт '!$D$7:$AS$101,37,0)</f>
        <v>0</v>
      </c>
      <c r="FM129" s="98">
        <f>VLOOKUP($D129,'факт '!$D$7:$AS$101,38,0)</f>
        <v>0</v>
      </c>
      <c r="FN129" s="98"/>
      <c r="FO129" s="98"/>
      <c r="FP129" s="98">
        <f>SUM(FL129+FN129)</f>
        <v>0</v>
      </c>
      <c r="FQ129" s="98">
        <f>SUM(FM129+FO129)</f>
        <v>0</v>
      </c>
      <c r="FR129" s="99">
        <f t="shared" si="3764"/>
        <v>0</v>
      </c>
      <c r="FS129" s="99">
        <f t="shared" si="3765"/>
        <v>0</v>
      </c>
      <c r="FT129" s="98"/>
      <c r="FU129" s="98"/>
      <c r="FV129" s="98"/>
      <c r="FW129" s="98"/>
      <c r="FX129" s="98"/>
      <c r="FY129" s="98"/>
      <c r="FZ129" s="98"/>
      <c r="GA129" s="98"/>
      <c r="GB129" s="98">
        <f t="shared" ref="GB129:GB130" si="3784">SUM(FX129+FZ129)</f>
        <v>0</v>
      </c>
      <c r="GC129" s="98">
        <f t="shared" ref="GC129:GC130" si="3785">SUM(FY129+GA129)</f>
        <v>0</v>
      </c>
      <c r="GD129" s="99">
        <f t="shared" si="3771"/>
        <v>0</v>
      </c>
      <c r="GE129" s="99">
        <f t="shared" si="3772"/>
        <v>0</v>
      </c>
      <c r="GF129" s="98">
        <f t="shared" ref="GF129:GF130" si="3786">SUM(H129,T129,AF129,AR129,BD129,BP129,CB129,CN129,CZ129,DL129,DX129,EJ129,EV129)</f>
        <v>0</v>
      </c>
      <c r="GG129" s="98">
        <f t="shared" ref="GG129:GG130" si="3787">SUM(I129,U129,AG129,AS129,BE129,BQ129,CC129,CO129,DA129,DM129,DY129,EK129,EW129)</f>
        <v>0</v>
      </c>
      <c r="GH129" s="98">
        <f t="shared" ref="GH129:GH130" si="3788">SUM(J129,V129,AH129,AT129,BF129,BR129,CD129,CP129,DB129,DN129,DZ129,EL129,EX129)</f>
        <v>0</v>
      </c>
      <c r="GI129" s="98">
        <f t="shared" ref="GI129:GI130" si="3789">SUM(K129,W129,AI129,AU129,BG129,BS129,CE129,CQ129,DC129,DO129,EA129,EM129,EY129)</f>
        <v>0</v>
      </c>
      <c r="GJ129" s="98">
        <f>SUM(L129,X129,AJ129,AV129,BH129,BT129,CF129,CR129,DD129,DP129,EB129,EN129,EZ129,FL129)</f>
        <v>36</v>
      </c>
      <c r="GK129" s="98">
        <f t="shared" ref="GK129" si="3790">SUM(M129,Y129,AK129,AW129,BI129,BU129,CG129,CS129,DE129,DQ129,EC129,EO129,FA129,FM129)</f>
        <v>4906819.4400000004</v>
      </c>
      <c r="GL129" s="98">
        <f t="shared" ref="GL129" si="3791">SUM(N129,Z129,AL129,AX129,BJ129,BV129,CH129,CT129,DF129,DR129,ED129,EP129,FB129,FN129)</f>
        <v>0</v>
      </c>
      <c r="GM129" s="98">
        <f t="shared" ref="GM129" si="3792">SUM(O129,AA129,AM129,AY129,BK129,BW129,CI129,CU129,DG129,DS129,EE129,EQ129,FC129,FO129)</f>
        <v>0</v>
      </c>
      <c r="GN129" s="98">
        <f t="shared" ref="GN129" si="3793">SUM(P129,AB129,AN129,AZ129,BL129,BX129,CJ129,CV129,DH129,DT129,EF129,ER129,FD129,FP129)</f>
        <v>36</v>
      </c>
      <c r="GO129" s="98">
        <f t="shared" ref="GO129" si="3794">SUM(Q129,AC129,AO129,BA129,BM129,BY129,CK129,CW129,DI129,DU129,EG129,ES129,FE129,FQ129)</f>
        <v>4906819.4400000004</v>
      </c>
      <c r="GP129" s="98"/>
      <c r="GQ129" s="98"/>
      <c r="GR129" s="139"/>
      <c r="GS129" s="78"/>
      <c r="GT129" s="161">
        <v>136300.53940000001</v>
      </c>
      <c r="GU129" s="161">
        <f t="shared" ref="GU129" si="3795">SUM(GK129/GJ129)</f>
        <v>136300.54</v>
      </c>
      <c r="GV129" s="90">
        <f t="shared" si="2406"/>
        <v>-5.9999999939464033E-4</v>
      </c>
    </row>
    <row r="130" spans="1:204" hidden="1" x14ac:dyDescent="0.2">
      <c r="A130" s="23">
        <v>1</v>
      </c>
      <c r="B130" s="78"/>
      <c r="C130" s="79"/>
      <c r="D130" s="86"/>
      <c r="E130" s="83"/>
      <c r="F130" s="86"/>
      <c r="G130" s="97"/>
      <c r="H130" s="98"/>
      <c r="I130" s="98"/>
      <c r="J130" s="98"/>
      <c r="K130" s="98"/>
      <c r="L130" s="98"/>
      <c r="M130" s="98"/>
      <c r="N130" s="98"/>
      <c r="O130" s="98"/>
      <c r="P130" s="98">
        <f t="shared" si="3514"/>
        <v>0</v>
      </c>
      <c r="Q130" s="98">
        <f t="shared" si="3515"/>
        <v>0</v>
      </c>
      <c r="R130" s="99">
        <f t="shared" si="2687"/>
        <v>0</v>
      </c>
      <c r="S130" s="99">
        <f t="shared" si="2688"/>
        <v>0</v>
      </c>
      <c r="T130" s="98"/>
      <c r="U130" s="98"/>
      <c r="V130" s="98"/>
      <c r="W130" s="98"/>
      <c r="X130" s="98"/>
      <c r="Y130" s="98"/>
      <c r="Z130" s="98"/>
      <c r="AA130" s="98"/>
      <c r="AB130" s="98">
        <f t="shared" ref="AB130" si="3796">SUM(X130+Z130)</f>
        <v>0</v>
      </c>
      <c r="AC130" s="98">
        <f t="shared" ref="AC130" si="3797">SUM(Y130+AA130)</f>
        <v>0</v>
      </c>
      <c r="AD130" s="99">
        <f t="shared" si="3680"/>
        <v>0</v>
      </c>
      <c r="AE130" s="99">
        <f t="shared" si="3681"/>
        <v>0</v>
      </c>
      <c r="AF130" s="98"/>
      <c r="AG130" s="98"/>
      <c r="AH130" s="98"/>
      <c r="AI130" s="98"/>
      <c r="AJ130" s="98"/>
      <c r="AK130" s="98"/>
      <c r="AL130" s="98"/>
      <c r="AM130" s="98"/>
      <c r="AN130" s="98">
        <f t="shared" ref="AN130" si="3798">SUM(AJ130+AL130)</f>
        <v>0</v>
      </c>
      <c r="AO130" s="98">
        <f t="shared" ref="AO130" si="3799">SUM(AK130+AM130)</f>
        <v>0</v>
      </c>
      <c r="AP130" s="99">
        <f t="shared" si="3687"/>
        <v>0</v>
      </c>
      <c r="AQ130" s="99">
        <f t="shared" si="3688"/>
        <v>0</v>
      </c>
      <c r="AR130" s="98"/>
      <c r="AS130" s="98"/>
      <c r="AT130" s="98"/>
      <c r="AU130" s="98"/>
      <c r="AV130" s="98"/>
      <c r="AW130" s="98"/>
      <c r="AX130" s="98"/>
      <c r="AY130" s="98"/>
      <c r="AZ130" s="98">
        <f t="shared" ref="AZ130" si="3800">SUM(AV130+AX130)</f>
        <v>0</v>
      </c>
      <c r="BA130" s="98">
        <f t="shared" ref="BA130" si="3801">SUM(AW130+AY130)</f>
        <v>0</v>
      </c>
      <c r="BB130" s="99">
        <f t="shared" si="3694"/>
        <v>0</v>
      </c>
      <c r="BC130" s="99">
        <f t="shared" si="3695"/>
        <v>0</v>
      </c>
      <c r="BD130" s="98"/>
      <c r="BE130" s="98"/>
      <c r="BF130" s="98"/>
      <c r="BG130" s="98"/>
      <c r="BH130" s="98"/>
      <c r="BI130" s="98"/>
      <c r="BJ130" s="98"/>
      <c r="BK130" s="98"/>
      <c r="BL130" s="98">
        <f t="shared" ref="BL130" si="3802">SUM(BH130+BJ130)</f>
        <v>0</v>
      </c>
      <c r="BM130" s="98">
        <f t="shared" ref="BM130" si="3803">SUM(BI130+BK130)</f>
        <v>0</v>
      </c>
      <c r="BN130" s="99">
        <f t="shared" si="3701"/>
        <v>0</v>
      </c>
      <c r="BO130" s="99">
        <f t="shared" si="3702"/>
        <v>0</v>
      </c>
      <c r="BP130" s="98"/>
      <c r="BQ130" s="98"/>
      <c r="BR130" s="98"/>
      <c r="BS130" s="98"/>
      <c r="BT130" s="98"/>
      <c r="BU130" s="98"/>
      <c r="BV130" s="98"/>
      <c r="BW130" s="98"/>
      <c r="BX130" s="98">
        <f t="shared" ref="BX130" si="3804">SUM(BT130+BV130)</f>
        <v>0</v>
      </c>
      <c r="BY130" s="98">
        <f t="shared" ref="BY130" si="3805">SUM(BU130+BW130)</f>
        <v>0</v>
      </c>
      <c r="BZ130" s="99">
        <f t="shared" si="3708"/>
        <v>0</v>
      </c>
      <c r="CA130" s="99">
        <f t="shared" si="3709"/>
        <v>0</v>
      </c>
      <c r="CB130" s="98"/>
      <c r="CC130" s="98"/>
      <c r="CD130" s="98"/>
      <c r="CE130" s="98"/>
      <c r="CF130" s="98"/>
      <c r="CG130" s="98"/>
      <c r="CH130" s="98"/>
      <c r="CI130" s="98"/>
      <c r="CJ130" s="98">
        <f t="shared" ref="CJ130" si="3806">SUM(CF130+CH130)</f>
        <v>0</v>
      </c>
      <c r="CK130" s="98">
        <f t="shared" ref="CK130" si="3807">SUM(CG130+CI130)</f>
        <v>0</v>
      </c>
      <c r="CL130" s="99">
        <f t="shared" si="3715"/>
        <v>0</v>
      </c>
      <c r="CM130" s="99">
        <f t="shared" si="3716"/>
        <v>0</v>
      </c>
      <c r="CN130" s="98"/>
      <c r="CO130" s="98"/>
      <c r="CP130" s="98"/>
      <c r="CQ130" s="98"/>
      <c r="CR130" s="98"/>
      <c r="CS130" s="98"/>
      <c r="CT130" s="98"/>
      <c r="CU130" s="98"/>
      <c r="CV130" s="98">
        <f t="shared" ref="CV130" si="3808">SUM(CR130+CT130)</f>
        <v>0</v>
      </c>
      <c r="CW130" s="98">
        <f t="shared" ref="CW130" si="3809">SUM(CS130+CU130)</f>
        <v>0</v>
      </c>
      <c r="CX130" s="99">
        <f t="shared" si="3722"/>
        <v>0</v>
      </c>
      <c r="CY130" s="99">
        <f t="shared" si="3723"/>
        <v>0</v>
      </c>
      <c r="CZ130" s="98"/>
      <c r="DA130" s="98"/>
      <c r="DB130" s="98"/>
      <c r="DC130" s="98"/>
      <c r="DD130" s="98"/>
      <c r="DE130" s="98"/>
      <c r="DF130" s="98"/>
      <c r="DG130" s="98"/>
      <c r="DH130" s="98">
        <f t="shared" ref="DH130" si="3810">SUM(DD130+DF130)</f>
        <v>0</v>
      </c>
      <c r="DI130" s="98">
        <f t="shared" ref="DI130" si="3811">SUM(DE130+DG130)</f>
        <v>0</v>
      </c>
      <c r="DJ130" s="99">
        <f t="shared" si="3729"/>
        <v>0</v>
      </c>
      <c r="DK130" s="99">
        <f t="shared" si="3730"/>
        <v>0</v>
      </c>
      <c r="DL130" s="98"/>
      <c r="DM130" s="98"/>
      <c r="DN130" s="98"/>
      <c r="DO130" s="98"/>
      <c r="DP130" s="98"/>
      <c r="DQ130" s="98"/>
      <c r="DR130" s="98"/>
      <c r="DS130" s="98"/>
      <c r="DT130" s="98">
        <f t="shared" ref="DT130" si="3812">SUM(DP130+DR130)</f>
        <v>0</v>
      </c>
      <c r="DU130" s="98">
        <f t="shared" ref="DU130" si="3813">SUM(DQ130+DS130)</f>
        <v>0</v>
      </c>
      <c r="DV130" s="99">
        <f t="shared" si="3736"/>
        <v>0</v>
      </c>
      <c r="DW130" s="99">
        <f t="shared" si="3737"/>
        <v>0</v>
      </c>
      <c r="DX130" s="98"/>
      <c r="DY130" s="98"/>
      <c r="DZ130" s="98"/>
      <c r="EA130" s="98"/>
      <c r="EB130" s="98"/>
      <c r="EC130" s="98"/>
      <c r="ED130" s="98"/>
      <c r="EE130" s="98"/>
      <c r="EF130" s="98">
        <f t="shared" ref="EF130" si="3814">SUM(EB130+ED130)</f>
        <v>0</v>
      </c>
      <c r="EG130" s="98">
        <f t="shared" ref="EG130" si="3815">SUM(EC130+EE130)</f>
        <v>0</v>
      </c>
      <c r="EH130" s="99">
        <f t="shared" si="3743"/>
        <v>0</v>
      </c>
      <c r="EI130" s="99">
        <f t="shared" si="3744"/>
        <v>0</v>
      </c>
      <c r="EJ130" s="98"/>
      <c r="EK130" s="98"/>
      <c r="EL130" s="98"/>
      <c r="EM130" s="98"/>
      <c r="EN130" s="98"/>
      <c r="EO130" s="98"/>
      <c r="EP130" s="98"/>
      <c r="EQ130" s="98"/>
      <c r="ER130" s="98">
        <f t="shared" ref="ER130" si="3816">SUM(EN130+EP130)</f>
        <v>0</v>
      </c>
      <c r="ES130" s="98">
        <f t="shared" ref="ES130" si="3817">SUM(EO130+EQ130)</f>
        <v>0</v>
      </c>
      <c r="ET130" s="99">
        <f t="shared" si="3750"/>
        <v>0</v>
      </c>
      <c r="EU130" s="99">
        <f t="shared" si="3751"/>
        <v>0</v>
      </c>
      <c r="EV130" s="98"/>
      <c r="EW130" s="98"/>
      <c r="EX130" s="98"/>
      <c r="EY130" s="98"/>
      <c r="EZ130" s="98"/>
      <c r="FA130" s="98"/>
      <c r="FB130" s="98"/>
      <c r="FC130" s="98"/>
      <c r="FD130" s="98">
        <f t="shared" si="3782"/>
        <v>0</v>
      </c>
      <c r="FE130" s="98">
        <f t="shared" si="3783"/>
        <v>0</v>
      </c>
      <c r="FF130" s="99">
        <f t="shared" si="3757"/>
        <v>0</v>
      </c>
      <c r="FG130" s="99">
        <f t="shared" si="3758"/>
        <v>0</v>
      </c>
      <c r="FH130" s="98"/>
      <c r="FI130" s="98"/>
      <c r="FJ130" s="98"/>
      <c r="FK130" s="98"/>
      <c r="FL130" s="98"/>
      <c r="FM130" s="98"/>
      <c r="FN130" s="98"/>
      <c r="FO130" s="98"/>
      <c r="FP130" s="98">
        <f t="shared" ref="FP130" si="3818">SUM(FL130+FN130)</f>
        <v>0</v>
      </c>
      <c r="FQ130" s="98">
        <f t="shared" ref="FQ130" si="3819">SUM(FM130+FO130)</f>
        <v>0</v>
      </c>
      <c r="FR130" s="99">
        <f t="shared" si="3764"/>
        <v>0</v>
      </c>
      <c r="FS130" s="99">
        <f t="shared" si="3765"/>
        <v>0</v>
      </c>
      <c r="FT130" s="98"/>
      <c r="FU130" s="98"/>
      <c r="FV130" s="98"/>
      <c r="FW130" s="98"/>
      <c r="FX130" s="98"/>
      <c r="FY130" s="98"/>
      <c r="FZ130" s="98"/>
      <c r="GA130" s="98"/>
      <c r="GB130" s="98">
        <f t="shared" si="3784"/>
        <v>0</v>
      </c>
      <c r="GC130" s="98">
        <f t="shared" si="3785"/>
        <v>0</v>
      </c>
      <c r="GD130" s="99">
        <f t="shared" si="3771"/>
        <v>0</v>
      </c>
      <c r="GE130" s="99">
        <f t="shared" si="3772"/>
        <v>0</v>
      </c>
      <c r="GF130" s="98">
        <f t="shared" si="3786"/>
        <v>0</v>
      </c>
      <c r="GG130" s="98">
        <f t="shared" si="3787"/>
        <v>0</v>
      </c>
      <c r="GH130" s="98">
        <f t="shared" si="3788"/>
        <v>0</v>
      </c>
      <c r="GI130" s="98">
        <f t="shared" si="3789"/>
        <v>0</v>
      </c>
      <c r="GJ130" s="98">
        <f t="shared" ref="GJ130" si="3820">SUM(L130,X130,AJ130,AV130,BH130,BT130,CF130,CR130,DD130,DP130,EB130,EN130,EZ130)</f>
        <v>0</v>
      </c>
      <c r="GK130" s="98">
        <f t="shared" ref="GK130" si="3821">SUM(M130,Y130,AK130,AW130,BI130,BU130,CG130,CS130,DE130,DQ130,EC130,EO130,FA130)</f>
        <v>0</v>
      </c>
      <c r="GL130" s="98">
        <f t="shared" ref="GL130" si="3822">SUM(N130,Z130,AL130,AX130,BJ130,BV130,CH130,CT130,DF130,DR130,ED130,EP130,FB130)</f>
        <v>0</v>
      </c>
      <c r="GM130" s="98">
        <f t="shared" ref="GM130" si="3823">SUM(O130,AA130,AM130,AY130,BK130,BW130,CI130,CU130,DG130,DS130,EE130,EQ130,FC130)</f>
        <v>0</v>
      </c>
      <c r="GN130" s="98">
        <f t="shared" ref="GN130" si="3824">SUM(P130,AB130,AN130,AZ130,BL130,BX130,CJ130,CV130,DH130,DT130,EF130,ER130,FD130)</f>
        <v>0</v>
      </c>
      <c r="GO130" s="98">
        <f t="shared" ref="GO130" si="3825">SUM(Q130,AC130,AO130,BA130,BM130,BY130,CK130,CW130,DI130,DU130,EG130,ES130,FE130)</f>
        <v>0</v>
      </c>
      <c r="GP130" s="98"/>
      <c r="GQ130" s="98"/>
      <c r="GR130" s="139"/>
      <c r="GS130" s="78"/>
      <c r="GT130" s="161"/>
      <c r="GU130" s="161"/>
      <c r="GV130" s="90">
        <f t="shared" si="2406"/>
        <v>0</v>
      </c>
    </row>
    <row r="131" spans="1:204" hidden="1" x14ac:dyDescent="0.2">
      <c r="A131" s="23">
        <v>1</v>
      </c>
      <c r="B131" s="101"/>
      <c r="C131" s="107"/>
      <c r="D131" s="108"/>
      <c r="E131" s="111" t="s">
        <v>54</v>
      </c>
      <c r="F131" s="104"/>
      <c r="G131" s="105"/>
      <c r="H131" s="106">
        <f>SUM(H132:H144)</f>
        <v>0</v>
      </c>
      <c r="I131" s="106">
        <f>SUM(I132:I144)</f>
        <v>0</v>
      </c>
      <c r="J131" s="106">
        <f>SUM(J132:J144)</f>
        <v>0</v>
      </c>
      <c r="K131" s="106">
        <f>SUM(K132:K144)</f>
        <v>0</v>
      </c>
      <c r="L131" s="106">
        <f>SUM(L132,L135,L138,L141,L144)</f>
        <v>0</v>
      </c>
      <c r="M131" s="106">
        <f t="shared" ref="M131:Q131" si="3826">SUM(M132,M135,M138,M141,M144)</f>
        <v>0</v>
      </c>
      <c r="N131" s="106">
        <f t="shared" si="3826"/>
        <v>0</v>
      </c>
      <c r="O131" s="106">
        <f t="shared" si="3826"/>
        <v>0</v>
      </c>
      <c r="P131" s="106">
        <f t="shared" si="3826"/>
        <v>0</v>
      </c>
      <c r="Q131" s="106">
        <f t="shared" si="3826"/>
        <v>0</v>
      </c>
      <c r="R131" s="99">
        <f t="shared" si="2687"/>
        <v>0</v>
      </c>
      <c r="S131" s="99">
        <f t="shared" si="2688"/>
        <v>0</v>
      </c>
      <c r="T131" s="106">
        <f>SUM(T132:T144)</f>
        <v>965</v>
      </c>
      <c r="U131" s="106">
        <f>SUM(U132:U144)</f>
        <v>194667592.30200002</v>
      </c>
      <c r="V131" s="106">
        <f>SUM(V132:V144)</f>
        <v>402.08333333333331</v>
      </c>
      <c r="W131" s="106">
        <f>SUM(W132:W144)</f>
        <v>81111496.792499989</v>
      </c>
      <c r="X131" s="106">
        <f>SUM(X132,X135,X138,X141,X144)</f>
        <v>412</v>
      </c>
      <c r="Y131" s="106">
        <f t="shared" ref="Y131" si="3827">SUM(Y132,Y135,Y138,Y141,Y144)</f>
        <v>83198148.740000024</v>
      </c>
      <c r="Z131" s="106">
        <f t="shared" ref="Z131" si="3828">SUM(Z132,Z135,Z138,Z141,Z144)</f>
        <v>27</v>
      </c>
      <c r="AA131" s="106">
        <f t="shared" ref="AA131" si="3829">SUM(AA132,AA135,AA138,AA141,AA144)</f>
        <v>5451951.6000000006</v>
      </c>
      <c r="AB131" s="106">
        <f t="shared" ref="AB131" si="3830">SUM(AB132,AB135,AB138,AB141,AB144)</f>
        <v>439</v>
      </c>
      <c r="AC131" s="106">
        <f t="shared" ref="AC131" si="3831">SUM(AC132,AC135,AC138,AC141,AC144)</f>
        <v>88650100.340000033</v>
      </c>
      <c r="AD131" s="99">
        <f t="shared" si="3680"/>
        <v>9.9166666666666856</v>
      </c>
      <c r="AE131" s="99">
        <f t="shared" si="3681"/>
        <v>2086651.9475000352</v>
      </c>
      <c r="AF131" s="106">
        <f>SUM(AF132:AF144)</f>
        <v>0</v>
      </c>
      <c r="AG131" s="106">
        <f>SUM(AG132:AG144)</f>
        <v>0</v>
      </c>
      <c r="AH131" s="106">
        <f>SUM(AH132:AH144)</f>
        <v>0</v>
      </c>
      <c r="AI131" s="106">
        <f>SUM(AI132:AI144)</f>
        <v>0</v>
      </c>
      <c r="AJ131" s="106">
        <f>SUM(AJ132,AJ135,AJ138,AJ141,AJ144)</f>
        <v>0</v>
      </c>
      <c r="AK131" s="106">
        <f t="shared" ref="AK131" si="3832">SUM(AK132,AK135,AK138,AK141,AK144)</f>
        <v>0</v>
      </c>
      <c r="AL131" s="106">
        <f t="shared" ref="AL131" si="3833">SUM(AL132,AL135,AL138,AL141,AL144)</f>
        <v>0</v>
      </c>
      <c r="AM131" s="106">
        <f t="shared" ref="AM131" si="3834">SUM(AM132,AM135,AM138,AM141,AM144)</f>
        <v>0</v>
      </c>
      <c r="AN131" s="106">
        <f t="shared" ref="AN131" si="3835">SUM(AN132,AN135,AN138,AN141,AN144)</f>
        <v>0</v>
      </c>
      <c r="AO131" s="106">
        <f t="shared" ref="AO131" si="3836">SUM(AO132,AO135,AO138,AO141,AO144)</f>
        <v>0</v>
      </c>
      <c r="AP131" s="99">
        <f t="shared" si="3687"/>
        <v>0</v>
      </c>
      <c r="AQ131" s="99">
        <f t="shared" si="3688"/>
        <v>0</v>
      </c>
      <c r="AR131" s="106">
        <f>SUM(AR132:AR144)</f>
        <v>0</v>
      </c>
      <c r="AS131" s="106">
        <f>SUM(AS132:AS144)</f>
        <v>0</v>
      </c>
      <c r="AT131" s="106">
        <f>SUM(AT132:AT144)</f>
        <v>0</v>
      </c>
      <c r="AU131" s="106">
        <f>SUM(AU132:AU144)</f>
        <v>0</v>
      </c>
      <c r="AV131" s="106">
        <f>SUM(AV132,AV135,AV138,AV141,AV144)</f>
        <v>0</v>
      </c>
      <c r="AW131" s="106">
        <f t="shared" ref="AW131" si="3837">SUM(AW132,AW135,AW138,AW141,AW144)</f>
        <v>0</v>
      </c>
      <c r="AX131" s="106">
        <f t="shared" ref="AX131" si="3838">SUM(AX132,AX135,AX138,AX141,AX144)</f>
        <v>0</v>
      </c>
      <c r="AY131" s="106">
        <f t="shared" ref="AY131" si="3839">SUM(AY132,AY135,AY138,AY141,AY144)</f>
        <v>0</v>
      </c>
      <c r="AZ131" s="106">
        <f t="shared" ref="AZ131" si="3840">SUM(AZ132,AZ135,AZ138,AZ141,AZ144)</f>
        <v>0</v>
      </c>
      <c r="BA131" s="106">
        <f t="shared" ref="BA131" si="3841">SUM(BA132,BA135,BA138,BA141,BA144)</f>
        <v>0</v>
      </c>
      <c r="BB131" s="99">
        <f t="shared" si="3694"/>
        <v>0</v>
      </c>
      <c r="BC131" s="99">
        <f t="shared" si="3695"/>
        <v>0</v>
      </c>
      <c r="BD131" s="106">
        <f>SUM(BD132:BD144)</f>
        <v>380</v>
      </c>
      <c r="BE131" s="106">
        <f>SUM(BE132:BE144)</f>
        <v>78860166.011999995</v>
      </c>
      <c r="BF131" s="106">
        <f>SUM(BF132:BF144)</f>
        <v>158.33333333333334</v>
      </c>
      <c r="BG131" s="106">
        <f>SUM(BG132:BG144)</f>
        <v>32858402.505000003</v>
      </c>
      <c r="BH131" s="106">
        <f>SUM(BH132,BH135,BH138,BH141,BH144)</f>
        <v>155</v>
      </c>
      <c r="BI131" s="106">
        <f t="shared" ref="BI131" si="3842">SUM(BI132,BI135,BI138,BI141,BI144)</f>
        <v>27442205.170000006</v>
      </c>
      <c r="BJ131" s="106">
        <f t="shared" ref="BJ131" si="3843">SUM(BJ132,BJ135,BJ138,BJ141,BJ144)</f>
        <v>2</v>
      </c>
      <c r="BK131" s="106">
        <f t="shared" ref="BK131" si="3844">SUM(BK132,BK135,BK138,BK141,BK144)</f>
        <v>294012.94</v>
      </c>
      <c r="BL131" s="106">
        <f t="shared" ref="BL131" si="3845">SUM(BL132,BL135,BL138,BL141,BL144)</f>
        <v>157</v>
      </c>
      <c r="BM131" s="106">
        <f t="shared" ref="BM131" si="3846">SUM(BM132,BM135,BM138,BM141,BM144)</f>
        <v>27736218.110000003</v>
      </c>
      <c r="BN131" s="99">
        <f t="shared" si="3701"/>
        <v>-3.3333333333333428</v>
      </c>
      <c r="BO131" s="99">
        <f t="shared" si="3702"/>
        <v>-5416197.3349999972</v>
      </c>
      <c r="BP131" s="106">
        <f>SUM(BP132:BP144)</f>
        <v>288</v>
      </c>
      <c r="BQ131" s="106">
        <f>SUM(BQ132:BQ144)</f>
        <v>63371167.989800006</v>
      </c>
      <c r="BR131" s="106">
        <f>SUM(BR132:BR144)</f>
        <v>120</v>
      </c>
      <c r="BS131" s="106">
        <f>SUM(BS132:BS144)</f>
        <v>26404653.329083335</v>
      </c>
      <c r="BT131" s="106">
        <f>SUM(BT132,BT135,BT138,BT141,BT144)</f>
        <v>101</v>
      </c>
      <c r="BU131" s="106">
        <f t="shared" ref="BU131" si="3847">SUM(BU132,BU135,BU138,BU141,BU144)</f>
        <v>22409798.49000001</v>
      </c>
      <c r="BV131" s="106">
        <f t="shared" ref="BV131" si="3848">SUM(BV132,BV135,BV138,BV141,BV144)</f>
        <v>61</v>
      </c>
      <c r="BW131" s="106">
        <f t="shared" ref="BW131" si="3849">SUM(BW132,BW135,BW138,BW141,BW144)</f>
        <v>13463896.420000007</v>
      </c>
      <c r="BX131" s="106">
        <f t="shared" ref="BX131" si="3850">SUM(BX132,BX135,BX138,BX141,BX144)</f>
        <v>162</v>
      </c>
      <c r="BY131" s="106">
        <f t="shared" ref="BY131" si="3851">SUM(BY132,BY135,BY138,BY141,BY144)</f>
        <v>35873694.910000019</v>
      </c>
      <c r="BZ131" s="99">
        <f t="shared" si="3708"/>
        <v>-19</v>
      </c>
      <c r="CA131" s="99">
        <f t="shared" si="3709"/>
        <v>-3994854.8390833251</v>
      </c>
      <c r="CB131" s="106">
        <f t="shared" ref="CB131:EA131" si="3852">SUM(CB132:CB144)</f>
        <v>0</v>
      </c>
      <c r="CC131" s="106">
        <f t="shared" si="3852"/>
        <v>0</v>
      </c>
      <c r="CD131" s="106">
        <f t="shared" si="3852"/>
        <v>0</v>
      </c>
      <c r="CE131" s="106">
        <f t="shared" si="3852"/>
        <v>0</v>
      </c>
      <c r="CF131" s="106">
        <f>SUM(CF132,CF135,CF138,CF141,CF144)</f>
        <v>0</v>
      </c>
      <c r="CG131" s="106">
        <f t="shared" ref="CG131" si="3853">SUM(CG132,CG135,CG138,CG141,CG144)</f>
        <v>0</v>
      </c>
      <c r="CH131" s="106">
        <f t="shared" ref="CH131" si="3854">SUM(CH132,CH135,CH138,CH141,CH144)</f>
        <v>0</v>
      </c>
      <c r="CI131" s="106">
        <f t="shared" ref="CI131" si="3855">SUM(CI132,CI135,CI138,CI141,CI144)</f>
        <v>0</v>
      </c>
      <c r="CJ131" s="106">
        <f t="shared" ref="CJ131" si="3856">SUM(CJ132,CJ135,CJ138,CJ141,CJ144)</f>
        <v>0</v>
      </c>
      <c r="CK131" s="106">
        <f t="shared" ref="CK131" si="3857">SUM(CK132,CK135,CK138,CK141,CK144)</f>
        <v>0</v>
      </c>
      <c r="CL131" s="99">
        <f t="shared" si="3715"/>
        <v>0</v>
      </c>
      <c r="CM131" s="99">
        <f t="shared" si="3716"/>
        <v>0</v>
      </c>
      <c r="CN131" s="106">
        <f t="shared" si="3852"/>
        <v>0</v>
      </c>
      <c r="CO131" s="106">
        <f t="shared" si="3852"/>
        <v>0</v>
      </c>
      <c r="CP131" s="106">
        <f t="shared" si="3852"/>
        <v>0</v>
      </c>
      <c r="CQ131" s="106">
        <f t="shared" si="3852"/>
        <v>0</v>
      </c>
      <c r="CR131" s="106">
        <f>SUM(CR132,CR135,CR138,CR141,CR144)</f>
        <v>0</v>
      </c>
      <c r="CS131" s="106">
        <f t="shared" ref="CS131" si="3858">SUM(CS132,CS135,CS138,CS141,CS144)</f>
        <v>0</v>
      </c>
      <c r="CT131" s="106">
        <f t="shared" ref="CT131" si="3859">SUM(CT132,CT135,CT138,CT141,CT144)</f>
        <v>0</v>
      </c>
      <c r="CU131" s="106">
        <f t="shared" ref="CU131" si="3860">SUM(CU132,CU135,CU138,CU141,CU144)</f>
        <v>0</v>
      </c>
      <c r="CV131" s="106">
        <f t="shared" ref="CV131" si="3861">SUM(CV132,CV135,CV138,CV141,CV144)</f>
        <v>0</v>
      </c>
      <c r="CW131" s="106">
        <f t="shared" ref="CW131" si="3862">SUM(CW132,CW135,CW138,CW141,CW144)</f>
        <v>0</v>
      </c>
      <c r="CX131" s="99">
        <f t="shared" si="3722"/>
        <v>0</v>
      </c>
      <c r="CY131" s="99">
        <f t="shared" si="3723"/>
        <v>0</v>
      </c>
      <c r="CZ131" s="106">
        <f t="shared" si="3852"/>
        <v>0</v>
      </c>
      <c r="DA131" s="106">
        <f t="shared" si="3852"/>
        <v>0</v>
      </c>
      <c r="DB131" s="106">
        <f t="shared" si="3852"/>
        <v>0</v>
      </c>
      <c r="DC131" s="106">
        <f t="shared" si="3852"/>
        <v>0</v>
      </c>
      <c r="DD131" s="106">
        <f>SUM(DD132,DD135,DD138,DD141,DD144)</f>
        <v>0</v>
      </c>
      <c r="DE131" s="106">
        <f t="shared" ref="DE131" si="3863">SUM(DE132,DE135,DE138,DE141,DE144)</f>
        <v>0</v>
      </c>
      <c r="DF131" s="106">
        <f t="shared" ref="DF131" si="3864">SUM(DF132,DF135,DF138,DF141,DF144)</f>
        <v>0</v>
      </c>
      <c r="DG131" s="106">
        <f t="shared" ref="DG131" si="3865">SUM(DG132,DG135,DG138,DG141,DG144)</f>
        <v>0</v>
      </c>
      <c r="DH131" s="106">
        <f t="shared" ref="DH131" si="3866">SUM(DH132,DH135,DH138,DH141,DH144)</f>
        <v>0</v>
      </c>
      <c r="DI131" s="106">
        <f t="shared" ref="DI131" si="3867">SUM(DI132,DI135,DI138,DI141,DI144)</f>
        <v>0</v>
      </c>
      <c r="DJ131" s="99">
        <f t="shared" si="3729"/>
        <v>0</v>
      </c>
      <c r="DK131" s="99">
        <f t="shared" si="3730"/>
        <v>0</v>
      </c>
      <c r="DL131" s="106">
        <f t="shared" si="3852"/>
        <v>0</v>
      </c>
      <c r="DM131" s="106">
        <f t="shared" si="3852"/>
        <v>0</v>
      </c>
      <c r="DN131" s="106">
        <f t="shared" si="3852"/>
        <v>0</v>
      </c>
      <c r="DO131" s="106">
        <f t="shared" si="3852"/>
        <v>0</v>
      </c>
      <c r="DP131" s="106">
        <f>SUM(DP132,DP135,DP138,DP141,DP144)</f>
        <v>0</v>
      </c>
      <c r="DQ131" s="106">
        <f t="shared" ref="DQ131" si="3868">SUM(DQ132,DQ135,DQ138,DQ141,DQ144)</f>
        <v>0</v>
      </c>
      <c r="DR131" s="106">
        <f t="shared" ref="DR131" si="3869">SUM(DR132,DR135,DR138,DR141,DR144)</f>
        <v>0</v>
      </c>
      <c r="DS131" s="106">
        <f t="shared" ref="DS131" si="3870">SUM(DS132,DS135,DS138,DS141,DS144)</f>
        <v>0</v>
      </c>
      <c r="DT131" s="106">
        <f t="shared" ref="DT131" si="3871">SUM(DT132,DT135,DT138,DT141,DT144)</f>
        <v>0</v>
      </c>
      <c r="DU131" s="106">
        <f t="shared" ref="DU131" si="3872">SUM(DU132,DU135,DU138,DU141,DU144)</f>
        <v>0</v>
      </c>
      <c r="DV131" s="154">
        <f t="shared" si="3736"/>
        <v>0</v>
      </c>
      <c r="DW131" s="154">
        <f t="shared" si="3737"/>
        <v>0</v>
      </c>
      <c r="DX131" s="106">
        <f t="shared" si="3852"/>
        <v>0</v>
      </c>
      <c r="DY131" s="106">
        <f t="shared" si="3852"/>
        <v>0</v>
      </c>
      <c r="DZ131" s="106">
        <f t="shared" si="3852"/>
        <v>0</v>
      </c>
      <c r="EA131" s="106">
        <f t="shared" si="3852"/>
        <v>0</v>
      </c>
      <c r="EB131" s="106">
        <f>SUM(EB132,EB135,EB138,EB141,EB144)</f>
        <v>0</v>
      </c>
      <c r="EC131" s="106">
        <f t="shared" ref="EC131" si="3873">SUM(EC132,EC135,EC138,EC141,EC144)</f>
        <v>0</v>
      </c>
      <c r="ED131" s="106">
        <f t="shared" ref="ED131" si="3874">SUM(ED132,ED135,ED138,ED141,ED144)</f>
        <v>0</v>
      </c>
      <c r="EE131" s="106">
        <f t="shared" ref="EE131" si="3875">SUM(EE132,EE135,EE138,EE141,EE144)</f>
        <v>0</v>
      </c>
      <c r="EF131" s="106">
        <f t="shared" ref="EF131" si="3876">SUM(EF132,EF135,EF138,EF141,EF144)</f>
        <v>0</v>
      </c>
      <c r="EG131" s="106">
        <f t="shared" ref="EG131" si="3877">SUM(EG132,EG135,EG138,EG141,EG144)</f>
        <v>0</v>
      </c>
      <c r="EH131" s="99">
        <f t="shared" si="3743"/>
        <v>0</v>
      </c>
      <c r="EI131" s="99">
        <f t="shared" si="3744"/>
        <v>0</v>
      </c>
      <c r="EJ131" s="106">
        <f t="shared" ref="EJ131:GQ131" si="3878">SUM(EJ132:EJ144)</f>
        <v>241</v>
      </c>
      <c r="EK131" s="106">
        <f t="shared" si="3878"/>
        <v>45712020.202799998</v>
      </c>
      <c r="EL131" s="106">
        <f t="shared" si="3878"/>
        <v>100.41666666666667</v>
      </c>
      <c r="EM131" s="106">
        <f t="shared" si="3878"/>
        <v>19046675.0845</v>
      </c>
      <c r="EN131" s="106">
        <f>SUM(EN132,EN135,EN138,EN141,EN144)</f>
        <v>55</v>
      </c>
      <c r="EO131" s="106">
        <f t="shared" ref="EO131" si="3879">SUM(EO132,EO135,EO138,EO141,EO144)</f>
        <v>10471091.450000003</v>
      </c>
      <c r="EP131" s="106">
        <f t="shared" ref="EP131" si="3880">SUM(EP132,EP135,EP138,EP141,EP144)</f>
        <v>8</v>
      </c>
      <c r="EQ131" s="106">
        <f t="shared" ref="EQ131" si="3881">SUM(EQ132,EQ135,EQ138,EQ141,EQ144)</f>
        <v>1494306.08</v>
      </c>
      <c r="ER131" s="106">
        <f t="shared" ref="ER131" si="3882">SUM(ER132,ER135,ER138,ER141,ER144)</f>
        <v>63</v>
      </c>
      <c r="ES131" s="106">
        <f t="shared" ref="ES131" si="3883">SUM(ES132,ES135,ES138,ES141,ES144)</f>
        <v>11965397.530000003</v>
      </c>
      <c r="ET131" s="99">
        <f t="shared" si="3750"/>
        <v>-45.416666666666671</v>
      </c>
      <c r="EU131" s="99">
        <f t="shared" si="3751"/>
        <v>-8575583.6344999969</v>
      </c>
      <c r="EV131" s="106">
        <f t="shared" si="3878"/>
        <v>0</v>
      </c>
      <c r="EW131" s="106">
        <f t="shared" si="3878"/>
        <v>0</v>
      </c>
      <c r="EX131" s="106">
        <f t="shared" si="3878"/>
        <v>0</v>
      </c>
      <c r="EY131" s="106">
        <f t="shared" si="3878"/>
        <v>0</v>
      </c>
      <c r="EZ131" s="106">
        <f>SUM(EZ132,EZ135,EZ138,EZ141,EZ144)</f>
        <v>0</v>
      </c>
      <c r="FA131" s="106">
        <f t="shared" ref="FA131" si="3884">SUM(FA132,FA135,FA138,FA141,FA144)</f>
        <v>0</v>
      </c>
      <c r="FB131" s="106">
        <f t="shared" ref="FB131" si="3885">SUM(FB132,FB135,FB138,FB141,FB144)</f>
        <v>0</v>
      </c>
      <c r="FC131" s="106">
        <f t="shared" ref="FC131" si="3886">SUM(FC132,FC135,FC138,FC141,FC144)</f>
        <v>0</v>
      </c>
      <c r="FD131" s="106">
        <f t="shared" ref="FD131" si="3887">SUM(FD132,FD135,FD138,FD141,FD144)</f>
        <v>0</v>
      </c>
      <c r="FE131" s="106">
        <f t="shared" ref="FE131" si="3888">SUM(FE132,FE135,FE138,FE141,FE144)</f>
        <v>0</v>
      </c>
      <c r="FF131" s="99">
        <f t="shared" si="3757"/>
        <v>0</v>
      </c>
      <c r="FG131" s="99">
        <f t="shared" si="3758"/>
        <v>0</v>
      </c>
      <c r="FH131" s="106">
        <f t="shared" si="3878"/>
        <v>0</v>
      </c>
      <c r="FI131" s="106">
        <f t="shared" si="3878"/>
        <v>0</v>
      </c>
      <c r="FJ131" s="106">
        <f t="shared" si="3878"/>
        <v>0</v>
      </c>
      <c r="FK131" s="106">
        <f t="shared" si="3878"/>
        <v>0</v>
      </c>
      <c r="FL131" s="106">
        <f>SUM(FL132,FL135,FL138,FL141,FL144)</f>
        <v>0</v>
      </c>
      <c r="FM131" s="106">
        <f t="shared" ref="FM131" si="3889">SUM(FM132,FM135,FM138,FM141,FM144)</f>
        <v>0</v>
      </c>
      <c r="FN131" s="106">
        <f t="shared" ref="FN131" si="3890">SUM(FN132,FN135,FN138,FN141,FN144)</f>
        <v>0</v>
      </c>
      <c r="FO131" s="106">
        <f t="shared" ref="FO131" si="3891">SUM(FO132,FO135,FO138,FO141,FO144)</f>
        <v>0</v>
      </c>
      <c r="FP131" s="106">
        <f t="shared" ref="FP131" si="3892">SUM(FP132,FP135,FP138,FP141,FP144)</f>
        <v>0</v>
      </c>
      <c r="FQ131" s="106">
        <f t="shared" ref="FQ131" si="3893">SUM(FQ132,FQ135,FQ138,FQ141,FQ144)</f>
        <v>0</v>
      </c>
      <c r="FR131" s="99">
        <f t="shared" si="3764"/>
        <v>0</v>
      </c>
      <c r="FS131" s="99">
        <f t="shared" si="3765"/>
        <v>0</v>
      </c>
      <c r="FT131" s="106">
        <f t="shared" si="3878"/>
        <v>0</v>
      </c>
      <c r="FU131" s="106">
        <f t="shared" si="3878"/>
        <v>0</v>
      </c>
      <c r="FV131" s="106">
        <f t="shared" si="3878"/>
        <v>0</v>
      </c>
      <c r="FW131" s="106">
        <f t="shared" si="3878"/>
        <v>0</v>
      </c>
      <c r="FX131" s="106">
        <f>SUM(FX132,FX135,FX138,FX141,FX144)</f>
        <v>0</v>
      </c>
      <c r="FY131" s="106">
        <f t="shared" ref="FY131" si="3894">SUM(FY132,FY135,FY138,FY141,FY144)</f>
        <v>0</v>
      </c>
      <c r="FZ131" s="106">
        <f t="shared" ref="FZ131" si="3895">SUM(FZ132,FZ135,FZ138,FZ141,FZ144)</f>
        <v>0</v>
      </c>
      <c r="GA131" s="106">
        <f t="shared" ref="GA131" si="3896">SUM(GA132,GA135,GA138,GA141,GA144)</f>
        <v>0</v>
      </c>
      <c r="GB131" s="106">
        <f t="shared" ref="GB131" si="3897">SUM(GB132,GB135,GB138,GB141,GB144)</f>
        <v>0</v>
      </c>
      <c r="GC131" s="106">
        <f t="shared" ref="GC131" si="3898">SUM(GC132,GC135,GC138,GC141,GC144)</f>
        <v>0</v>
      </c>
      <c r="GD131" s="99">
        <f t="shared" si="3771"/>
        <v>0</v>
      </c>
      <c r="GE131" s="99">
        <f t="shared" si="3772"/>
        <v>0</v>
      </c>
      <c r="GF131" s="106">
        <f>SUM(GF132,GF135,GF138,GF141,GF144)</f>
        <v>1874</v>
      </c>
      <c r="GG131" s="106">
        <f t="shared" ref="GG131:GO131" si="3899">SUM(GG132,GG135,GG138,GG141,GG144)</f>
        <v>382610946.50659996</v>
      </c>
      <c r="GH131" s="129">
        <f t="shared" ref="GH131:GH132" si="3900">SUM(GF131/12*$A$2)</f>
        <v>780.83333333333326</v>
      </c>
      <c r="GI131" s="172">
        <f t="shared" ref="GI131:GI132" si="3901">SUM(GG131/12*$A$2)</f>
        <v>159421227.71108332</v>
      </c>
      <c r="GJ131" s="106">
        <f t="shared" si="3899"/>
        <v>723</v>
      </c>
      <c r="GK131" s="106">
        <f t="shared" si="3899"/>
        <v>143521243.85000005</v>
      </c>
      <c r="GL131" s="106">
        <f t="shared" si="3899"/>
        <v>98</v>
      </c>
      <c r="GM131" s="106">
        <f t="shared" si="3899"/>
        <v>20704167.040000007</v>
      </c>
      <c r="GN131" s="106">
        <f t="shared" si="3899"/>
        <v>821</v>
      </c>
      <c r="GO131" s="106">
        <f t="shared" si="3899"/>
        <v>164225410.89000005</v>
      </c>
      <c r="GP131" s="106">
        <f t="shared" si="3878"/>
        <v>-57.833333333333336</v>
      </c>
      <c r="GQ131" s="106">
        <f t="shared" si="3878"/>
        <v>-15899983.861083273</v>
      </c>
      <c r="GR131" s="139"/>
      <c r="GS131" s="78"/>
      <c r="GT131" s="161"/>
      <c r="GU131" s="161"/>
      <c r="GV131" s="90">
        <f t="shared" si="2406"/>
        <v>0</v>
      </c>
    </row>
    <row r="132" spans="1:204" ht="15.75" hidden="1" customHeight="1" x14ac:dyDescent="0.2">
      <c r="A132" s="23">
        <v>1</v>
      </c>
      <c r="B132" s="101"/>
      <c r="C132" s="107"/>
      <c r="D132" s="108"/>
      <c r="E132" s="123" t="s">
        <v>55</v>
      </c>
      <c r="F132" s="125">
        <v>27</v>
      </c>
      <c r="G132" s="126">
        <v>209492.0724</v>
      </c>
      <c r="H132" s="106">
        <f>VLOOKUP($E132,'ВМП план'!$B$8:$AN$43,8,0)</f>
        <v>0</v>
      </c>
      <c r="I132" s="106">
        <f>VLOOKUP($E132,'ВМП план'!$B$8:$AN$43,9,0)</f>
        <v>0</v>
      </c>
      <c r="J132" s="106">
        <f t="shared" si="288"/>
        <v>0</v>
      </c>
      <c r="K132" s="106">
        <f t="shared" si="289"/>
        <v>0</v>
      </c>
      <c r="L132" s="106">
        <f>SUM(L133:L134)</f>
        <v>0</v>
      </c>
      <c r="M132" s="106">
        <f t="shared" ref="M132:Q132" si="3902">SUM(M133:M134)</f>
        <v>0</v>
      </c>
      <c r="N132" s="106">
        <f t="shared" si="3902"/>
        <v>0</v>
      </c>
      <c r="O132" s="106">
        <f t="shared" si="3902"/>
        <v>0</v>
      </c>
      <c r="P132" s="106">
        <f t="shared" si="3902"/>
        <v>0</v>
      </c>
      <c r="Q132" s="106">
        <f t="shared" si="3902"/>
        <v>0</v>
      </c>
      <c r="R132" s="122">
        <f t="shared" si="2687"/>
        <v>0</v>
      </c>
      <c r="S132" s="122">
        <f t="shared" si="2688"/>
        <v>0</v>
      </c>
      <c r="T132" s="106">
        <f>VLOOKUP($E132,'ВМП план'!$B$8:$AN$43,10,0)</f>
        <v>635</v>
      </c>
      <c r="U132" s="106">
        <f>VLOOKUP($E132,'ВМП план'!$B$8:$AN$43,11,0)</f>
        <v>133027465.97400001</v>
      </c>
      <c r="V132" s="106">
        <f t="shared" si="291"/>
        <v>264.58333333333331</v>
      </c>
      <c r="W132" s="106">
        <f t="shared" si="292"/>
        <v>55428110.822499998</v>
      </c>
      <c r="X132" s="106">
        <f>SUM(X133:X134)</f>
        <v>275</v>
      </c>
      <c r="Y132" s="106">
        <f t="shared" ref="Y132" si="3903">SUM(Y133:Y134)</f>
        <v>57608157.12000002</v>
      </c>
      <c r="Z132" s="106">
        <f t="shared" ref="Z132" si="3904">SUM(Z133:Z134)</f>
        <v>18</v>
      </c>
      <c r="AA132" s="106">
        <f t="shared" ref="AA132" si="3905">SUM(AA133:AA134)</f>
        <v>3770857.2600000002</v>
      </c>
      <c r="AB132" s="106">
        <f t="shared" ref="AB132" si="3906">SUM(AB133:AB134)</f>
        <v>293</v>
      </c>
      <c r="AC132" s="106">
        <f t="shared" ref="AC132" si="3907">SUM(AC133:AC134)</f>
        <v>61379014.380000018</v>
      </c>
      <c r="AD132" s="122">
        <f t="shared" si="3680"/>
        <v>10.416666666666686</v>
      </c>
      <c r="AE132" s="122">
        <f t="shared" si="3681"/>
        <v>2180046.2975000218</v>
      </c>
      <c r="AF132" s="106">
        <f>VLOOKUP($E132,'ВМП план'!$B$8:$AL$43,12,0)</f>
        <v>0</v>
      </c>
      <c r="AG132" s="106">
        <f>VLOOKUP($E132,'ВМП план'!$B$8:$AL$43,13,0)</f>
        <v>0</v>
      </c>
      <c r="AH132" s="106">
        <f t="shared" si="298"/>
        <v>0</v>
      </c>
      <c r="AI132" s="106">
        <f t="shared" si="299"/>
        <v>0</v>
      </c>
      <c r="AJ132" s="106">
        <f>SUM(AJ133:AJ134)</f>
        <v>0</v>
      </c>
      <c r="AK132" s="106">
        <f t="shared" ref="AK132" si="3908">SUM(AK133:AK134)</f>
        <v>0</v>
      </c>
      <c r="AL132" s="106">
        <f t="shared" ref="AL132" si="3909">SUM(AL133:AL134)</f>
        <v>0</v>
      </c>
      <c r="AM132" s="106">
        <f t="shared" ref="AM132" si="3910">SUM(AM133:AM134)</f>
        <v>0</v>
      </c>
      <c r="AN132" s="106">
        <f t="shared" ref="AN132" si="3911">SUM(AN133:AN134)</f>
        <v>0</v>
      </c>
      <c r="AO132" s="106">
        <f t="shared" ref="AO132" si="3912">SUM(AO133:AO134)</f>
        <v>0</v>
      </c>
      <c r="AP132" s="122">
        <f t="shared" si="3687"/>
        <v>0</v>
      </c>
      <c r="AQ132" s="122">
        <f t="shared" si="3688"/>
        <v>0</v>
      </c>
      <c r="AR132" s="106"/>
      <c r="AS132" s="106"/>
      <c r="AT132" s="106">
        <f t="shared" si="305"/>
        <v>0</v>
      </c>
      <c r="AU132" s="106">
        <f t="shared" si="306"/>
        <v>0</v>
      </c>
      <c r="AV132" s="106">
        <f>SUM(AV133:AV134)</f>
        <v>0</v>
      </c>
      <c r="AW132" s="106">
        <f t="shared" ref="AW132" si="3913">SUM(AW133:AW134)</f>
        <v>0</v>
      </c>
      <c r="AX132" s="106">
        <f t="shared" ref="AX132" si="3914">SUM(AX133:AX134)</f>
        <v>0</v>
      </c>
      <c r="AY132" s="106">
        <f t="shared" ref="AY132" si="3915">SUM(AY133:AY134)</f>
        <v>0</v>
      </c>
      <c r="AZ132" s="106">
        <f t="shared" ref="AZ132" si="3916">SUM(AZ133:AZ134)</f>
        <v>0</v>
      </c>
      <c r="BA132" s="106">
        <f t="shared" ref="BA132" si="3917">SUM(BA133:BA134)</f>
        <v>0</v>
      </c>
      <c r="BB132" s="122">
        <f t="shared" si="3694"/>
        <v>0</v>
      </c>
      <c r="BC132" s="122">
        <f t="shared" si="3695"/>
        <v>0</v>
      </c>
      <c r="BD132" s="106">
        <v>30</v>
      </c>
      <c r="BE132" s="106">
        <v>6284762.1720000003</v>
      </c>
      <c r="BF132" s="106">
        <f t="shared" si="312"/>
        <v>12.5</v>
      </c>
      <c r="BG132" s="106">
        <f t="shared" si="313"/>
        <v>2618650.9050000003</v>
      </c>
      <c r="BH132" s="106">
        <f>SUM(BH133:BH134)</f>
        <v>11</v>
      </c>
      <c r="BI132" s="106">
        <f t="shared" ref="BI132" si="3918">SUM(BI133:BI134)</f>
        <v>2304412.77</v>
      </c>
      <c r="BJ132" s="106">
        <f t="shared" ref="BJ132" si="3919">SUM(BJ133:BJ134)</f>
        <v>0</v>
      </c>
      <c r="BK132" s="106">
        <f t="shared" ref="BK132" si="3920">SUM(BK133:BK134)</f>
        <v>0</v>
      </c>
      <c r="BL132" s="106">
        <f t="shared" ref="BL132" si="3921">SUM(BL133:BL134)</f>
        <v>11</v>
      </c>
      <c r="BM132" s="106">
        <f t="shared" ref="BM132" si="3922">SUM(BM133:BM134)</f>
        <v>2304412.77</v>
      </c>
      <c r="BN132" s="122">
        <f t="shared" si="3701"/>
        <v>-1.5</v>
      </c>
      <c r="BO132" s="122">
        <f t="shared" si="3702"/>
        <v>-314238.13500000024</v>
      </c>
      <c r="BP132" s="106">
        <v>1</v>
      </c>
      <c r="BQ132" s="106">
        <v>209492.0724</v>
      </c>
      <c r="BR132" s="106">
        <f t="shared" si="319"/>
        <v>0.41666666666666663</v>
      </c>
      <c r="BS132" s="106">
        <f t="shared" si="320"/>
        <v>87288.363499999992</v>
      </c>
      <c r="BT132" s="106">
        <f>SUM(BT133:BT134)</f>
        <v>1</v>
      </c>
      <c r="BU132" s="106">
        <f t="shared" ref="BU132" si="3923">SUM(BU133:BU134)</f>
        <v>209492.07</v>
      </c>
      <c r="BV132" s="106">
        <f t="shared" ref="BV132" si="3924">SUM(BV133:BV134)</f>
        <v>0</v>
      </c>
      <c r="BW132" s="106">
        <f t="shared" ref="BW132" si="3925">SUM(BW133:BW134)</f>
        <v>0</v>
      </c>
      <c r="BX132" s="106">
        <f t="shared" ref="BX132" si="3926">SUM(BX133:BX134)</f>
        <v>1</v>
      </c>
      <c r="BY132" s="106">
        <f t="shared" ref="BY132" si="3927">SUM(BY133:BY134)</f>
        <v>209492.07</v>
      </c>
      <c r="BZ132" s="122">
        <f t="shared" si="3708"/>
        <v>0.58333333333333337</v>
      </c>
      <c r="CA132" s="122">
        <f t="shared" si="3709"/>
        <v>122203.70650000001</v>
      </c>
      <c r="CB132" s="106"/>
      <c r="CC132" s="106">
        <v>0</v>
      </c>
      <c r="CD132" s="106">
        <f t="shared" si="326"/>
        <v>0</v>
      </c>
      <c r="CE132" s="106">
        <f t="shared" si="327"/>
        <v>0</v>
      </c>
      <c r="CF132" s="106">
        <f>SUM(CF133:CF134)</f>
        <v>0</v>
      </c>
      <c r="CG132" s="106">
        <f t="shared" ref="CG132" si="3928">SUM(CG133:CG134)</f>
        <v>0</v>
      </c>
      <c r="CH132" s="106">
        <f t="shared" ref="CH132" si="3929">SUM(CH133:CH134)</f>
        <v>0</v>
      </c>
      <c r="CI132" s="106">
        <f t="shared" ref="CI132" si="3930">SUM(CI133:CI134)</f>
        <v>0</v>
      </c>
      <c r="CJ132" s="106">
        <f t="shared" ref="CJ132" si="3931">SUM(CJ133:CJ134)</f>
        <v>0</v>
      </c>
      <c r="CK132" s="106">
        <f t="shared" ref="CK132" si="3932">SUM(CK133:CK134)</f>
        <v>0</v>
      </c>
      <c r="CL132" s="122">
        <f t="shared" si="3715"/>
        <v>0</v>
      </c>
      <c r="CM132" s="122">
        <f t="shared" si="3716"/>
        <v>0</v>
      </c>
      <c r="CN132" s="106"/>
      <c r="CO132" s="106"/>
      <c r="CP132" s="106">
        <f t="shared" si="333"/>
        <v>0</v>
      </c>
      <c r="CQ132" s="106">
        <f t="shared" si="334"/>
        <v>0</v>
      </c>
      <c r="CR132" s="106">
        <f>SUM(CR133:CR134)</f>
        <v>0</v>
      </c>
      <c r="CS132" s="106">
        <f t="shared" ref="CS132" si="3933">SUM(CS133:CS134)</f>
        <v>0</v>
      </c>
      <c r="CT132" s="106">
        <f t="shared" ref="CT132" si="3934">SUM(CT133:CT134)</f>
        <v>0</v>
      </c>
      <c r="CU132" s="106">
        <f t="shared" ref="CU132" si="3935">SUM(CU133:CU134)</f>
        <v>0</v>
      </c>
      <c r="CV132" s="106">
        <f t="shared" ref="CV132" si="3936">SUM(CV133:CV134)</f>
        <v>0</v>
      </c>
      <c r="CW132" s="106">
        <f t="shared" ref="CW132" si="3937">SUM(CW133:CW134)</f>
        <v>0</v>
      </c>
      <c r="CX132" s="122">
        <f t="shared" si="3722"/>
        <v>0</v>
      </c>
      <c r="CY132" s="122">
        <f t="shared" si="3723"/>
        <v>0</v>
      </c>
      <c r="CZ132" s="106"/>
      <c r="DA132" s="106"/>
      <c r="DB132" s="106">
        <f t="shared" si="340"/>
        <v>0</v>
      </c>
      <c r="DC132" s="106">
        <f t="shared" si="341"/>
        <v>0</v>
      </c>
      <c r="DD132" s="106">
        <f>SUM(DD133:DD134)</f>
        <v>0</v>
      </c>
      <c r="DE132" s="106">
        <f t="shared" ref="DE132" si="3938">SUM(DE133:DE134)</f>
        <v>0</v>
      </c>
      <c r="DF132" s="106">
        <f t="shared" ref="DF132" si="3939">SUM(DF133:DF134)</f>
        <v>0</v>
      </c>
      <c r="DG132" s="106">
        <f t="shared" ref="DG132" si="3940">SUM(DG133:DG134)</f>
        <v>0</v>
      </c>
      <c r="DH132" s="106">
        <f t="shared" ref="DH132" si="3941">SUM(DH133:DH134)</f>
        <v>0</v>
      </c>
      <c r="DI132" s="106">
        <f t="shared" ref="DI132" si="3942">SUM(DI133:DI134)</f>
        <v>0</v>
      </c>
      <c r="DJ132" s="122">
        <f t="shared" si="3729"/>
        <v>0</v>
      </c>
      <c r="DK132" s="122">
        <f t="shared" si="3730"/>
        <v>0</v>
      </c>
      <c r="DL132" s="106"/>
      <c r="DM132" s="106"/>
      <c r="DN132" s="106">
        <f t="shared" si="347"/>
        <v>0</v>
      </c>
      <c r="DO132" s="106">
        <f t="shared" si="348"/>
        <v>0</v>
      </c>
      <c r="DP132" s="106">
        <f>SUM(DP133:DP134)</f>
        <v>0</v>
      </c>
      <c r="DQ132" s="106">
        <f t="shared" ref="DQ132" si="3943">SUM(DQ133:DQ134)</f>
        <v>0</v>
      </c>
      <c r="DR132" s="106">
        <f t="shared" ref="DR132" si="3944">SUM(DR133:DR134)</f>
        <v>0</v>
      </c>
      <c r="DS132" s="106">
        <f t="shared" ref="DS132" si="3945">SUM(DS133:DS134)</f>
        <v>0</v>
      </c>
      <c r="DT132" s="106">
        <f t="shared" ref="DT132" si="3946">SUM(DT133:DT134)</f>
        <v>0</v>
      </c>
      <c r="DU132" s="106">
        <f t="shared" ref="DU132" si="3947">SUM(DU133:DU134)</f>
        <v>0</v>
      </c>
      <c r="DV132" s="122">
        <f t="shared" si="3736"/>
        <v>0</v>
      </c>
      <c r="DW132" s="122">
        <f t="shared" si="3737"/>
        <v>0</v>
      </c>
      <c r="DX132" s="106"/>
      <c r="DY132" s="106">
        <v>0</v>
      </c>
      <c r="DZ132" s="106">
        <f t="shared" si="354"/>
        <v>0</v>
      </c>
      <c r="EA132" s="106">
        <f t="shared" si="355"/>
        <v>0</v>
      </c>
      <c r="EB132" s="106">
        <f>SUM(EB133:EB134)</f>
        <v>0</v>
      </c>
      <c r="EC132" s="106">
        <f t="shared" ref="EC132" si="3948">SUM(EC133:EC134)</f>
        <v>0</v>
      </c>
      <c r="ED132" s="106">
        <f t="shared" ref="ED132" si="3949">SUM(ED133:ED134)</f>
        <v>0</v>
      </c>
      <c r="EE132" s="106">
        <f t="shared" ref="EE132" si="3950">SUM(EE133:EE134)</f>
        <v>0</v>
      </c>
      <c r="EF132" s="106">
        <f t="shared" ref="EF132" si="3951">SUM(EF133:EF134)</f>
        <v>0</v>
      </c>
      <c r="EG132" s="106">
        <f t="shared" ref="EG132" si="3952">SUM(EG133:EG134)</f>
        <v>0</v>
      </c>
      <c r="EH132" s="122">
        <f t="shared" si="3743"/>
        <v>0</v>
      </c>
      <c r="EI132" s="122">
        <f t="shared" si="3744"/>
        <v>0</v>
      </c>
      <c r="EJ132" s="106">
        <v>38</v>
      </c>
      <c r="EK132" s="106">
        <v>7960698.7511999998</v>
      </c>
      <c r="EL132" s="106">
        <f t="shared" si="361"/>
        <v>15.833333333333332</v>
      </c>
      <c r="EM132" s="106">
        <f t="shared" si="362"/>
        <v>3316957.8129999996</v>
      </c>
      <c r="EN132" s="106">
        <f>SUM(EN133:EN134)</f>
        <v>8</v>
      </c>
      <c r="EO132" s="106">
        <f t="shared" ref="EO132" si="3953">SUM(EO133:EO134)</f>
        <v>1675936.5600000003</v>
      </c>
      <c r="EP132" s="106">
        <f t="shared" ref="EP132" si="3954">SUM(EP133:EP134)</f>
        <v>0</v>
      </c>
      <c r="EQ132" s="106">
        <f t="shared" ref="EQ132" si="3955">SUM(EQ133:EQ134)</f>
        <v>0</v>
      </c>
      <c r="ER132" s="106">
        <f t="shared" ref="ER132" si="3956">SUM(ER133:ER134)</f>
        <v>8</v>
      </c>
      <c r="ES132" s="106">
        <f t="shared" ref="ES132" si="3957">SUM(ES133:ES134)</f>
        <v>1675936.5600000003</v>
      </c>
      <c r="ET132" s="122">
        <f t="shared" si="3750"/>
        <v>-7.8333333333333321</v>
      </c>
      <c r="EU132" s="122">
        <f t="shared" si="3751"/>
        <v>-1641021.2529999993</v>
      </c>
      <c r="EV132" s="106"/>
      <c r="EW132" s="106"/>
      <c r="EX132" s="106">
        <f t="shared" si="368"/>
        <v>0</v>
      </c>
      <c r="EY132" s="106">
        <f t="shared" si="369"/>
        <v>0</v>
      </c>
      <c r="EZ132" s="106">
        <f>SUM(EZ133:EZ134)</f>
        <v>0</v>
      </c>
      <c r="FA132" s="106">
        <f t="shared" ref="FA132" si="3958">SUM(FA133:FA134)</f>
        <v>0</v>
      </c>
      <c r="FB132" s="106">
        <f t="shared" ref="FB132" si="3959">SUM(FB133:FB134)</f>
        <v>0</v>
      </c>
      <c r="FC132" s="106">
        <f t="shared" ref="FC132" si="3960">SUM(FC133:FC134)</f>
        <v>0</v>
      </c>
      <c r="FD132" s="106">
        <f t="shared" ref="FD132" si="3961">SUM(FD133:FD134)</f>
        <v>0</v>
      </c>
      <c r="FE132" s="106">
        <f t="shared" ref="FE132" si="3962">SUM(FE133:FE134)</f>
        <v>0</v>
      </c>
      <c r="FF132" s="122">
        <f t="shared" si="3757"/>
        <v>0</v>
      </c>
      <c r="FG132" s="122">
        <f t="shared" si="3758"/>
        <v>0</v>
      </c>
      <c r="FH132" s="106"/>
      <c r="FI132" s="106"/>
      <c r="FJ132" s="106">
        <f t="shared" si="375"/>
        <v>0</v>
      </c>
      <c r="FK132" s="106">
        <f t="shared" si="376"/>
        <v>0</v>
      </c>
      <c r="FL132" s="106">
        <f>SUM(FL133:FL134)</f>
        <v>0</v>
      </c>
      <c r="FM132" s="106">
        <f t="shared" ref="FM132" si="3963">SUM(FM133:FM134)</f>
        <v>0</v>
      </c>
      <c r="FN132" s="106">
        <f t="shared" ref="FN132" si="3964">SUM(FN133:FN134)</f>
        <v>0</v>
      </c>
      <c r="FO132" s="106">
        <f t="shared" ref="FO132" si="3965">SUM(FO133:FO134)</f>
        <v>0</v>
      </c>
      <c r="FP132" s="106">
        <f t="shared" ref="FP132" si="3966">SUM(FP133:FP134)</f>
        <v>0</v>
      </c>
      <c r="FQ132" s="106">
        <f t="shared" ref="FQ132" si="3967">SUM(FQ133:FQ134)</f>
        <v>0</v>
      </c>
      <c r="FR132" s="122">
        <f t="shared" si="3764"/>
        <v>0</v>
      </c>
      <c r="FS132" s="122">
        <f t="shared" si="3765"/>
        <v>0</v>
      </c>
      <c r="FT132" s="106"/>
      <c r="FU132" s="106"/>
      <c r="FV132" s="106">
        <f t="shared" si="382"/>
        <v>0</v>
      </c>
      <c r="FW132" s="106">
        <f t="shared" si="383"/>
        <v>0</v>
      </c>
      <c r="FX132" s="106">
        <f>SUM(FX133:FX134)</f>
        <v>0</v>
      </c>
      <c r="FY132" s="106">
        <f t="shared" ref="FY132" si="3968">SUM(FY133:FY134)</f>
        <v>0</v>
      </c>
      <c r="FZ132" s="106">
        <f t="shared" ref="FZ132" si="3969">SUM(FZ133:FZ134)</f>
        <v>0</v>
      </c>
      <c r="GA132" s="106">
        <f t="shared" ref="GA132" si="3970">SUM(GA133:GA134)</f>
        <v>0</v>
      </c>
      <c r="GB132" s="106">
        <f t="shared" ref="GB132" si="3971">SUM(GB133:GB134)</f>
        <v>0</v>
      </c>
      <c r="GC132" s="106">
        <f t="shared" ref="GC132" si="3972">SUM(GC133:GC134)</f>
        <v>0</v>
      </c>
      <c r="GD132" s="122">
        <f t="shared" si="3771"/>
        <v>0</v>
      </c>
      <c r="GE132" s="122">
        <f t="shared" si="3772"/>
        <v>0</v>
      </c>
      <c r="GF132" s="106">
        <f t="shared" ref="GF132:GG144" si="3973">H132+T132+AF132+AR132+BD132+BP132+CB132+CN132+CZ132+DL132+DX132+EJ132+EV132+FH132+FT132</f>
        <v>704</v>
      </c>
      <c r="GG132" s="106">
        <f t="shared" si="3973"/>
        <v>147482418.96959999</v>
      </c>
      <c r="GH132" s="129">
        <f t="shared" si="3900"/>
        <v>293.33333333333331</v>
      </c>
      <c r="GI132" s="172">
        <f t="shared" si="3901"/>
        <v>61451007.903999992</v>
      </c>
      <c r="GJ132" s="106">
        <f>SUM(GJ133:GJ134)</f>
        <v>295</v>
      </c>
      <c r="GK132" s="106">
        <f t="shared" ref="GK132" si="3974">SUM(GK133:GK134)</f>
        <v>61797998.520000026</v>
      </c>
      <c r="GL132" s="106">
        <f t="shared" ref="GL132" si="3975">SUM(GL133:GL134)</f>
        <v>18</v>
      </c>
      <c r="GM132" s="106">
        <f t="shared" ref="GM132" si="3976">SUM(GM133:GM134)</f>
        <v>3770857.2600000002</v>
      </c>
      <c r="GN132" s="106">
        <f t="shared" ref="GN132" si="3977">SUM(GN133:GN134)</f>
        <v>313</v>
      </c>
      <c r="GO132" s="106">
        <f t="shared" ref="GO132" si="3978">SUM(GO133:GO134)</f>
        <v>65568855.780000024</v>
      </c>
      <c r="GP132" s="106">
        <f t="shared" ref="GP132:GP144" si="3979">SUM(GJ132-GH132)</f>
        <v>1.6666666666666856</v>
      </c>
      <c r="GQ132" s="106">
        <f t="shared" ref="GQ132:GQ144" si="3980">SUM(GK132-GI132)</f>
        <v>346990.61600003392</v>
      </c>
      <c r="GR132" s="139"/>
      <c r="GS132" s="78"/>
      <c r="GT132" s="161">
        <v>209492.0724</v>
      </c>
      <c r="GU132" s="161">
        <f t="shared" si="2646"/>
        <v>209484.7407457628</v>
      </c>
      <c r="GV132" s="90">
        <f t="shared" si="2406"/>
        <v>7.3316542372049298</v>
      </c>
    </row>
    <row r="133" spans="1:204" ht="60" hidden="1" x14ac:dyDescent="0.2">
      <c r="A133" s="23">
        <v>1</v>
      </c>
      <c r="B133" s="78" t="s">
        <v>260</v>
      </c>
      <c r="C133" s="79" t="s">
        <v>261</v>
      </c>
      <c r="D133" s="86">
        <v>498</v>
      </c>
      <c r="E133" s="83" t="s">
        <v>262</v>
      </c>
      <c r="F133" s="86">
        <v>27</v>
      </c>
      <c r="G133" s="97">
        <v>209492.0724</v>
      </c>
      <c r="H133" s="98"/>
      <c r="I133" s="98"/>
      <c r="J133" s="98"/>
      <c r="K133" s="98"/>
      <c r="L133" s="98">
        <f>VLOOKUP($D133,'факт '!$D$7:$AS$101,3,0)</f>
        <v>0</v>
      </c>
      <c r="M133" s="98">
        <f>VLOOKUP($D133,'факт '!$D$7:$AS$101,4,0)</f>
        <v>0</v>
      </c>
      <c r="N133" s="98"/>
      <c r="O133" s="98"/>
      <c r="P133" s="98">
        <f>SUM(L133+N133)</f>
        <v>0</v>
      </c>
      <c r="Q133" s="98">
        <f>SUM(M133+O133)</f>
        <v>0</v>
      </c>
      <c r="R133" s="99">
        <f t="shared" ref="R133" si="3981">SUM(L133-J133)</f>
        <v>0</v>
      </c>
      <c r="S133" s="99">
        <f t="shared" ref="S133" si="3982">SUM(M133-K133)</f>
        <v>0</v>
      </c>
      <c r="T133" s="98"/>
      <c r="U133" s="98"/>
      <c r="V133" s="98"/>
      <c r="W133" s="98"/>
      <c r="X133" s="98">
        <f>VLOOKUP($D133,'факт '!$D$7:$AS$101,7,0)</f>
        <v>275</v>
      </c>
      <c r="Y133" s="98">
        <f>VLOOKUP($D133,'факт '!$D$7:$AS$101,8,0)</f>
        <v>57608157.12000002</v>
      </c>
      <c r="Z133" s="98">
        <f>VLOOKUP($D133,'факт '!$D$7:$AS$101,9,0)</f>
        <v>18</v>
      </c>
      <c r="AA133" s="98">
        <f>VLOOKUP($D133,'факт '!$D$7:$AS$101,10,0)</f>
        <v>3770857.2600000002</v>
      </c>
      <c r="AB133" s="98">
        <f>SUM(X133+Z133)</f>
        <v>293</v>
      </c>
      <c r="AC133" s="98">
        <f>SUM(Y133+AA133)</f>
        <v>61379014.380000018</v>
      </c>
      <c r="AD133" s="99">
        <f t="shared" ref="AD133" si="3983">SUM(X133-V133)</f>
        <v>275</v>
      </c>
      <c r="AE133" s="99">
        <f t="shared" si="3681"/>
        <v>57608157.12000002</v>
      </c>
      <c r="AF133" s="98"/>
      <c r="AG133" s="98"/>
      <c r="AH133" s="98"/>
      <c r="AI133" s="98"/>
      <c r="AJ133" s="98">
        <f>VLOOKUP($D133,'факт '!$D$7:$AS$101,5,0)</f>
        <v>0</v>
      </c>
      <c r="AK133" s="98">
        <f>VLOOKUP($D133,'факт '!$D$7:$AS$101,6,0)</f>
        <v>0</v>
      </c>
      <c r="AL133" s="98"/>
      <c r="AM133" s="98"/>
      <c r="AN133" s="98">
        <f>SUM(AJ133+AL133)</f>
        <v>0</v>
      </c>
      <c r="AO133" s="98">
        <f>SUM(AK133+AM133)</f>
        <v>0</v>
      </c>
      <c r="AP133" s="99">
        <f t="shared" ref="AP133" si="3984">SUM(AJ133-AH133)</f>
        <v>0</v>
      </c>
      <c r="AQ133" s="99">
        <f t="shared" si="3688"/>
        <v>0</v>
      </c>
      <c r="AR133" s="98"/>
      <c r="AS133" s="98"/>
      <c r="AT133" s="98"/>
      <c r="AU133" s="98"/>
      <c r="AV133" s="98">
        <f>VLOOKUP($D133,'факт '!$D$7:$AS$101,11,0)</f>
        <v>0</v>
      </c>
      <c r="AW133" s="98">
        <f>VLOOKUP($D133,'факт '!$D$7:$AS$101,12,0)</f>
        <v>0</v>
      </c>
      <c r="AX133" s="98"/>
      <c r="AY133" s="98"/>
      <c r="AZ133" s="98">
        <f>SUM(AV133+AX133)</f>
        <v>0</v>
      </c>
      <c r="BA133" s="98">
        <f>SUM(AW133+AY133)</f>
        <v>0</v>
      </c>
      <c r="BB133" s="99">
        <f t="shared" si="3694"/>
        <v>0</v>
      </c>
      <c r="BC133" s="99">
        <f t="shared" si="3695"/>
        <v>0</v>
      </c>
      <c r="BD133" s="98"/>
      <c r="BE133" s="98"/>
      <c r="BF133" s="98"/>
      <c r="BG133" s="98"/>
      <c r="BH133" s="98">
        <f>VLOOKUP($D133,'факт '!$D$7:$AS$101,15,0)</f>
        <v>11</v>
      </c>
      <c r="BI133" s="98">
        <f>VLOOKUP($D133,'факт '!$D$7:$AS$101,16,0)</f>
        <v>2304412.77</v>
      </c>
      <c r="BJ133" s="98">
        <f>VLOOKUP($D133,'факт '!$D$7:$AS$101,17,0)</f>
        <v>0</v>
      </c>
      <c r="BK133" s="98">
        <f>VLOOKUP($D133,'факт '!$D$7:$AS$101,18,0)</f>
        <v>0</v>
      </c>
      <c r="BL133" s="98">
        <f>SUM(BH133+BJ133)</f>
        <v>11</v>
      </c>
      <c r="BM133" s="98">
        <f>SUM(BI133+BK133)</f>
        <v>2304412.77</v>
      </c>
      <c r="BN133" s="99">
        <f t="shared" si="3701"/>
        <v>11</v>
      </c>
      <c r="BO133" s="99">
        <f t="shared" si="3702"/>
        <v>2304412.77</v>
      </c>
      <c r="BP133" s="98"/>
      <c r="BQ133" s="98"/>
      <c r="BR133" s="98"/>
      <c r="BS133" s="98"/>
      <c r="BT133" s="98">
        <f>VLOOKUP($D133,'факт '!$D$7:$AS$101,19,0)</f>
        <v>1</v>
      </c>
      <c r="BU133" s="98">
        <f>VLOOKUP($D133,'факт '!$D$7:$AS$101,20,0)</f>
        <v>209492.07</v>
      </c>
      <c r="BV133" s="98">
        <f>VLOOKUP($D133,'факт '!$D$7:$AS$101,21,0)</f>
        <v>0</v>
      </c>
      <c r="BW133" s="98">
        <f>VLOOKUP($D133,'факт '!$D$7:$AS$101,22,0)</f>
        <v>0</v>
      </c>
      <c r="BX133" s="98">
        <f>SUM(BT133+BV133)</f>
        <v>1</v>
      </c>
      <c r="BY133" s="98">
        <f>SUM(BU133+BW133)</f>
        <v>209492.07</v>
      </c>
      <c r="BZ133" s="99">
        <f t="shared" si="3708"/>
        <v>1</v>
      </c>
      <c r="CA133" s="99">
        <f t="shared" si="3709"/>
        <v>209492.07</v>
      </c>
      <c r="CB133" s="98"/>
      <c r="CC133" s="98"/>
      <c r="CD133" s="98"/>
      <c r="CE133" s="98"/>
      <c r="CF133" s="98">
        <f>VLOOKUP($D133,'факт '!$D$7:$AS$101,23,0)</f>
        <v>0</v>
      </c>
      <c r="CG133" s="98">
        <f>VLOOKUP($D133,'факт '!$D$7:$AS$101,24,0)</f>
        <v>0</v>
      </c>
      <c r="CH133" s="98">
        <f>VLOOKUP($D133,'факт '!$D$7:$AS$101,25,0)</f>
        <v>0</v>
      </c>
      <c r="CI133" s="98">
        <f>VLOOKUP($D133,'факт '!$D$7:$AS$101,26,0)</f>
        <v>0</v>
      </c>
      <c r="CJ133" s="98">
        <f>SUM(CF133+CH133)</f>
        <v>0</v>
      </c>
      <c r="CK133" s="98">
        <f>SUM(CG133+CI133)</f>
        <v>0</v>
      </c>
      <c r="CL133" s="99">
        <f t="shared" si="3715"/>
        <v>0</v>
      </c>
      <c r="CM133" s="99">
        <f t="shared" si="3716"/>
        <v>0</v>
      </c>
      <c r="CN133" s="98"/>
      <c r="CO133" s="98"/>
      <c r="CP133" s="98"/>
      <c r="CQ133" s="98"/>
      <c r="CR133" s="98">
        <f>VLOOKUP($D133,'факт '!$D$7:$AS$101,27,0)</f>
        <v>0</v>
      </c>
      <c r="CS133" s="98">
        <f>VLOOKUP($D133,'факт '!$D$7:$AS$101,28,0)</f>
        <v>0</v>
      </c>
      <c r="CT133" s="98">
        <f>VLOOKUP($D133,'факт '!$D$7:$AS$101,29,0)</f>
        <v>0</v>
      </c>
      <c r="CU133" s="98">
        <f>VLOOKUP($D133,'факт '!$D$7:$AS$101,30,0)</f>
        <v>0</v>
      </c>
      <c r="CV133" s="98">
        <f>SUM(CR133+CT133)</f>
        <v>0</v>
      </c>
      <c r="CW133" s="98">
        <f>SUM(CS133+CU133)</f>
        <v>0</v>
      </c>
      <c r="CX133" s="99">
        <f t="shared" si="3722"/>
        <v>0</v>
      </c>
      <c r="CY133" s="99">
        <f t="shared" si="3723"/>
        <v>0</v>
      </c>
      <c r="CZ133" s="98"/>
      <c r="DA133" s="98"/>
      <c r="DB133" s="98"/>
      <c r="DC133" s="98"/>
      <c r="DD133" s="98">
        <f>VLOOKUP($D133,'факт '!$D$7:$AS$101,31,0)</f>
        <v>0</v>
      </c>
      <c r="DE133" s="98">
        <f>VLOOKUP($D133,'факт '!$D$7:$AS$101,32,0)</f>
        <v>0</v>
      </c>
      <c r="DF133" s="98"/>
      <c r="DG133" s="98"/>
      <c r="DH133" s="98">
        <f>SUM(DD133+DF133)</f>
        <v>0</v>
      </c>
      <c r="DI133" s="98">
        <f>SUM(DE133+DG133)</f>
        <v>0</v>
      </c>
      <c r="DJ133" s="99">
        <f t="shared" si="3729"/>
        <v>0</v>
      </c>
      <c r="DK133" s="99">
        <f t="shared" si="3730"/>
        <v>0</v>
      </c>
      <c r="DL133" s="98"/>
      <c r="DM133" s="98"/>
      <c r="DN133" s="98"/>
      <c r="DO133" s="98"/>
      <c r="DP133" s="98">
        <f>VLOOKUP($D133,'факт '!$D$7:$AS$101,13,0)</f>
        <v>0</v>
      </c>
      <c r="DQ133" s="98">
        <f>VLOOKUP($D133,'факт '!$D$7:$AS$101,14,0)</f>
        <v>0</v>
      </c>
      <c r="DR133" s="98"/>
      <c r="DS133" s="98"/>
      <c r="DT133" s="98">
        <f>SUM(DP133+DR133)</f>
        <v>0</v>
      </c>
      <c r="DU133" s="98">
        <f>SUM(DQ133+DS133)</f>
        <v>0</v>
      </c>
      <c r="DV133" s="99">
        <f t="shared" si="3736"/>
        <v>0</v>
      </c>
      <c r="DW133" s="99">
        <f t="shared" si="3737"/>
        <v>0</v>
      </c>
      <c r="DX133" s="98"/>
      <c r="DY133" s="98"/>
      <c r="DZ133" s="98"/>
      <c r="EA133" s="98"/>
      <c r="EB133" s="98">
        <f>VLOOKUP($D133,'факт '!$D$7:$AS$101,33,0)</f>
        <v>0</v>
      </c>
      <c r="EC133" s="98">
        <f>VLOOKUP($D133,'факт '!$D$7:$AS$101,34,0)</f>
        <v>0</v>
      </c>
      <c r="ED133" s="98">
        <f>VLOOKUP($D133,'факт '!$D$7:$AS$101,35,0)</f>
        <v>0</v>
      </c>
      <c r="EE133" s="98">
        <f>VLOOKUP($D133,'факт '!$D$7:$AS$101,36,0)</f>
        <v>0</v>
      </c>
      <c r="EF133" s="98">
        <f>SUM(EB133+ED133)</f>
        <v>0</v>
      </c>
      <c r="EG133" s="98">
        <f>SUM(EC133+EE133)</f>
        <v>0</v>
      </c>
      <c r="EH133" s="99">
        <f t="shared" si="3743"/>
        <v>0</v>
      </c>
      <c r="EI133" s="99">
        <f t="shared" si="3744"/>
        <v>0</v>
      </c>
      <c r="EJ133" s="98"/>
      <c r="EK133" s="98"/>
      <c r="EL133" s="98"/>
      <c r="EM133" s="98"/>
      <c r="EN133" s="98">
        <f>VLOOKUP($D133,'факт '!$D$7:$AS$101,39,0)</f>
        <v>8</v>
      </c>
      <c r="EO133" s="98">
        <f>VLOOKUP($D133,'факт '!$D$7:$AS$101,40,0)</f>
        <v>1675936.5600000003</v>
      </c>
      <c r="EP133" s="98">
        <f>VLOOKUP($D133,'факт '!$D$7:$AS$101,41,0)</f>
        <v>0</v>
      </c>
      <c r="EQ133" s="98">
        <f>VLOOKUP($D133,'факт '!$D$7:$AS$101,42,0)</f>
        <v>0</v>
      </c>
      <c r="ER133" s="98">
        <f>SUM(EN133+EP133)</f>
        <v>8</v>
      </c>
      <c r="ES133" s="98">
        <f>SUM(EO133+EQ133)</f>
        <v>1675936.5600000003</v>
      </c>
      <c r="ET133" s="99">
        <f t="shared" si="3750"/>
        <v>8</v>
      </c>
      <c r="EU133" s="99">
        <f t="shared" si="3751"/>
        <v>1675936.5600000003</v>
      </c>
      <c r="EV133" s="98"/>
      <c r="EW133" s="98"/>
      <c r="EX133" s="98"/>
      <c r="EY133" s="98"/>
      <c r="EZ133" s="98"/>
      <c r="FA133" s="98"/>
      <c r="FB133" s="98"/>
      <c r="FC133" s="98"/>
      <c r="FD133" s="98">
        <f t="shared" ref="FD133:FD134" si="3985">SUM(EZ133+FB133)</f>
        <v>0</v>
      </c>
      <c r="FE133" s="98">
        <f t="shared" ref="FE133:FE134" si="3986">SUM(FA133+FC133)</f>
        <v>0</v>
      </c>
      <c r="FF133" s="99">
        <f t="shared" si="3757"/>
        <v>0</v>
      </c>
      <c r="FG133" s="99">
        <f t="shared" si="3758"/>
        <v>0</v>
      </c>
      <c r="FH133" s="98"/>
      <c r="FI133" s="98"/>
      <c r="FJ133" s="98"/>
      <c r="FK133" s="98"/>
      <c r="FL133" s="98">
        <f>VLOOKUP($D133,'факт '!$D$7:$AS$101,37,0)</f>
        <v>0</v>
      </c>
      <c r="FM133" s="98">
        <f>VLOOKUP($D133,'факт '!$D$7:$AS$101,38,0)</f>
        <v>0</v>
      </c>
      <c r="FN133" s="98"/>
      <c r="FO133" s="98"/>
      <c r="FP133" s="98">
        <f>SUM(FL133+FN133)</f>
        <v>0</v>
      </c>
      <c r="FQ133" s="98">
        <f>SUM(FM133+FO133)</f>
        <v>0</v>
      </c>
      <c r="FR133" s="99">
        <f t="shared" si="3764"/>
        <v>0</v>
      </c>
      <c r="FS133" s="99">
        <f t="shared" si="3765"/>
        <v>0</v>
      </c>
      <c r="FT133" s="98"/>
      <c r="FU133" s="98"/>
      <c r="FV133" s="98"/>
      <c r="FW133" s="98"/>
      <c r="FX133" s="98"/>
      <c r="FY133" s="98"/>
      <c r="FZ133" s="98"/>
      <c r="GA133" s="98"/>
      <c r="GB133" s="98">
        <f t="shared" ref="GB133:GB134" si="3987">SUM(FX133+FZ133)</f>
        <v>0</v>
      </c>
      <c r="GC133" s="98">
        <f t="shared" ref="GC133:GC134" si="3988">SUM(FY133+GA133)</f>
        <v>0</v>
      </c>
      <c r="GD133" s="99">
        <f t="shared" si="3771"/>
        <v>0</v>
      </c>
      <c r="GE133" s="99">
        <f t="shared" si="3772"/>
        <v>0</v>
      </c>
      <c r="GF133" s="98">
        <f t="shared" ref="GF133:GF134" si="3989">SUM(H133,T133,AF133,AR133,BD133,BP133,CB133,CN133,CZ133,DL133,DX133,EJ133,EV133)</f>
        <v>0</v>
      </c>
      <c r="GG133" s="98">
        <f t="shared" ref="GG133:GG134" si="3990">SUM(I133,U133,AG133,AS133,BE133,BQ133,CC133,CO133,DA133,DM133,DY133,EK133,EW133)</f>
        <v>0</v>
      </c>
      <c r="GH133" s="98">
        <f t="shared" ref="GH133:GH134" si="3991">SUM(J133,V133,AH133,AT133,BF133,BR133,CD133,CP133,DB133,DN133,DZ133,EL133,EX133)</f>
        <v>0</v>
      </c>
      <c r="GI133" s="98">
        <f t="shared" ref="GI133:GI134" si="3992">SUM(K133,W133,AI133,AU133,BG133,BS133,CE133,CQ133,DC133,DO133,EA133,EM133,EY133)</f>
        <v>0</v>
      </c>
      <c r="GJ133" s="98">
        <f>SUM(L133,X133,AJ133,AV133,BH133,BT133,CF133,CR133,DD133,DP133,EB133,EN133,EZ133,FL133)</f>
        <v>295</v>
      </c>
      <c r="GK133" s="98">
        <f t="shared" ref="GK133" si="3993">SUM(M133,Y133,AK133,AW133,BI133,BU133,CG133,CS133,DE133,DQ133,EC133,EO133,FA133,FM133)</f>
        <v>61797998.520000026</v>
      </c>
      <c r="GL133" s="98">
        <f t="shared" ref="GL133" si="3994">SUM(N133,Z133,AL133,AX133,BJ133,BV133,CH133,CT133,DF133,DR133,ED133,EP133,FB133,FN133)</f>
        <v>18</v>
      </c>
      <c r="GM133" s="98">
        <f t="shared" ref="GM133" si="3995">SUM(O133,AA133,AM133,AY133,BK133,BW133,CI133,CU133,DG133,DS133,EE133,EQ133,FC133,FO133)</f>
        <v>3770857.2600000002</v>
      </c>
      <c r="GN133" s="98">
        <f t="shared" ref="GN133" si="3996">SUM(P133,AB133,AN133,AZ133,BL133,BX133,CJ133,CV133,DH133,DT133,EF133,ER133,FD133,FP133)</f>
        <v>313</v>
      </c>
      <c r="GO133" s="98">
        <f t="shared" ref="GO133" si="3997">SUM(Q133,AC133,AO133,BA133,BM133,BY133,CK133,CW133,DI133,DU133,EG133,ES133,FE133,FQ133)</f>
        <v>65568855.780000024</v>
      </c>
      <c r="GP133" s="98"/>
      <c r="GQ133" s="98"/>
      <c r="GR133" s="139"/>
      <c r="GS133" s="78"/>
      <c r="GT133" s="161">
        <v>209492.0724</v>
      </c>
      <c r="GU133" s="216">
        <f t="shared" ref="GU133" si="3998">SUM(GK133/GJ133)</f>
        <v>209484.7407457628</v>
      </c>
      <c r="GV133" s="90">
        <f t="shared" si="2406"/>
        <v>7.3316542372049298</v>
      </c>
    </row>
    <row r="134" spans="1:204" hidden="1" x14ac:dyDescent="0.2">
      <c r="A134" s="23">
        <v>1</v>
      </c>
      <c r="B134" s="78"/>
      <c r="C134" s="79"/>
      <c r="D134" s="86"/>
      <c r="E134" s="83"/>
      <c r="F134" s="86"/>
      <c r="G134" s="97"/>
      <c r="H134" s="98"/>
      <c r="I134" s="98"/>
      <c r="J134" s="98"/>
      <c r="K134" s="98"/>
      <c r="L134" s="98"/>
      <c r="M134" s="98"/>
      <c r="N134" s="98"/>
      <c r="O134" s="98"/>
      <c r="P134" s="98">
        <f t="shared" ref="P134:P146" si="3999">SUM(L134+N134)</f>
        <v>0</v>
      </c>
      <c r="Q134" s="98">
        <f t="shared" ref="Q134:Q146" si="4000">SUM(M134+O134)</f>
        <v>0</v>
      </c>
      <c r="R134" s="99">
        <f t="shared" si="2687"/>
        <v>0</v>
      </c>
      <c r="S134" s="99">
        <f t="shared" si="2688"/>
        <v>0</v>
      </c>
      <c r="T134" s="98"/>
      <c r="U134" s="98"/>
      <c r="V134" s="98"/>
      <c r="W134" s="98"/>
      <c r="X134" s="98"/>
      <c r="Y134" s="98"/>
      <c r="Z134" s="98"/>
      <c r="AA134" s="98"/>
      <c r="AB134" s="98">
        <f t="shared" ref="AB134" si="4001">SUM(X134+Z134)</f>
        <v>0</v>
      </c>
      <c r="AC134" s="98">
        <f t="shared" ref="AC134" si="4002">SUM(Y134+AA134)</f>
        <v>0</v>
      </c>
      <c r="AD134" s="99">
        <f t="shared" si="3680"/>
        <v>0</v>
      </c>
      <c r="AE134" s="99">
        <f t="shared" si="3681"/>
        <v>0</v>
      </c>
      <c r="AF134" s="98"/>
      <c r="AG134" s="98"/>
      <c r="AH134" s="98"/>
      <c r="AI134" s="98"/>
      <c r="AJ134" s="98"/>
      <c r="AK134" s="98"/>
      <c r="AL134" s="98"/>
      <c r="AM134" s="98"/>
      <c r="AN134" s="98">
        <f t="shared" ref="AN134" si="4003">SUM(AJ134+AL134)</f>
        <v>0</v>
      </c>
      <c r="AO134" s="98">
        <f t="shared" ref="AO134" si="4004">SUM(AK134+AM134)</f>
        <v>0</v>
      </c>
      <c r="AP134" s="99">
        <f t="shared" si="3687"/>
        <v>0</v>
      </c>
      <c r="AQ134" s="99">
        <f t="shared" si="3688"/>
        <v>0</v>
      </c>
      <c r="AR134" s="98"/>
      <c r="AS134" s="98"/>
      <c r="AT134" s="98"/>
      <c r="AU134" s="98"/>
      <c r="AV134" s="98"/>
      <c r="AW134" s="98"/>
      <c r="AX134" s="98"/>
      <c r="AY134" s="98"/>
      <c r="AZ134" s="98">
        <f t="shared" ref="AZ134" si="4005">SUM(AV134+AX134)</f>
        <v>0</v>
      </c>
      <c r="BA134" s="98">
        <f t="shared" ref="BA134" si="4006">SUM(AW134+AY134)</f>
        <v>0</v>
      </c>
      <c r="BB134" s="99">
        <f t="shared" si="3694"/>
        <v>0</v>
      </c>
      <c r="BC134" s="99">
        <f t="shared" si="3695"/>
        <v>0</v>
      </c>
      <c r="BD134" s="98"/>
      <c r="BE134" s="98"/>
      <c r="BF134" s="98"/>
      <c r="BG134" s="98"/>
      <c r="BH134" s="98"/>
      <c r="BI134" s="98"/>
      <c r="BJ134" s="98"/>
      <c r="BK134" s="98"/>
      <c r="BL134" s="98">
        <f t="shared" ref="BL134" si="4007">SUM(BH134+BJ134)</f>
        <v>0</v>
      </c>
      <c r="BM134" s="98">
        <f t="shared" ref="BM134" si="4008">SUM(BI134+BK134)</f>
        <v>0</v>
      </c>
      <c r="BN134" s="99">
        <f t="shared" si="3701"/>
        <v>0</v>
      </c>
      <c r="BO134" s="99">
        <f t="shared" si="3702"/>
        <v>0</v>
      </c>
      <c r="BP134" s="98"/>
      <c r="BQ134" s="98"/>
      <c r="BR134" s="98"/>
      <c r="BS134" s="98"/>
      <c r="BT134" s="98"/>
      <c r="BU134" s="98"/>
      <c r="BV134" s="98"/>
      <c r="BW134" s="98"/>
      <c r="BX134" s="98">
        <f t="shared" ref="BX134" si="4009">SUM(BT134+BV134)</f>
        <v>0</v>
      </c>
      <c r="BY134" s="98">
        <f t="shared" ref="BY134" si="4010">SUM(BU134+BW134)</f>
        <v>0</v>
      </c>
      <c r="BZ134" s="99">
        <f t="shared" si="3708"/>
        <v>0</v>
      </c>
      <c r="CA134" s="99">
        <f t="shared" si="3709"/>
        <v>0</v>
      </c>
      <c r="CB134" s="98"/>
      <c r="CC134" s="98"/>
      <c r="CD134" s="98"/>
      <c r="CE134" s="98"/>
      <c r="CF134" s="98"/>
      <c r="CG134" s="98"/>
      <c r="CH134" s="98"/>
      <c r="CI134" s="98"/>
      <c r="CJ134" s="98">
        <f t="shared" ref="CJ134" si="4011">SUM(CF134+CH134)</f>
        <v>0</v>
      </c>
      <c r="CK134" s="98">
        <f t="shared" ref="CK134" si="4012">SUM(CG134+CI134)</f>
        <v>0</v>
      </c>
      <c r="CL134" s="99">
        <f t="shared" si="3715"/>
        <v>0</v>
      </c>
      <c r="CM134" s="99">
        <f t="shared" si="3716"/>
        <v>0</v>
      </c>
      <c r="CN134" s="98"/>
      <c r="CO134" s="98"/>
      <c r="CP134" s="98"/>
      <c r="CQ134" s="98"/>
      <c r="CR134" s="98"/>
      <c r="CS134" s="98"/>
      <c r="CT134" s="98"/>
      <c r="CU134" s="98"/>
      <c r="CV134" s="98">
        <f t="shared" ref="CV134" si="4013">SUM(CR134+CT134)</f>
        <v>0</v>
      </c>
      <c r="CW134" s="98">
        <f t="shared" ref="CW134" si="4014">SUM(CS134+CU134)</f>
        <v>0</v>
      </c>
      <c r="CX134" s="99">
        <f t="shared" si="3722"/>
        <v>0</v>
      </c>
      <c r="CY134" s="99">
        <f t="shared" si="3723"/>
        <v>0</v>
      </c>
      <c r="CZ134" s="98"/>
      <c r="DA134" s="98"/>
      <c r="DB134" s="98"/>
      <c r="DC134" s="98"/>
      <c r="DD134" s="98"/>
      <c r="DE134" s="98"/>
      <c r="DF134" s="98"/>
      <c r="DG134" s="98"/>
      <c r="DH134" s="98">
        <f t="shared" ref="DH134" si="4015">SUM(DD134+DF134)</f>
        <v>0</v>
      </c>
      <c r="DI134" s="98">
        <f t="shared" ref="DI134" si="4016">SUM(DE134+DG134)</f>
        <v>0</v>
      </c>
      <c r="DJ134" s="99">
        <f t="shared" si="3729"/>
        <v>0</v>
      </c>
      <c r="DK134" s="99">
        <f t="shared" si="3730"/>
        <v>0</v>
      </c>
      <c r="DL134" s="98"/>
      <c r="DM134" s="98"/>
      <c r="DN134" s="98"/>
      <c r="DO134" s="98"/>
      <c r="DP134" s="98"/>
      <c r="DQ134" s="98"/>
      <c r="DR134" s="98"/>
      <c r="DS134" s="98"/>
      <c r="DT134" s="98">
        <f t="shared" ref="DT134" si="4017">SUM(DP134+DR134)</f>
        <v>0</v>
      </c>
      <c r="DU134" s="98">
        <f t="shared" ref="DU134" si="4018">SUM(DQ134+DS134)</f>
        <v>0</v>
      </c>
      <c r="DV134" s="99">
        <f t="shared" si="3736"/>
        <v>0</v>
      </c>
      <c r="DW134" s="99">
        <f t="shared" si="3737"/>
        <v>0</v>
      </c>
      <c r="DX134" s="98"/>
      <c r="DY134" s="98"/>
      <c r="DZ134" s="98"/>
      <c r="EA134" s="98"/>
      <c r="EB134" s="98"/>
      <c r="EC134" s="98"/>
      <c r="ED134" s="98"/>
      <c r="EE134" s="98"/>
      <c r="EF134" s="98">
        <f t="shared" ref="EF134" si="4019">SUM(EB134+ED134)</f>
        <v>0</v>
      </c>
      <c r="EG134" s="98">
        <f t="shared" ref="EG134" si="4020">SUM(EC134+EE134)</f>
        <v>0</v>
      </c>
      <c r="EH134" s="99">
        <f t="shared" si="3743"/>
        <v>0</v>
      </c>
      <c r="EI134" s="99">
        <f t="shared" si="3744"/>
        <v>0</v>
      </c>
      <c r="EJ134" s="98"/>
      <c r="EK134" s="98"/>
      <c r="EL134" s="98"/>
      <c r="EM134" s="98"/>
      <c r="EN134" s="98"/>
      <c r="EO134" s="98"/>
      <c r="EP134" s="98"/>
      <c r="EQ134" s="98"/>
      <c r="ER134" s="98">
        <f t="shared" ref="ER134" si="4021">SUM(EN134+EP134)</f>
        <v>0</v>
      </c>
      <c r="ES134" s="98">
        <f t="shared" ref="ES134" si="4022">SUM(EO134+EQ134)</f>
        <v>0</v>
      </c>
      <c r="ET134" s="99">
        <f t="shared" si="3750"/>
        <v>0</v>
      </c>
      <c r="EU134" s="99">
        <f t="shared" si="3751"/>
        <v>0</v>
      </c>
      <c r="EV134" s="98"/>
      <c r="EW134" s="98"/>
      <c r="EX134" s="98"/>
      <c r="EY134" s="98"/>
      <c r="EZ134" s="98"/>
      <c r="FA134" s="98"/>
      <c r="FB134" s="98"/>
      <c r="FC134" s="98"/>
      <c r="FD134" s="98">
        <f t="shared" si="3985"/>
        <v>0</v>
      </c>
      <c r="FE134" s="98">
        <f t="shared" si="3986"/>
        <v>0</v>
      </c>
      <c r="FF134" s="99">
        <f t="shared" si="3757"/>
        <v>0</v>
      </c>
      <c r="FG134" s="99">
        <f t="shared" si="3758"/>
        <v>0</v>
      </c>
      <c r="FH134" s="98"/>
      <c r="FI134" s="98"/>
      <c r="FJ134" s="98"/>
      <c r="FK134" s="98"/>
      <c r="FL134" s="98"/>
      <c r="FM134" s="98"/>
      <c r="FN134" s="98"/>
      <c r="FO134" s="98"/>
      <c r="FP134" s="98">
        <f t="shared" ref="FP134" si="4023">SUM(FL134+FN134)</f>
        <v>0</v>
      </c>
      <c r="FQ134" s="98">
        <f t="shared" ref="FQ134" si="4024">SUM(FM134+FO134)</f>
        <v>0</v>
      </c>
      <c r="FR134" s="99">
        <f t="shared" si="3764"/>
        <v>0</v>
      </c>
      <c r="FS134" s="99">
        <f t="shared" si="3765"/>
        <v>0</v>
      </c>
      <c r="FT134" s="98"/>
      <c r="FU134" s="98"/>
      <c r="FV134" s="98"/>
      <c r="FW134" s="98"/>
      <c r="FX134" s="98"/>
      <c r="FY134" s="98"/>
      <c r="FZ134" s="98"/>
      <c r="GA134" s="98"/>
      <c r="GB134" s="98">
        <f t="shared" si="3987"/>
        <v>0</v>
      </c>
      <c r="GC134" s="98">
        <f t="shared" si="3988"/>
        <v>0</v>
      </c>
      <c r="GD134" s="99">
        <f t="shared" si="3771"/>
        <v>0</v>
      </c>
      <c r="GE134" s="99">
        <f t="shared" si="3772"/>
        <v>0</v>
      </c>
      <c r="GF134" s="98">
        <f t="shared" si="3989"/>
        <v>0</v>
      </c>
      <c r="GG134" s="98">
        <f t="shared" si="3990"/>
        <v>0</v>
      </c>
      <c r="GH134" s="98">
        <f t="shared" si="3991"/>
        <v>0</v>
      </c>
      <c r="GI134" s="98">
        <f t="shared" si="3992"/>
        <v>0</v>
      </c>
      <c r="GJ134" s="98">
        <f t="shared" ref="GJ134" si="4025">SUM(L134,X134,AJ134,AV134,BH134,BT134,CF134,CR134,DD134,DP134,EB134,EN134,EZ134)</f>
        <v>0</v>
      </c>
      <c r="GK134" s="98">
        <f t="shared" ref="GK134" si="4026">SUM(M134,Y134,AK134,AW134,BI134,BU134,CG134,CS134,DE134,DQ134,EC134,EO134,FA134)</f>
        <v>0</v>
      </c>
      <c r="GL134" s="98">
        <f t="shared" ref="GL134" si="4027">SUM(N134,Z134,AL134,AX134,BJ134,BV134,CH134,CT134,DF134,DR134,ED134,EP134,FB134)</f>
        <v>0</v>
      </c>
      <c r="GM134" s="98">
        <f t="shared" ref="GM134" si="4028">SUM(O134,AA134,AM134,AY134,BK134,BW134,CI134,CU134,DG134,DS134,EE134,EQ134,FC134)</f>
        <v>0</v>
      </c>
      <c r="GN134" s="98">
        <f t="shared" ref="GN134" si="4029">SUM(P134,AB134,AN134,AZ134,BL134,BX134,CJ134,CV134,DH134,DT134,EF134,ER134,FD134)</f>
        <v>0</v>
      </c>
      <c r="GO134" s="98">
        <f t="shared" ref="GO134" si="4030">SUM(Q134,AC134,AO134,BA134,BM134,BY134,CK134,CW134,DI134,DU134,EG134,ES134,FE134)</f>
        <v>0</v>
      </c>
      <c r="GP134" s="98"/>
      <c r="GQ134" s="98"/>
      <c r="GR134" s="139"/>
      <c r="GS134" s="78"/>
      <c r="GT134" s="161"/>
      <c r="GU134" s="161"/>
      <c r="GV134" s="90">
        <f t="shared" si="2406"/>
        <v>0</v>
      </c>
    </row>
    <row r="135" spans="1:204" hidden="1" x14ac:dyDescent="0.2">
      <c r="A135" s="23">
        <v>1</v>
      </c>
      <c r="B135" s="101"/>
      <c r="C135" s="102"/>
      <c r="D135" s="103"/>
      <c r="E135" s="123" t="s">
        <v>56</v>
      </c>
      <c r="F135" s="125">
        <v>28</v>
      </c>
      <c r="G135" s="126">
        <v>186788.2616</v>
      </c>
      <c r="H135" s="106">
        <f>VLOOKUP($E135,'ВМП план'!$B$8:$AN$43,8,0)</f>
        <v>0</v>
      </c>
      <c r="I135" s="106">
        <f>VLOOKUP($E135,'ВМП план'!$B$8:$AN$43,9,0)</f>
        <v>0</v>
      </c>
      <c r="J135" s="106">
        <f t="shared" si="288"/>
        <v>0</v>
      </c>
      <c r="K135" s="106">
        <f t="shared" si="289"/>
        <v>0</v>
      </c>
      <c r="L135" s="106">
        <f>SUM(L136:L137)</f>
        <v>0</v>
      </c>
      <c r="M135" s="106">
        <f t="shared" ref="M135:Q135" si="4031">SUM(M136:M137)</f>
        <v>0</v>
      </c>
      <c r="N135" s="106">
        <f t="shared" si="4031"/>
        <v>0</v>
      </c>
      <c r="O135" s="106">
        <f t="shared" si="4031"/>
        <v>0</v>
      </c>
      <c r="P135" s="106">
        <f t="shared" si="4031"/>
        <v>0</v>
      </c>
      <c r="Q135" s="106">
        <f t="shared" si="4031"/>
        <v>0</v>
      </c>
      <c r="R135" s="122">
        <f t="shared" si="2687"/>
        <v>0</v>
      </c>
      <c r="S135" s="122">
        <f t="shared" si="2688"/>
        <v>0</v>
      </c>
      <c r="T135" s="106">
        <f>VLOOKUP($E135,'ВМП план'!$B$8:$AN$43,10,0)</f>
        <v>330</v>
      </c>
      <c r="U135" s="106">
        <f>VLOOKUP($E135,'ВМП план'!$B$8:$AN$43,11,0)</f>
        <v>61640126.328000002</v>
      </c>
      <c r="V135" s="106">
        <f t="shared" si="291"/>
        <v>137.5</v>
      </c>
      <c r="W135" s="106">
        <f t="shared" si="292"/>
        <v>25683385.969999999</v>
      </c>
      <c r="X135" s="106">
        <f>SUM(X136:X137)</f>
        <v>137</v>
      </c>
      <c r="Y135" s="106">
        <f t="shared" ref="Y135" si="4032">SUM(Y136:Y137)</f>
        <v>25589991.620000008</v>
      </c>
      <c r="Z135" s="106">
        <f t="shared" ref="Z135" si="4033">SUM(Z136:Z137)</f>
        <v>9</v>
      </c>
      <c r="AA135" s="106">
        <f t="shared" ref="AA135" si="4034">SUM(AA136:AA137)</f>
        <v>1681094.34</v>
      </c>
      <c r="AB135" s="106">
        <f t="shared" ref="AB135" si="4035">SUM(AB136:AB137)</f>
        <v>146</v>
      </c>
      <c r="AC135" s="106">
        <f t="shared" ref="AC135" si="4036">SUM(AC136:AC137)</f>
        <v>27271085.960000008</v>
      </c>
      <c r="AD135" s="122">
        <f t="shared" si="3680"/>
        <v>-0.5</v>
      </c>
      <c r="AE135" s="122">
        <f t="shared" si="3681"/>
        <v>-93394.349999990314</v>
      </c>
      <c r="AF135" s="106">
        <f>VLOOKUP($E135,'ВМП план'!$B$8:$AL$43,12,0)</f>
        <v>0</v>
      </c>
      <c r="AG135" s="106">
        <f>VLOOKUP($E135,'ВМП план'!$B$8:$AL$43,13,0)</f>
        <v>0</v>
      </c>
      <c r="AH135" s="106">
        <f t="shared" si="298"/>
        <v>0</v>
      </c>
      <c r="AI135" s="106">
        <f t="shared" si="299"/>
        <v>0</v>
      </c>
      <c r="AJ135" s="106">
        <f>SUM(AJ136:AJ137)</f>
        <v>0</v>
      </c>
      <c r="AK135" s="106">
        <f t="shared" ref="AK135" si="4037">SUM(AK136:AK137)</f>
        <v>0</v>
      </c>
      <c r="AL135" s="106">
        <f t="shared" ref="AL135" si="4038">SUM(AL136:AL137)</f>
        <v>0</v>
      </c>
      <c r="AM135" s="106">
        <f t="shared" ref="AM135" si="4039">SUM(AM136:AM137)</f>
        <v>0</v>
      </c>
      <c r="AN135" s="106">
        <f t="shared" ref="AN135" si="4040">SUM(AN136:AN137)</f>
        <v>0</v>
      </c>
      <c r="AO135" s="106">
        <f t="shared" ref="AO135" si="4041">SUM(AO136:AO137)</f>
        <v>0</v>
      </c>
      <c r="AP135" s="122">
        <f t="shared" si="3687"/>
        <v>0</v>
      </c>
      <c r="AQ135" s="122">
        <f t="shared" si="3688"/>
        <v>0</v>
      </c>
      <c r="AR135" s="106"/>
      <c r="AS135" s="106"/>
      <c r="AT135" s="106">
        <f t="shared" si="305"/>
        <v>0</v>
      </c>
      <c r="AU135" s="106">
        <f t="shared" si="306"/>
        <v>0</v>
      </c>
      <c r="AV135" s="106">
        <f>SUM(AV136:AV137)</f>
        <v>0</v>
      </c>
      <c r="AW135" s="106">
        <f t="shared" ref="AW135" si="4042">SUM(AW136:AW137)</f>
        <v>0</v>
      </c>
      <c r="AX135" s="106">
        <f t="shared" ref="AX135" si="4043">SUM(AX136:AX137)</f>
        <v>0</v>
      </c>
      <c r="AY135" s="106">
        <f t="shared" ref="AY135" si="4044">SUM(AY136:AY137)</f>
        <v>0</v>
      </c>
      <c r="AZ135" s="106">
        <f t="shared" ref="AZ135" si="4045">SUM(AZ136:AZ137)</f>
        <v>0</v>
      </c>
      <c r="BA135" s="106">
        <f t="shared" ref="BA135" si="4046">SUM(BA136:BA137)</f>
        <v>0</v>
      </c>
      <c r="BB135" s="122">
        <f t="shared" si="3694"/>
        <v>0</v>
      </c>
      <c r="BC135" s="122">
        <f t="shared" si="3695"/>
        <v>0</v>
      </c>
      <c r="BD135" s="106">
        <v>50</v>
      </c>
      <c r="BE135" s="106">
        <v>9339413.0800000001</v>
      </c>
      <c r="BF135" s="106">
        <f t="shared" si="312"/>
        <v>20.833333333333336</v>
      </c>
      <c r="BG135" s="106">
        <f t="shared" si="313"/>
        <v>3891422.1166666667</v>
      </c>
      <c r="BH135" s="106">
        <f>SUM(BH136:BH137)</f>
        <v>18</v>
      </c>
      <c r="BI135" s="106">
        <f t="shared" ref="BI135" si="4047">SUM(BI136:BI137)</f>
        <v>3362188.6799999997</v>
      </c>
      <c r="BJ135" s="106">
        <f t="shared" ref="BJ135" si="4048">SUM(BJ136:BJ137)</f>
        <v>0</v>
      </c>
      <c r="BK135" s="106">
        <f t="shared" ref="BK135" si="4049">SUM(BK136:BK137)</f>
        <v>0</v>
      </c>
      <c r="BL135" s="106">
        <f t="shared" ref="BL135" si="4050">SUM(BL136:BL137)</f>
        <v>18</v>
      </c>
      <c r="BM135" s="106">
        <f t="shared" ref="BM135" si="4051">SUM(BM136:BM137)</f>
        <v>3362188.6799999997</v>
      </c>
      <c r="BN135" s="122">
        <f t="shared" si="3701"/>
        <v>-2.8333333333333357</v>
      </c>
      <c r="BO135" s="122">
        <f t="shared" si="3702"/>
        <v>-529233.436666667</v>
      </c>
      <c r="BP135" s="106">
        <v>5</v>
      </c>
      <c r="BQ135" s="106">
        <v>933941.30799999996</v>
      </c>
      <c r="BR135" s="106">
        <f t="shared" si="319"/>
        <v>2.0833333333333335</v>
      </c>
      <c r="BS135" s="106">
        <f t="shared" si="320"/>
        <v>389142.21166666661</v>
      </c>
      <c r="BT135" s="106">
        <f>SUM(BT136:BT137)</f>
        <v>1</v>
      </c>
      <c r="BU135" s="106">
        <f t="shared" ref="BU135" si="4052">SUM(BU136:BU137)</f>
        <v>184386.39</v>
      </c>
      <c r="BV135" s="106">
        <f t="shared" ref="BV135" si="4053">SUM(BV136:BV137)</f>
        <v>0</v>
      </c>
      <c r="BW135" s="106">
        <f t="shared" ref="BW135" si="4054">SUM(BW136:BW137)</f>
        <v>0</v>
      </c>
      <c r="BX135" s="106">
        <f t="shared" ref="BX135" si="4055">SUM(BX136:BX137)</f>
        <v>1</v>
      </c>
      <c r="BY135" s="106">
        <f t="shared" ref="BY135" si="4056">SUM(BY136:BY137)</f>
        <v>184386.39</v>
      </c>
      <c r="BZ135" s="122">
        <f t="shared" si="3708"/>
        <v>-1.0833333333333335</v>
      </c>
      <c r="CA135" s="122">
        <f t="shared" si="3709"/>
        <v>-204755.8216666666</v>
      </c>
      <c r="CB135" s="106"/>
      <c r="CC135" s="106">
        <v>0</v>
      </c>
      <c r="CD135" s="106">
        <f t="shared" si="326"/>
        <v>0</v>
      </c>
      <c r="CE135" s="106">
        <f t="shared" si="327"/>
        <v>0</v>
      </c>
      <c r="CF135" s="106">
        <f>SUM(CF136:CF137)</f>
        <v>0</v>
      </c>
      <c r="CG135" s="106">
        <f t="shared" ref="CG135" si="4057">SUM(CG136:CG137)</f>
        <v>0</v>
      </c>
      <c r="CH135" s="106">
        <f t="shared" ref="CH135" si="4058">SUM(CH136:CH137)</f>
        <v>0</v>
      </c>
      <c r="CI135" s="106">
        <f t="shared" ref="CI135" si="4059">SUM(CI136:CI137)</f>
        <v>0</v>
      </c>
      <c r="CJ135" s="106">
        <f t="shared" ref="CJ135" si="4060">SUM(CJ136:CJ137)</f>
        <v>0</v>
      </c>
      <c r="CK135" s="106">
        <f t="shared" ref="CK135" si="4061">SUM(CK136:CK137)</f>
        <v>0</v>
      </c>
      <c r="CL135" s="122">
        <f t="shared" si="3715"/>
        <v>0</v>
      </c>
      <c r="CM135" s="122">
        <f t="shared" si="3716"/>
        <v>0</v>
      </c>
      <c r="CN135" s="106"/>
      <c r="CO135" s="106"/>
      <c r="CP135" s="106">
        <f t="shared" si="333"/>
        <v>0</v>
      </c>
      <c r="CQ135" s="106">
        <f t="shared" si="334"/>
        <v>0</v>
      </c>
      <c r="CR135" s="106">
        <f>SUM(CR136:CR137)</f>
        <v>0</v>
      </c>
      <c r="CS135" s="106">
        <f t="shared" ref="CS135" si="4062">SUM(CS136:CS137)</f>
        <v>0</v>
      </c>
      <c r="CT135" s="106">
        <f t="shared" ref="CT135" si="4063">SUM(CT136:CT137)</f>
        <v>0</v>
      </c>
      <c r="CU135" s="106">
        <f t="shared" ref="CU135" si="4064">SUM(CU136:CU137)</f>
        <v>0</v>
      </c>
      <c r="CV135" s="106">
        <f t="shared" ref="CV135" si="4065">SUM(CV136:CV137)</f>
        <v>0</v>
      </c>
      <c r="CW135" s="106">
        <f t="shared" ref="CW135" si="4066">SUM(CW136:CW137)</f>
        <v>0</v>
      </c>
      <c r="CX135" s="122">
        <f t="shared" si="3722"/>
        <v>0</v>
      </c>
      <c r="CY135" s="122">
        <f t="shared" si="3723"/>
        <v>0</v>
      </c>
      <c r="CZ135" s="106"/>
      <c r="DA135" s="106"/>
      <c r="DB135" s="106">
        <f t="shared" si="340"/>
        <v>0</v>
      </c>
      <c r="DC135" s="106">
        <f t="shared" si="341"/>
        <v>0</v>
      </c>
      <c r="DD135" s="106">
        <f>SUM(DD136:DD137)</f>
        <v>0</v>
      </c>
      <c r="DE135" s="106">
        <f t="shared" ref="DE135" si="4067">SUM(DE136:DE137)</f>
        <v>0</v>
      </c>
      <c r="DF135" s="106">
        <f t="shared" ref="DF135" si="4068">SUM(DF136:DF137)</f>
        <v>0</v>
      </c>
      <c r="DG135" s="106">
        <f t="shared" ref="DG135" si="4069">SUM(DG136:DG137)</f>
        <v>0</v>
      </c>
      <c r="DH135" s="106">
        <f t="shared" ref="DH135" si="4070">SUM(DH136:DH137)</f>
        <v>0</v>
      </c>
      <c r="DI135" s="106">
        <f t="shared" ref="DI135" si="4071">SUM(DI136:DI137)</f>
        <v>0</v>
      </c>
      <c r="DJ135" s="122">
        <f t="shared" si="3729"/>
        <v>0</v>
      </c>
      <c r="DK135" s="122">
        <f t="shared" si="3730"/>
        <v>0</v>
      </c>
      <c r="DL135" s="106"/>
      <c r="DM135" s="106"/>
      <c r="DN135" s="106">
        <f t="shared" si="347"/>
        <v>0</v>
      </c>
      <c r="DO135" s="106">
        <f t="shared" si="348"/>
        <v>0</v>
      </c>
      <c r="DP135" s="106">
        <f>SUM(DP136:DP137)</f>
        <v>0</v>
      </c>
      <c r="DQ135" s="106">
        <f t="shared" ref="DQ135" si="4072">SUM(DQ136:DQ137)</f>
        <v>0</v>
      </c>
      <c r="DR135" s="106">
        <f t="shared" ref="DR135" si="4073">SUM(DR136:DR137)</f>
        <v>0</v>
      </c>
      <c r="DS135" s="106">
        <f t="shared" ref="DS135" si="4074">SUM(DS136:DS137)</f>
        <v>0</v>
      </c>
      <c r="DT135" s="106">
        <f t="shared" ref="DT135" si="4075">SUM(DT136:DT137)</f>
        <v>0</v>
      </c>
      <c r="DU135" s="106">
        <f t="shared" ref="DU135" si="4076">SUM(DU136:DU137)</f>
        <v>0</v>
      </c>
      <c r="DV135" s="122">
        <f t="shared" si="3736"/>
        <v>0</v>
      </c>
      <c r="DW135" s="122">
        <f t="shared" si="3737"/>
        <v>0</v>
      </c>
      <c r="DX135" s="106"/>
      <c r="DY135" s="106">
        <v>0</v>
      </c>
      <c r="DZ135" s="106">
        <f t="shared" si="354"/>
        <v>0</v>
      </c>
      <c r="EA135" s="106">
        <f t="shared" si="355"/>
        <v>0</v>
      </c>
      <c r="EB135" s="106">
        <f>SUM(EB136:EB137)</f>
        <v>0</v>
      </c>
      <c r="EC135" s="106">
        <f t="shared" ref="EC135" si="4077">SUM(EC136:EC137)</f>
        <v>0</v>
      </c>
      <c r="ED135" s="106">
        <f t="shared" ref="ED135" si="4078">SUM(ED136:ED137)</f>
        <v>0</v>
      </c>
      <c r="EE135" s="106">
        <f t="shared" ref="EE135" si="4079">SUM(EE136:EE137)</f>
        <v>0</v>
      </c>
      <c r="EF135" s="106">
        <f t="shared" ref="EF135" si="4080">SUM(EF136:EF137)</f>
        <v>0</v>
      </c>
      <c r="EG135" s="106">
        <f t="shared" ref="EG135" si="4081">SUM(EG136:EG137)</f>
        <v>0</v>
      </c>
      <c r="EH135" s="122">
        <f t="shared" si="3743"/>
        <v>0</v>
      </c>
      <c r="EI135" s="122">
        <f t="shared" si="3744"/>
        <v>0</v>
      </c>
      <c r="EJ135" s="106">
        <v>194</v>
      </c>
      <c r="EK135" s="106">
        <v>36236922.750399999</v>
      </c>
      <c r="EL135" s="106">
        <f t="shared" si="361"/>
        <v>80.833333333333343</v>
      </c>
      <c r="EM135" s="106">
        <f t="shared" si="362"/>
        <v>15098717.812666668</v>
      </c>
      <c r="EN135" s="106">
        <f>SUM(EN136:EN137)</f>
        <v>45</v>
      </c>
      <c r="EO135" s="106">
        <f t="shared" ref="EO135" si="4082">SUM(EO136:EO137)</f>
        <v>8405471.7000000011</v>
      </c>
      <c r="EP135" s="106">
        <f t="shared" ref="EP135" si="4083">SUM(EP136:EP137)</f>
        <v>8</v>
      </c>
      <c r="EQ135" s="106">
        <f t="shared" ref="EQ135" si="4084">SUM(EQ136:EQ137)</f>
        <v>1494306.08</v>
      </c>
      <c r="ER135" s="106">
        <f t="shared" ref="ER135" si="4085">SUM(ER136:ER137)</f>
        <v>53</v>
      </c>
      <c r="ES135" s="106">
        <f t="shared" ref="ES135" si="4086">SUM(ES136:ES137)</f>
        <v>9899777.7800000012</v>
      </c>
      <c r="ET135" s="122">
        <f t="shared" si="3750"/>
        <v>-35.833333333333343</v>
      </c>
      <c r="EU135" s="122">
        <f t="shared" si="3751"/>
        <v>-6693246.1126666665</v>
      </c>
      <c r="EV135" s="106"/>
      <c r="EW135" s="106"/>
      <c r="EX135" s="106">
        <f t="shared" si="368"/>
        <v>0</v>
      </c>
      <c r="EY135" s="106">
        <f t="shared" si="369"/>
        <v>0</v>
      </c>
      <c r="EZ135" s="106">
        <f>SUM(EZ136:EZ137)</f>
        <v>0</v>
      </c>
      <c r="FA135" s="106">
        <f t="shared" ref="FA135" si="4087">SUM(FA136:FA137)</f>
        <v>0</v>
      </c>
      <c r="FB135" s="106">
        <f t="shared" ref="FB135" si="4088">SUM(FB136:FB137)</f>
        <v>0</v>
      </c>
      <c r="FC135" s="106">
        <f t="shared" ref="FC135" si="4089">SUM(FC136:FC137)</f>
        <v>0</v>
      </c>
      <c r="FD135" s="106">
        <f t="shared" ref="FD135" si="4090">SUM(FD136:FD137)</f>
        <v>0</v>
      </c>
      <c r="FE135" s="106">
        <f t="shared" ref="FE135" si="4091">SUM(FE136:FE137)</f>
        <v>0</v>
      </c>
      <c r="FF135" s="122">
        <f t="shared" si="3757"/>
        <v>0</v>
      </c>
      <c r="FG135" s="122">
        <f t="shared" si="3758"/>
        <v>0</v>
      </c>
      <c r="FH135" s="106"/>
      <c r="FI135" s="106"/>
      <c r="FJ135" s="106">
        <f t="shared" si="375"/>
        <v>0</v>
      </c>
      <c r="FK135" s="106">
        <f t="shared" si="376"/>
        <v>0</v>
      </c>
      <c r="FL135" s="106">
        <f>SUM(FL136:FL137)</f>
        <v>0</v>
      </c>
      <c r="FM135" s="106">
        <f t="shared" ref="FM135" si="4092">SUM(FM136:FM137)</f>
        <v>0</v>
      </c>
      <c r="FN135" s="106">
        <f t="shared" ref="FN135" si="4093">SUM(FN136:FN137)</f>
        <v>0</v>
      </c>
      <c r="FO135" s="106">
        <f t="shared" ref="FO135" si="4094">SUM(FO136:FO137)</f>
        <v>0</v>
      </c>
      <c r="FP135" s="106">
        <f t="shared" ref="FP135" si="4095">SUM(FP136:FP137)</f>
        <v>0</v>
      </c>
      <c r="FQ135" s="106">
        <f t="shared" ref="FQ135" si="4096">SUM(FQ136:FQ137)</f>
        <v>0</v>
      </c>
      <c r="FR135" s="122">
        <f t="shared" si="3764"/>
        <v>0</v>
      </c>
      <c r="FS135" s="122">
        <f t="shared" si="3765"/>
        <v>0</v>
      </c>
      <c r="FT135" s="106"/>
      <c r="FU135" s="106"/>
      <c r="FV135" s="106">
        <f t="shared" si="382"/>
        <v>0</v>
      </c>
      <c r="FW135" s="106">
        <f t="shared" si="383"/>
        <v>0</v>
      </c>
      <c r="FX135" s="106">
        <f>SUM(FX136:FX137)</f>
        <v>0</v>
      </c>
      <c r="FY135" s="106">
        <f t="shared" ref="FY135" si="4097">SUM(FY136:FY137)</f>
        <v>0</v>
      </c>
      <c r="FZ135" s="106">
        <f t="shared" ref="FZ135" si="4098">SUM(FZ136:FZ137)</f>
        <v>0</v>
      </c>
      <c r="GA135" s="106">
        <f t="shared" ref="GA135" si="4099">SUM(GA136:GA137)</f>
        <v>0</v>
      </c>
      <c r="GB135" s="106">
        <f t="shared" ref="GB135" si="4100">SUM(GB136:GB137)</f>
        <v>0</v>
      </c>
      <c r="GC135" s="106">
        <f t="shared" ref="GC135" si="4101">SUM(GC136:GC137)</f>
        <v>0</v>
      </c>
      <c r="GD135" s="122">
        <f t="shared" si="3771"/>
        <v>0</v>
      </c>
      <c r="GE135" s="122">
        <f t="shared" si="3772"/>
        <v>0</v>
      </c>
      <c r="GF135" s="106">
        <f t="shared" si="3973"/>
        <v>579</v>
      </c>
      <c r="GG135" s="106">
        <f t="shared" si="3973"/>
        <v>108150403.4664</v>
      </c>
      <c r="GH135" s="129">
        <f>SUM(GF135/12*$A$2)</f>
        <v>241.25</v>
      </c>
      <c r="GI135" s="172">
        <f>SUM(GG135/12*$A$2)</f>
        <v>45062668.110999994</v>
      </c>
      <c r="GJ135" s="106">
        <f>SUM(GJ136:GJ137)</f>
        <v>201</v>
      </c>
      <c r="GK135" s="106">
        <f t="shared" ref="GK135" si="4102">SUM(GK136:GK137)</f>
        <v>37542038.390000008</v>
      </c>
      <c r="GL135" s="106">
        <f t="shared" ref="GL135" si="4103">SUM(GL136:GL137)</f>
        <v>17</v>
      </c>
      <c r="GM135" s="106">
        <f t="shared" ref="GM135" si="4104">SUM(GM136:GM137)</f>
        <v>3175400.42</v>
      </c>
      <c r="GN135" s="106">
        <f t="shared" ref="GN135" si="4105">SUM(GN136:GN137)</f>
        <v>218</v>
      </c>
      <c r="GO135" s="106">
        <f t="shared" ref="GO135" si="4106">SUM(GO136:GO137)</f>
        <v>40717438.81000001</v>
      </c>
      <c r="GP135" s="106">
        <f t="shared" si="3979"/>
        <v>-40.25</v>
      </c>
      <c r="GQ135" s="106">
        <f t="shared" si="3980"/>
        <v>-7520629.7209999859</v>
      </c>
      <c r="GR135" s="142">
        <v>1</v>
      </c>
      <c r="GS135" s="142">
        <f>SUM(BU135/BS135)</f>
        <v>0.47382777933621512</v>
      </c>
      <c r="GT135" s="161">
        <v>186788.2616</v>
      </c>
      <c r="GU135" s="161">
        <f t="shared" si="2646"/>
        <v>186776.31039800998</v>
      </c>
      <c r="GV135" s="90">
        <f t="shared" si="2406"/>
        <v>11.951201990013942</v>
      </c>
    </row>
    <row r="136" spans="1:204" ht="72" hidden="1" x14ac:dyDescent="0.2">
      <c r="A136" s="23">
        <v>1</v>
      </c>
      <c r="B136" s="78" t="s">
        <v>263</v>
      </c>
      <c r="C136" s="81" t="s">
        <v>261</v>
      </c>
      <c r="D136" s="82">
        <v>499</v>
      </c>
      <c r="E136" s="83" t="s">
        <v>262</v>
      </c>
      <c r="F136" s="86">
        <v>28</v>
      </c>
      <c r="G136" s="97">
        <v>186788.2616</v>
      </c>
      <c r="H136" s="98"/>
      <c r="I136" s="98"/>
      <c r="J136" s="98"/>
      <c r="K136" s="98"/>
      <c r="L136" s="98">
        <f>VLOOKUP($D136,'факт '!$D$7:$AS$101,3,0)</f>
        <v>0</v>
      </c>
      <c r="M136" s="98">
        <f>VLOOKUP($D136,'факт '!$D$7:$AS$101,4,0)</f>
        <v>0</v>
      </c>
      <c r="N136" s="98"/>
      <c r="O136" s="98"/>
      <c r="P136" s="98">
        <f>SUM(L136+N136)</f>
        <v>0</v>
      </c>
      <c r="Q136" s="98">
        <f>SUM(M136+O136)</f>
        <v>0</v>
      </c>
      <c r="R136" s="99">
        <f t="shared" ref="R136" si="4107">SUM(L136-J136)</f>
        <v>0</v>
      </c>
      <c r="S136" s="99">
        <f t="shared" ref="S136" si="4108">SUM(M136-K136)</f>
        <v>0</v>
      </c>
      <c r="T136" s="98"/>
      <c r="U136" s="98"/>
      <c r="V136" s="98"/>
      <c r="W136" s="98"/>
      <c r="X136" s="98">
        <f>VLOOKUP($D136,'факт '!$D$7:$AS$101,7,0)</f>
        <v>137</v>
      </c>
      <c r="Y136" s="98">
        <f>VLOOKUP($D136,'факт '!$D$7:$AS$101,8,0)</f>
        <v>25589991.620000008</v>
      </c>
      <c r="Z136" s="98">
        <f>VLOOKUP($D136,'факт '!$D$7:$AS$101,9,0)</f>
        <v>9</v>
      </c>
      <c r="AA136" s="98">
        <f>VLOOKUP($D136,'факт '!$D$7:$AS$101,10,0)</f>
        <v>1681094.34</v>
      </c>
      <c r="AB136" s="98">
        <f>SUM(X136+Z136)</f>
        <v>146</v>
      </c>
      <c r="AC136" s="98">
        <f>SUM(Y136+AA136)</f>
        <v>27271085.960000008</v>
      </c>
      <c r="AD136" s="99">
        <f t="shared" ref="AD136" si="4109">SUM(X136-V136)</f>
        <v>137</v>
      </c>
      <c r="AE136" s="99">
        <f t="shared" si="3681"/>
        <v>25589991.620000008</v>
      </c>
      <c r="AF136" s="98"/>
      <c r="AG136" s="98"/>
      <c r="AH136" s="98"/>
      <c r="AI136" s="98"/>
      <c r="AJ136" s="98">
        <f>VLOOKUP($D136,'факт '!$D$7:$AS$101,5,0)</f>
        <v>0</v>
      </c>
      <c r="AK136" s="98">
        <f>VLOOKUP($D136,'факт '!$D$7:$AS$101,6,0)</f>
        <v>0</v>
      </c>
      <c r="AL136" s="98"/>
      <c r="AM136" s="98"/>
      <c r="AN136" s="98">
        <f>SUM(AJ136+AL136)</f>
        <v>0</v>
      </c>
      <c r="AO136" s="98">
        <f>SUM(AK136+AM136)</f>
        <v>0</v>
      </c>
      <c r="AP136" s="99">
        <f t="shared" ref="AP136" si="4110">SUM(AJ136-AH136)</f>
        <v>0</v>
      </c>
      <c r="AQ136" s="99">
        <f t="shared" si="3688"/>
        <v>0</v>
      </c>
      <c r="AR136" s="98"/>
      <c r="AS136" s="98"/>
      <c r="AT136" s="98"/>
      <c r="AU136" s="98"/>
      <c r="AV136" s="98">
        <f>VLOOKUP($D136,'факт '!$D$7:$AS$101,11,0)</f>
        <v>0</v>
      </c>
      <c r="AW136" s="98">
        <f>VLOOKUP($D136,'факт '!$D$7:$AS$101,12,0)</f>
        <v>0</v>
      </c>
      <c r="AX136" s="98"/>
      <c r="AY136" s="98"/>
      <c r="AZ136" s="98">
        <f>SUM(AV136+AX136)</f>
        <v>0</v>
      </c>
      <c r="BA136" s="98">
        <f>SUM(AW136+AY136)</f>
        <v>0</v>
      </c>
      <c r="BB136" s="99">
        <f t="shared" si="3694"/>
        <v>0</v>
      </c>
      <c r="BC136" s="99">
        <f t="shared" si="3695"/>
        <v>0</v>
      </c>
      <c r="BD136" s="98"/>
      <c r="BE136" s="98"/>
      <c r="BF136" s="98"/>
      <c r="BG136" s="98"/>
      <c r="BH136" s="98">
        <f>VLOOKUP($D136,'факт '!$D$7:$AS$101,15,0)</f>
        <v>18</v>
      </c>
      <c r="BI136" s="98">
        <f>VLOOKUP($D136,'факт '!$D$7:$AS$101,16,0)</f>
        <v>3362188.6799999997</v>
      </c>
      <c r="BJ136" s="98">
        <f>VLOOKUP($D136,'факт '!$D$7:$AS$101,17,0)</f>
        <v>0</v>
      </c>
      <c r="BK136" s="98">
        <f>VLOOKUP($D136,'факт '!$D$7:$AS$101,18,0)</f>
        <v>0</v>
      </c>
      <c r="BL136" s="98">
        <f>SUM(BH136+BJ136)</f>
        <v>18</v>
      </c>
      <c r="BM136" s="98">
        <f>SUM(BI136+BK136)</f>
        <v>3362188.6799999997</v>
      </c>
      <c r="BN136" s="99">
        <f t="shared" si="3701"/>
        <v>18</v>
      </c>
      <c r="BO136" s="99">
        <f t="shared" si="3702"/>
        <v>3362188.6799999997</v>
      </c>
      <c r="BP136" s="98"/>
      <c r="BQ136" s="98"/>
      <c r="BR136" s="98"/>
      <c r="BS136" s="98"/>
      <c r="BT136" s="98">
        <f>VLOOKUP($D136,'факт '!$D$7:$AS$101,19,0)</f>
        <v>1</v>
      </c>
      <c r="BU136" s="98">
        <f>VLOOKUP($D136,'факт '!$D$7:$AS$101,20,0)</f>
        <v>184386.39</v>
      </c>
      <c r="BV136" s="98">
        <f>VLOOKUP($D136,'факт '!$D$7:$AS$101,21,0)</f>
        <v>0</v>
      </c>
      <c r="BW136" s="98">
        <f>VLOOKUP($D136,'факт '!$D$7:$AS$101,22,0)</f>
        <v>0</v>
      </c>
      <c r="BX136" s="98">
        <f>SUM(BT136+BV136)</f>
        <v>1</v>
      </c>
      <c r="BY136" s="98">
        <f>SUM(BU136+BW136)</f>
        <v>184386.39</v>
      </c>
      <c r="BZ136" s="99">
        <f t="shared" si="3708"/>
        <v>1</v>
      </c>
      <c r="CA136" s="99">
        <f t="shared" si="3709"/>
        <v>184386.39</v>
      </c>
      <c r="CB136" s="98"/>
      <c r="CC136" s="98"/>
      <c r="CD136" s="98"/>
      <c r="CE136" s="98"/>
      <c r="CF136" s="98">
        <f>VLOOKUP($D136,'факт '!$D$7:$AS$101,23,0)</f>
        <v>0</v>
      </c>
      <c r="CG136" s="98">
        <f>VLOOKUP($D136,'факт '!$D$7:$AS$101,24,0)</f>
        <v>0</v>
      </c>
      <c r="CH136" s="98">
        <f>VLOOKUP($D136,'факт '!$D$7:$AS$101,25,0)</f>
        <v>0</v>
      </c>
      <c r="CI136" s="98">
        <f>VLOOKUP($D136,'факт '!$D$7:$AS$101,26,0)</f>
        <v>0</v>
      </c>
      <c r="CJ136" s="98">
        <f>SUM(CF136+CH136)</f>
        <v>0</v>
      </c>
      <c r="CK136" s="98">
        <f>SUM(CG136+CI136)</f>
        <v>0</v>
      </c>
      <c r="CL136" s="99">
        <f t="shared" si="3715"/>
        <v>0</v>
      </c>
      <c r="CM136" s="99">
        <f t="shared" si="3716"/>
        <v>0</v>
      </c>
      <c r="CN136" s="98"/>
      <c r="CO136" s="98"/>
      <c r="CP136" s="98"/>
      <c r="CQ136" s="98"/>
      <c r="CR136" s="98">
        <f>VLOOKUP($D136,'факт '!$D$7:$AS$101,27,0)</f>
        <v>0</v>
      </c>
      <c r="CS136" s="98">
        <f>VLOOKUP($D136,'факт '!$D$7:$AS$101,28,0)</f>
        <v>0</v>
      </c>
      <c r="CT136" s="98">
        <f>VLOOKUP($D136,'факт '!$D$7:$AS$101,29,0)</f>
        <v>0</v>
      </c>
      <c r="CU136" s="98">
        <f>VLOOKUP($D136,'факт '!$D$7:$AS$101,30,0)</f>
        <v>0</v>
      </c>
      <c r="CV136" s="98">
        <f>SUM(CR136+CT136)</f>
        <v>0</v>
      </c>
      <c r="CW136" s="98">
        <f>SUM(CS136+CU136)</f>
        <v>0</v>
      </c>
      <c r="CX136" s="99">
        <f t="shared" si="3722"/>
        <v>0</v>
      </c>
      <c r="CY136" s="99">
        <f t="shared" si="3723"/>
        <v>0</v>
      </c>
      <c r="CZ136" s="98"/>
      <c r="DA136" s="98"/>
      <c r="DB136" s="98"/>
      <c r="DC136" s="98"/>
      <c r="DD136" s="98">
        <f>VLOOKUP($D136,'факт '!$D$7:$AS$101,31,0)</f>
        <v>0</v>
      </c>
      <c r="DE136" s="98">
        <f>VLOOKUP($D136,'факт '!$D$7:$AS$101,32,0)</f>
        <v>0</v>
      </c>
      <c r="DF136" s="98"/>
      <c r="DG136" s="98"/>
      <c r="DH136" s="98">
        <f>SUM(DD136+DF136)</f>
        <v>0</v>
      </c>
      <c r="DI136" s="98">
        <f>SUM(DE136+DG136)</f>
        <v>0</v>
      </c>
      <c r="DJ136" s="99">
        <f t="shared" si="3729"/>
        <v>0</v>
      </c>
      <c r="DK136" s="99">
        <f t="shared" si="3730"/>
        <v>0</v>
      </c>
      <c r="DL136" s="98"/>
      <c r="DM136" s="98"/>
      <c r="DN136" s="98"/>
      <c r="DO136" s="98"/>
      <c r="DP136" s="98">
        <f>VLOOKUP($D136,'факт '!$D$7:$AS$101,13,0)</f>
        <v>0</v>
      </c>
      <c r="DQ136" s="98">
        <f>VLOOKUP($D136,'факт '!$D$7:$AS$101,14,0)</f>
        <v>0</v>
      </c>
      <c r="DR136" s="98"/>
      <c r="DS136" s="98"/>
      <c r="DT136" s="98">
        <f>SUM(DP136+DR136)</f>
        <v>0</v>
      </c>
      <c r="DU136" s="98">
        <f>SUM(DQ136+DS136)</f>
        <v>0</v>
      </c>
      <c r="DV136" s="99">
        <f t="shared" si="3736"/>
        <v>0</v>
      </c>
      <c r="DW136" s="99">
        <f t="shared" si="3737"/>
        <v>0</v>
      </c>
      <c r="DX136" s="98"/>
      <c r="DY136" s="98"/>
      <c r="DZ136" s="98"/>
      <c r="EA136" s="98"/>
      <c r="EB136" s="98">
        <f>VLOOKUP($D136,'факт '!$D$7:$AS$101,33,0)</f>
        <v>0</v>
      </c>
      <c r="EC136" s="98">
        <f>VLOOKUP($D136,'факт '!$D$7:$AS$101,34,0)</f>
        <v>0</v>
      </c>
      <c r="ED136" s="98">
        <f>VLOOKUP($D136,'факт '!$D$7:$AS$101,35,0)</f>
        <v>0</v>
      </c>
      <c r="EE136" s="98">
        <f>VLOOKUP($D136,'факт '!$D$7:$AS$101,36,0)</f>
        <v>0</v>
      </c>
      <c r="EF136" s="98">
        <f>SUM(EB136+ED136)</f>
        <v>0</v>
      </c>
      <c r="EG136" s="98">
        <f>SUM(EC136+EE136)</f>
        <v>0</v>
      </c>
      <c r="EH136" s="99">
        <f t="shared" si="3743"/>
        <v>0</v>
      </c>
      <c r="EI136" s="99">
        <f t="shared" si="3744"/>
        <v>0</v>
      </c>
      <c r="EJ136" s="98"/>
      <c r="EK136" s="98"/>
      <c r="EL136" s="98"/>
      <c r="EM136" s="98"/>
      <c r="EN136" s="98">
        <f>VLOOKUP($D136,'факт '!$D$7:$AS$101,39,0)</f>
        <v>45</v>
      </c>
      <c r="EO136" s="98">
        <f>VLOOKUP($D136,'факт '!$D$7:$AS$101,40,0)</f>
        <v>8405471.7000000011</v>
      </c>
      <c r="EP136" s="98">
        <f>VLOOKUP($D136,'факт '!$D$7:$AS$101,41,0)</f>
        <v>8</v>
      </c>
      <c r="EQ136" s="98">
        <f>VLOOKUP($D136,'факт '!$D$7:$AS$101,42,0)</f>
        <v>1494306.08</v>
      </c>
      <c r="ER136" s="98">
        <f>SUM(EN136+EP136)</f>
        <v>53</v>
      </c>
      <c r="ES136" s="98">
        <f>SUM(EO136+EQ136)</f>
        <v>9899777.7800000012</v>
      </c>
      <c r="ET136" s="99">
        <f t="shared" si="3750"/>
        <v>45</v>
      </c>
      <c r="EU136" s="99">
        <f t="shared" si="3751"/>
        <v>8405471.7000000011</v>
      </c>
      <c r="EV136" s="98"/>
      <c r="EW136" s="98"/>
      <c r="EX136" s="98"/>
      <c r="EY136" s="98"/>
      <c r="EZ136" s="98"/>
      <c r="FA136" s="98"/>
      <c r="FB136" s="98"/>
      <c r="FC136" s="98"/>
      <c r="FD136" s="98">
        <f t="shared" ref="FD136:FD137" si="4111">SUM(EZ136+FB136)</f>
        <v>0</v>
      </c>
      <c r="FE136" s="98">
        <f t="shared" ref="FE136:FE137" si="4112">SUM(FA136+FC136)</f>
        <v>0</v>
      </c>
      <c r="FF136" s="99">
        <f t="shared" si="3757"/>
        <v>0</v>
      </c>
      <c r="FG136" s="99">
        <f t="shared" si="3758"/>
        <v>0</v>
      </c>
      <c r="FH136" s="98"/>
      <c r="FI136" s="98"/>
      <c r="FJ136" s="98"/>
      <c r="FK136" s="98"/>
      <c r="FL136" s="98">
        <f>VLOOKUP($D136,'факт '!$D$7:$AS$101,37,0)</f>
        <v>0</v>
      </c>
      <c r="FM136" s="98">
        <f>VLOOKUP($D136,'факт '!$D$7:$AS$101,38,0)</f>
        <v>0</v>
      </c>
      <c r="FN136" s="98"/>
      <c r="FO136" s="98"/>
      <c r="FP136" s="98">
        <f>SUM(FL136+FN136)</f>
        <v>0</v>
      </c>
      <c r="FQ136" s="98">
        <f>SUM(FM136+FO136)</f>
        <v>0</v>
      </c>
      <c r="FR136" s="99">
        <f t="shared" si="3764"/>
        <v>0</v>
      </c>
      <c r="FS136" s="99">
        <f t="shared" si="3765"/>
        <v>0</v>
      </c>
      <c r="FT136" s="98"/>
      <c r="FU136" s="98"/>
      <c r="FV136" s="98"/>
      <c r="FW136" s="98"/>
      <c r="FX136" s="98"/>
      <c r="FY136" s="98"/>
      <c r="FZ136" s="98"/>
      <c r="GA136" s="98"/>
      <c r="GB136" s="98">
        <f t="shared" ref="GB136:GB137" si="4113">SUM(FX136+FZ136)</f>
        <v>0</v>
      </c>
      <c r="GC136" s="98">
        <f t="shared" ref="GC136:GC137" si="4114">SUM(FY136+GA136)</f>
        <v>0</v>
      </c>
      <c r="GD136" s="99">
        <f t="shared" si="3771"/>
        <v>0</v>
      </c>
      <c r="GE136" s="99">
        <f t="shared" si="3772"/>
        <v>0</v>
      </c>
      <c r="GF136" s="98">
        <f t="shared" ref="GF136:GF137" si="4115">SUM(H136,T136,AF136,AR136,BD136,BP136,CB136,CN136,CZ136,DL136,DX136,EJ136,EV136)</f>
        <v>0</v>
      </c>
      <c r="GG136" s="98">
        <f t="shared" ref="GG136:GG137" si="4116">SUM(I136,U136,AG136,AS136,BE136,BQ136,CC136,CO136,DA136,DM136,DY136,EK136,EW136)</f>
        <v>0</v>
      </c>
      <c r="GH136" s="98">
        <f t="shared" ref="GH136:GH137" si="4117">SUM(J136,V136,AH136,AT136,BF136,BR136,CD136,CP136,DB136,DN136,DZ136,EL136,EX136)</f>
        <v>0</v>
      </c>
      <c r="GI136" s="98">
        <f t="shared" ref="GI136:GI137" si="4118">SUM(K136,W136,AI136,AU136,BG136,BS136,CE136,CQ136,DC136,DO136,EA136,EM136,EY136)</f>
        <v>0</v>
      </c>
      <c r="GJ136" s="98">
        <f>SUM(L136,X136,AJ136,AV136,BH136,BT136,CF136,CR136,DD136,DP136,EB136,EN136,EZ136,FL136)</f>
        <v>201</v>
      </c>
      <c r="GK136" s="98">
        <f t="shared" ref="GK136" si="4119">SUM(M136,Y136,AK136,AW136,BI136,BU136,CG136,CS136,DE136,DQ136,EC136,EO136,FA136,FM136)</f>
        <v>37542038.390000008</v>
      </c>
      <c r="GL136" s="98">
        <f t="shared" ref="GL136" si="4120">SUM(N136,Z136,AL136,AX136,BJ136,BV136,CH136,CT136,DF136,DR136,ED136,EP136,FB136,FN136)</f>
        <v>17</v>
      </c>
      <c r="GM136" s="98">
        <f t="shared" ref="GM136" si="4121">SUM(O136,AA136,AM136,AY136,BK136,BW136,CI136,CU136,DG136,DS136,EE136,EQ136,FC136,FO136)</f>
        <v>3175400.42</v>
      </c>
      <c r="GN136" s="98">
        <f t="shared" ref="GN136" si="4122">SUM(P136,AB136,AN136,AZ136,BL136,BX136,CJ136,CV136,DH136,DT136,EF136,ER136,FD136,FP136)</f>
        <v>218</v>
      </c>
      <c r="GO136" s="98">
        <f t="shared" ref="GO136" si="4123">SUM(Q136,AC136,AO136,BA136,BM136,BY136,CK136,CW136,DI136,DU136,EG136,ES136,FE136,FQ136)</f>
        <v>40717438.81000001</v>
      </c>
      <c r="GP136" s="98"/>
      <c r="GQ136" s="98"/>
      <c r="GR136" s="139"/>
      <c r="GS136" s="78"/>
      <c r="GT136" s="161">
        <v>186788.2616</v>
      </c>
      <c r="GU136" s="216">
        <f t="shared" ref="GU136" si="4124">SUM(GK136/GJ136)</f>
        <v>186776.31039800998</v>
      </c>
      <c r="GV136" s="90">
        <f t="shared" si="2406"/>
        <v>11.951201990013942</v>
      </c>
    </row>
    <row r="137" spans="1:204" hidden="1" x14ac:dyDescent="0.2">
      <c r="A137" s="23">
        <v>1</v>
      </c>
      <c r="B137" s="78"/>
      <c r="C137" s="81"/>
      <c r="D137" s="82"/>
      <c r="E137" s="83"/>
      <c r="F137" s="86"/>
      <c r="G137" s="97"/>
      <c r="H137" s="98"/>
      <c r="I137" s="98"/>
      <c r="J137" s="98"/>
      <c r="K137" s="98"/>
      <c r="L137" s="98"/>
      <c r="M137" s="98"/>
      <c r="N137" s="98"/>
      <c r="O137" s="98"/>
      <c r="P137" s="98">
        <f t="shared" si="3999"/>
        <v>0</v>
      </c>
      <c r="Q137" s="98">
        <f t="shared" si="4000"/>
        <v>0</v>
      </c>
      <c r="R137" s="99">
        <f t="shared" si="2687"/>
        <v>0</v>
      </c>
      <c r="S137" s="99">
        <f t="shared" si="2688"/>
        <v>0</v>
      </c>
      <c r="T137" s="98"/>
      <c r="U137" s="98"/>
      <c r="V137" s="98"/>
      <c r="W137" s="98"/>
      <c r="X137" s="98"/>
      <c r="Y137" s="98"/>
      <c r="Z137" s="98"/>
      <c r="AA137" s="98"/>
      <c r="AB137" s="98">
        <f t="shared" ref="AB137" si="4125">SUM(X137+Z137)</f>
        <v>0</v>
      </c>
      <c r="AC137" s="98">
        <f t="shared" ref="AC137" si="4126">SUM(Y137+AA137)</f>
        <v>0</v>
      </c>
      <c r="AD137" s="99">
        <f t="shared" si="3680"/>
        <v>0</v>
      </c>
      <c r="AE137" s="99">
        <f t="shared" si="3681"/>
        <v>0</v>
      </c>
      <c r="AF137" s="98"/>
      <c r="AG137" s="98"/>
      <c r="AH137" s="98"/>
      <c r="AI137" s="98"/>
      <c r="AJ137" s="98"/>
      <c r="AK137" s="98"/>
      <c r="AL137" s="98"/>
      <c r="AM137" s="98"/>
      <c r="AN137" s="98">
        <f t="shared" ref="AN137" si="4127">SUM(AJ137+AL137)</f>
        <v>0</v>
      </c>
      <c r="AO137" s="98">
        <f t="shared" ref="AO137" si="4128">SUM(AK137+AM137)</f>
        <v>0</v>
      </c>
      <c r="AP137" s="99">
        <f t="shared" si="3687"/>
        <v>0</v>
      </c>
      <c r="AQ137" s="99">
        <f t="shared" si="3688"/>
        <v>0</v>
      </c>
      <c r="AR137" s="98"/>
      <c r="AS137" s="98"/>
      <c r="AT137" s="98"/>
      <c r="AU137" s="98"/>
      <c r="AV137" s="98"/>
      <c r="AW137" s="98"/>
      <c r="AX137" s="98"/>
      <c r="AY137" s="98"/>
      <c r="AZ137" s="98">
        <f t="shared" ref="AZ137" si="4129">SUM(AV137+AX137)</f>
        <v>0</v>
      </c>
      <c r="BA137" s="98">
        <f t="shared" ref="BA137" si="4130">SUM(AW137+AY137)</f>
        <v>0</v>
      </c>
      <c r="BB137" s="99">
        <f t="shared" si="3694"/>
        <v>0</v>
      </c>
      <c r="BC137" s="99">
        <f t="shared" si="3695"/>
        <v>0</v>
      </c>
      <c r="BD137" s="98"/>
      <c r="BE137" s="98"/>
      <c r="BF137" s="98"/>
      <c r="BG137" s="98"/>
      <c r="BH137" s="98"/>
      <c r="BI137" s="98"/>
      <c r="BJ137" s="98"/>
      <c r="BK137" s="98"/>
      <c r="BL137" s="98">
        <f t="shared" ref="BL137" si="4131">SUM(BH137+BJ137)</f>
        <v>0</v>
      </c>
      <c r="BM137" s="98">
        <f t="shared" ref="BM137" si="4132">SUM(BI137+BK137)</f>
        <v>0</v>
      </c>
      <c r="BN137" s="99">
        <f t="shared" si="3701"/>
        <v>0</v>
      </c>
      <c r="BO137" s="99">
        <f t="shared" si="3702"/>
        <v>0</v>
      </c>
      <c r="BP137" s="98"/>
      <c r="BQ137" s="98"/>
      <c r="BR137" s="98"/>
      <c r="BS137" s="98"/>
      <c r="BT137" s="98"/>
      <c r="BU137" s="98"/>
      <c r="BV137" s="98"/>
      <c r="BW137" s="98"/>
      <c r="BX137" s="98">
        <f t="shared" ref="BX137" si="4133">SUM(BT137+BV137)</f>
        <v>0</v>
      </c>
      <c r="BY137" s="98">
        <f t="shared" ref="BY137" si="4134">SUM(BU137+BW137)</f>
        <v>0</v>
      </c>
      <c r="BZ137" s="99">
        <f t="shared" si="3708"/>
        <v>0</v>
      </c>
      <c r="CA137" s="99">
        <f t="shared" si="3709"/>
        <v>0</v>
      </c>
      <c r="CB137" s="98"/>
      <c r="CC137" s="98"/>
      <c r="CD137" s="98"/>
      <c r="CE137" s="98"/>
      <c r="CF137" s="98"/>
      <c r="CG137" s="98"/>
      <c r="CH137" s="98"/>
      <c r="CI137" s="98"/>
      <c r="CJ137" s="98">
        <f t="shared" ref="CJ137" si="4135">SUM(CF137+CH137)</f>
        <v>0</v>
      </c>
      <c r="CK137" s="98">
        <f t="shared" ref="CK137" si="4136">SUM(CG137+CI137)</f>
        <v>0</v>
      </c>
      <c r="CL137" s="99">
        <f t="shared" si="3715"/>
        <v>0</v>
      </c>
      <c r="CM137" s="99">
        <f t="shared" si="3716"/>
        <v>0</v>
      </c>
      <c r="CN137" s="98"/>
      <c r="CO137" s="98"/>
      <c r="CP137" s="98"/>
      <c r="CQ137" s="98"/>
      <c r="CR137" s="98"/>
      <c r="CS137" s="98"/>
      <c r="CT137" s="98"/>
      <c r="CU137" s="98"/>
      <c r="CV137" s="98">
        <f t="shared" ref="CV137" si="4137">SUM(CR137+CT137)</f>
        <v>0</v>
      </c>
      <c r="CW137" s="98">
        <f t="shared" ref="CW137" si="4138">SUM(CS137+CU137)</f>
        <v>0</v>
      </c>
      <c r="CX137" s="99">
        <f t="shared" si="3722"/>
        <v>0</v>
      </c>
      <c r="CY137" s="99">
        <f t="shared" si="3723"/>
        <v>0</v>
      </c>
      <c r="CZ137" s="98"/>
      <c r="DA137" s="98"/>
      <c r="DB137" s="98"/>
      <c r="DC137" s="98"/>
      <c r="DD137" s="98"/>
      <c r="DE137" s="98"/>
      <c r="DF137" s="98"/>
      <c r="DG137" s="98"/>
      <c r="DH137" s="98">
        <f t="shared" ref="DH137" si="4139">SUM(DD137+DF137)</f>
        <v>0</v>
      </c>
      <c r="DI137" s="98">
        <f t="shared" ref="DI137" si="4140">SUM(DE137+DG137)</f>
        <v>0</v>
      </c>
      <c r="DJ137" s="99">
        <f t="shared" si="3729"/>
        <v>0</v>
      </c>
      <c r="DK137" s="99">
        <f t="shared" si="3730"/>
        <v>0</v>
      </c>
      <c r="DL137" s="98"/>
      <c r="DM137" s="98"/>
      <c r="DN137" s="98"/>
      <c r="DO137" s="98"/>
      <c r="DP137" s="98"/>
      <c r="DQ137" s="98"/>
      <c r="DR137" s="98"/>
      <c r="DS137" s="98"/>
      <c r="DT137" s="98">
        <f t="shared" ref="DT137" si="4141">SUM(DP137+DR137)</f>
        <v>0</v>
      </c>
      <c r="DU137" s="98">
        <f t="shared" ref="DU137" si="4142">SUM(DQ137+DS137)</f>
        <v>0</v>
      </c>
      <c r="DV137" s="99">
        <f t="shared" si="3736"/>
        <v>0</v>
      </c>
      <c r="DW137" s="99">
        <f t="shared" si="3737"/>
        <v>0</v>
      </c>
      <c r="DX137" s="98"/>
      <c r="DY137" s="98"/>
      <c r="DZ137" s="98"/>
      <c r="EA137" s="98"/>
      <c r="EB137" s="98"/>
      <c r="EC137" s="98"/>
      <c r="ED137" s="98"/>
      <c r="EE137" s="98"/>
      <c r="EF137" s="98">
        <f t="shared" ref="EF137" si="4143">SUM(EB137+ED137)</f>
        <v>0</v>
      </c>
      <c r="EG137" s="98">
        <f t="shared" ref="EG137" si="4144">SUM(EC137+EE137)</f>
        <v>0</v>
      </c>
      <c r="EH137" s="99">
        <f t="shared" si="3743"/>
        <v>0</v>
      </c>
      <c r="EI137" s="99">
        <f t="shared" si="3744"/>
        <v>0</v>
      </c>
      <c r="EJ137" s="98"/>
      <c r="EK137" s="98"/>
      <c r="EL137" s="98"/>
      <c r="EM137" s="98"/>
      <c r="EN137" s="98"/>
      <c r="EO137" s="98"/>
      <c r="EP137" s="98"/>
      <c r="EQ137" s="98"/>
      <c r="ER137" s="98">
        <f t="shared" ref="ER137" si="4145">SUM(EN137+EP137)</f>
        <v>0</v>
      </c>
      <c r="ES137" s="98">
        <f t="shared" ref="ES137" si="4146">SUM(EO137+EQ137)</f>
        <v>0</v>
      </c>
      <c r="ET137" s="99">
        <f t="shared" si="3750"/>
        <v>0</v>
      </c>
      <c r="EU137" s="99">
        <f t="shared" si="3751"/>
        <v>0</v>
      </c>
      <c r="EV137" s="98"/>
      <c r="EW137" s="98"/>
      <c r="EX137" s="98"/>
      <c r="EY137" s="98"/>
      <c r="EZ137" s="98"/>
      <c r="FA137" s="98"/>
      <c r="FB137" s="98"/>
      <c r="FC137" s="98"/>
      <c r="FD137" s="98">
        <f t="shared" si="4111"/>
        <v>0</v>
      </c>
      <c r="FE137" s="98">
        <f t="shared" si="4112"/>
        <v>0</v>
      </c>
      <c r="FF137" s="99">
        <f t="shared" si="3757"/>
        <v>0</v>
      </c>
      <c r="FG137" s="99">
        <f t="shared" si="3758"/>
        <v>0</v>
      </c>
      <c r="FH137" s="98"/>
      <c r="FI137" s="98"/>
      <c r="FJ137" s="98"/>
      <c r="FK137" s="98"/>
      <c r="FL137" s="98"/>
      <c r="FM137" s="98"/>
      <c r="FN137" s="98"/>
      <c r="FO137" s="98"/>
      <c r="FP137" s="98">
        <f t="shared" ref="FP137" si="4147">SUM(FL137+FN137)</f>
        <v>0</v>
      </c>
      <c r="FQ137" s="98">
        <f t="shared" ref="FQ137" si="4148">SUM(FM137+FO137)</f>
        <v>0</v>
      </c>
      <c r="FR137" s="99">
        <f t="shared" si="3764"/>
        <v>0</v>
      </c>
      <c r="FS137" s="99">
        <f t="shared" si="3765"/>
        <v>0</v>
      </c>
      <c r="FT137" s="98"/>
      <c r="FU137" s="98"/>
      <c r="FV137" s="98"/>
      <c r="FW137" s="98"/>
      <c r="FX137" s="98"/>
      <c r="FY137" s="98"/>
      <c r="FZ137" s="98"/>
      <c r="GA137" s="98"/>
      <c r="GB137" s="98">
        <f t="shared" si="4113"/>
        <v>0</v>
      </c>
      <c r="GC137" s="98">
        <f t="shared" si="4114"/>
        <v>0</v>
      </c>
      <c r="GD137" s="99">
        <f t="shared" si="3771"/>
        <v>0</v>
      </c>
      <c r="GE137" s="99">
        <f t="shared" si="3772"/>
        <v>0</v>
      </c>
      <c r="GF137" s="98">
        <f t="shared" si="4115"/>
        <v>0</v>
      </c>
      <c r="GG137" s="98">
        <f t="shared" si="4116"/>
        <v>0</v>
      </c>
      <c r="GH137" s="98">
        <f t="shared" si="4117"/>
        <v>0</v>
      </c>
      <c r="GI137" s="98">
        <f t="shared" si="4118"/>
        <v>0</v>
      </c>
      <c r="GJ137" s="98">
        <f t="shared" ref="GJ137" si="4149">SUM(L137,X137,AJ137,AV137,BH137,BT137,CF137,CR137,DD137,DP137,EB137,EN137,EZ137)</f>
        <v>0</v>
      </c>
      <c r="GK137" s="98">
        <f t="shared" ref="GK137" si="4150">SUM(M137,Y137,AK137,AW137,BI137,BU137,CG137,CS137,DE137,DQ137,EC137,EO137,FA137)</f>
        <v>0</v>
      </c>
      <c r="GL137" s="98">
        <f t="shared" ref="GL137" si="4151">SUM(N137,Z137,AL137,AX137,BJ137,BV137,CH137,CT137,DF137,DR137,ED137,EP137,FB137)</f>
        <v>0</v>
      </c>
      <c r="GM137" s="98">
        <f t="shared" ref="GM137" si="4152">SUM(O137,AA137,AM137,AY137,BK137,BW137,CI137,CU137,DG137,DS137,EE137,EQ137,FC137)</f>
        <v>0</v>
      </c>
      <c r="GN137" s="98">
        <f t="shared" ref="GN137" si="4153">SUM(P137,AB137,AN137,AZ137,BL137,BX137,CJ137,CV137,DH137,DT137,EF137,ER137,FD137)</f>
        <v>0</v>
      </c>
      <c r="GO137" s="98">
        <f t="shared" ref="GO137" si="4154">SUM(Q137,AC137,AO137,BA137,BM137,BY137,CK137,CW137,DI137,DU137,EG137,ES137,FE137)</f>
        <v>0</v>
      </c>
      <c r="GP137" s="98"/>
      <c r="GQ137" s="98"/>
      <c r="GR137" s="139"/>
      <c r="GS137" s="78"/>
      <c r="GT137" s="161"/>
      <c r="GU137" s="161"/>
      <c r="GV137" s="90">
        <f t="shared" si="2406"/>
        <v>0</v>
      </c>
    </row>
    <row r="138" spans="1:204" hidden="1" x14ac:dyDescent="0.2">
      <c r="A138" s="23">
        <v>1</v>
      </c>
      <c r="B138" s="101"/>
      <c r="C138" s="102"/>
      <c r="D138" s="103"/>
      <c r="E138" s="123" t="s">
        <v>57</v>
      </c>
      <c r="F138" s="125">
        <v>29</v>
      </c>
      <c r="G138" s="126">
        <v>147006.4656</v>
      </c>
      <c r="H138" s="106">
        <f>VLOOKUP($E138,'ВМП план'!$B$8:$AN$43,8,0)</f>
        <v>0</v>
      </c>
      <c r="I138" s="106">
        <f>VLOOKUP($E138,'ВМП план'!$B$8:$AN$43,9,0)</f>
        <v>0</v>
      </c>
      <c r="J138" s="106">
        <f t="shared" si="288"/>
        <v>0</v>
      </c>
      <c r="K138" s="106">
        <f t="shared" si="289"/>
        <v>0</v>
      </c>
      <c r="L138" s="106">
        <f>SUM(L139:L140)</f>
        <v>0</v>
      </c>
      <c r="M138" s="106">
        <f t="shared" ref="M138:Q138" si="4155">SUM(M139:M140)</f>
        <v>0</v>
      </c>
      <c r="N138" s="106">
        <f t="shared" si="4155"/>
        <v>0</v>
      </c>
      <c r="O138" s="106">
        <f t="shared" si="4155"/>
        <v>0</v>
      </c>
      <c r="P138" s="106">
        <f t="shared" si="4155"/>
        <v>0</v>
      </c>
      <c r="Q138" s="106">
        <f t="shared" si="4155"/>
        <v>0</v>
      </c>
      <c r="R138" s="122">
        <f t="shared" si="2687"/>
        <v>0</v>
      </c>
      <c r="S138" s="122">
        <f t="shared" si="2688"/>
        <v>0</v>
      </c>
      <c r="T138" s="106">
        <f>VLOOKUP($E138,'ВМП план'!$B$8:$AN$43,10,0)</f>
        <v>0</v>
      </c>
      <c r="U138" s="106">
        <f>VLOOKUP($E138,'ВМП план'!$B$8:$AN$43,11,0)</f>
        <v>0</v>
      </c>
      <c r="V138" s="106">
        <f t="shared" si="291"/>
        <v>0</v>
      </c>
      <c r="W138" s="106">
        <f t="shared" si="292"/>
        <v>0</v>
      </c>
      <c r="X138" s="106">
        <f>SUM(X139:X140)</f>
        <v>0</v>
      </c>
      <c r="Y138" s="106">
        <f t="shared" ref="Y138" si="4156">SUM(Y139:Y140)</f>
        <v>0</v>
      </c>
      <c r="Z138" s="106">
        <f t="shared" ref="Z138" si="4157">SUM(Z139:Z140)</f>
        <v>0</v>
      </c>
      <c r="AA138" s="106">
        <f t="shared" ref="AA138" si="4158">SUM(AA139:AA140)</f>
        <v>0</v>
      </c>
      <c r="AB138" s="106">
        <f t="shared" ref="AB138" si="4159">SUM(AB139:AB140)</f>
        <v>0</v>
      </c>
      <c r="AC138" s="106">
        <f t="shared" ref="AC138" si="4160">SUM(AC139:AC140)</f>
        <v>0</v>
      </c>
      <c r="AD138" s="122">
        <f t="shared" si="3680"/>
        <v>0</v>
      </c>
      <c r="AE138" s="122">
        <f t="shared" si="3681"/>
        <v>0</v>
      </c>
      <c r="AF138" s="106">
        <f>VLOOKUP($E138,'ВМП план'!$B$8:$AL$43,12,0)</f>
        <v>0</v>
      </c>
      <c r="AG138" s="106">
        <f>VLOOKUP($E138,'ВМП план'!$B$8:$AL$43,13,0)</f>
        <v>0</v>
      </c>
      <c r="AH138" s="106">
        <f t="shared" si="298"/>
        <v>0</v>
      </c>
      <c r="AI138" s="106">
        <f t="shared" si="299"/>
        <v>0</v>
      </c>
      <c r="AJ138" s="106">
        <f>SUM(AJ139:AJ140)</f>
        <v>0</v>
      </c>
      <c r="AK138" s="106">
        <f t="shared" ref="AK138" si="4161">SUM(AK139:AK140)</f>
        <v>0</v>
      </c>
      <c r="AL138" s="106">
        <f t="shared" ref="AL138" si="4162">SUM(AL139:AL140)</f>
        <v>0</v>
      </c>
      <c r="AM138" s="106">
        <f t="shared" ref="AM138" si="4163">SUM(AM139:AM140)</f>
        <v>0</v>
      </c>
      <c r="AN138" s="106">
        <f t="shared" ref="AN138" si="4164">SUM(AN139:AN140)</f>
        <v>0</v>
      </c>
      <c r="AO138" s="106">
        <f t="shared" ref="AO138" si="4165">SUM(AO139:AO140)</f>
        <v>0</v>
      </c>
      <c r="AP138" s="122">
        <f t="shared" si="3687"/>
        <v>0</v>
      </c>
      <c r="AQ138" s="122">
        <f t="shared" si="3688"/>
        <v>0</v>
      </c>
      <c r="AR138" s="106"/>
      <c r="AS138" s="106"/>
      <c r="AT138" s="106">
        <f t="shared" si="305"/>
        <v>0</v>
      </c>
      <c r="AU138" s="106">
        <f t="shared" si="306"/>
        <v>0</v>
      </c>
      <c r="AV138" s="106">
        <f>SUM(AV139:AV140)</f>
        <v>0</v>
      </c>
      <c r="AW138" s="106">
        <f t="shared" ref="AW138" si="4166">SUM(AW139:AW140)</f>
        <v>0</v>
      </c>
      <c r="AX138" s="106">
        <f t="shared" ref="AX138" si="4167">SUM(AX139:AX140)</f>
        <v>0</v>
      </c>
      <c r="AY138" s="106">
        <f t="shared" ref="AY138" si="4168">SUM(AY139:AY140)</f>
        <v>0</v>
      </c>
      <c r="AZ138" s="106">
        <f t="shared" ref="AZ138" si="4169">SUM(AZ139:AZ140)</f>
        <v>0</v>
      </c>
      <c r="BA138" s="106">
        <f t="shared" ref="BA138" si="4170">SUM(BA139:BA140)</f>
        <v>0</v>
      </c>
      <c r="BB138" s="122">
        <f t="shared" si="3694"/>
        <v>0</v>
      </c>
      <c r="BC138" s="122">
        <f t="shared" si="3695"/>
        <v>0</v>
      </c>
      <c r="BD138" s="106">
        <v>100</v>
      </c>
      <c r="BE138" s="106">
        <v>14700646.559999999</v>
      </c>
      <c r="BF138" s="106">
        <f t="shared" si="312"/>
        <v>41.666666666666671</v>
      </c>
      <c r="BG138" s="106">
        <f t="shared" si="313"/>
        <v>6125269.3999999994</v>
      </c>
      <c r="BH138" s="106">
        <f>SUM(BH139:BH140)</f>
        <v>92</v>
      </c>
      <c r="BI138" s="106">
        <f t="shared" ref="BI138" si="4171">SUM(BI139:BI140)</f>
        <v>13524595.240000006</v>
      </c>
      <c r="BJ138" s="106">
        <f t="shared" ref="BJ138" si="4172">SUM(BJ139:BJ140)</f>
        <v>2</v>
      </c>
      <c r="BK138" s="106">
        <f t="shared" ref="BK138" si="4173">SUM(BK139:BK140)</f>
        <v>294012.94</v>
      </c>
      <c r="BL138" s="106">
        <f t="shared" ref="BL138" si="4174">SUM(BL139:BL140)</f>
        <v>94</v>
      </c>
      <c r="BM138" s="106">
        <f t="shared" ref="BM138" si="4175">SUM(BM139:BM140)</f>
        <v>13818608.180000005</v>
      </c>
      <c r="BN138" s="122">
        <f t="shared" si="3701"/>
        <v>50.333333333333329</v>
      </c>
      <c r="BO138" s="122">
        <f t="shared" si="3702"/>
        <v>7399325.8400000064</v>
      </c>
      <c r="BP138" s="106">
        <v>65</v>
      </c>
      <c r="BQ138" s="106">
        <v>9555420.2640000004</v>
      </c>
      <c r="BR138" s="106">
        <f t="shared" si="319"/>
        <v>27.083333333333336</v>
      </c>
      <c r="BS138" s="106">
        <f t="shared" si="320"/>
        <v>3981425.11</v>
      </c>
      <c r="BT138" s="106">
        <f>SUM(BT139:BT140)</f>
        <v>21</v>
      </c>
      <c r="BU138" s="106">
        <f t="shared" ref="BU138" si="4176">SUM(BU139:BU140)</f>
        <v>3087135.870000001</v>
      </c>
      <c r="BV138" s="106">
        <f t="shared" ref="BV138" si="4177">SUM(BV139:BV140)</f>
        <v>14</v>
      </c>
      <c r="BW138" s="106">
        <f t="shared" ref="BW138" si="4178">SUM(BW139:BW140)</f>
        <v>2058090.5799999998</v>
      </c>
      <c r="BX138" s="106">
        <f t="shared" ref="BX138" si="4179">SUM(BX139:BX140)</f>
        <v>35</v>
      </c>
      <c r="BY138" s="106">
        <f t="shared" ref="BY138" si="4180">SUM(BY139:BY140)</f>
        <v>5145226.4500000011</v>
      </c>
      <c r="BZ138" s="122">
        <f t="shared" si="3708"/>
        <v>-6.0833333333333357</v>
      </c>
      <c r="CA138" s="122">
        <f t="shared" si="3709"/>
        <v>-894289.23999999883</v>
      </c>
      <c r="CB138" s="106"/>
      <c r="CC138" s="106"/>
      <c r="CD138" s="106">
        <f t="shared" si="326"/>
        <v>0</v>
      </c>
      <c r="CE138" s="106">
        <f t="shared" si="327"/>
        <v>0</v>
      </c>
      <c r="CF138" s="106">
        <f>SUM(CF139:CF140)</f>
        <v>0</v>
      </c>
      <c r="CG138" s="106">
        <f t="shared" ref="CG138" si="4181">SUM(CG139:CG140)</f>
        <v>0</v>
      </c>
      <c r="CH138" s="106">
        <f t="shared" ref="CH138" si="4182">SUM(CH139:CH140)</f>
        <v>0</v>
      </c>
      <c r="CI138" s="106">
        <f t="shared" ref="CI138" si="4183">SUM(CI139:CI140)</f>
        <v>0</v>
      </c>
      <c r="CJ138" s="106">
        <f t="shared" ref="CJ138" si="4184">SUM(CJ139:CJ140)</f>
        <v>0</v>
      </c>
      <c r="CK138" s="106">
        <f t="shared" ref="CK138" si="4185">SUM(CK139:CK140)</f>
        <v>0</v>
      </c>
      <c r="CL138" s="122">
        <f t="shared" si="3715"/>
        <v>0</v>
      </c>
      <c r="CM138" s="122">
        <f t="shared" si="3716"/>
        <v>0</v>
      </c>
      <c r="CN138" s="106"/>
      <c r="CO138" s="106"/>
      <c r="CP138" s="106">
        <f t="shared" si="333"/>
        <v>0</v>
      </c>
      <c r="CQ138" s="106">
        <f t="shared" si="334"/>
        <v>0</v>
      </c>
      <c r="CR138" s="106">
        <f>SUM(CR139:CR140)</f>
        <v>0</v>
      </c>
      <c r="CS138" s="106">
        <f t="shared" ref="CS138" si="4186">SUM(CS139:CS140)</f>
        <v>0</v>
      </c>
      <c r="CT138" s="106">
        <f t="shared" ref="CT138" si="4187">SUM(CT139:CT140)</f>
        <v>0</v>
      </c>
      <c r="CU138" s="106">
        <f t="shared" ref="CU138" si="4188">SUM(CU139:CU140)</f>
        <v>0</v>
      </c>
      <c r="CV138" s="106">
        <f t="shared" ref="CV138" si="4189">SUM(CV139:CV140)</f>
        <v>0</v>
      </c>
      <c r="CW138" s="106">
        <f t="shared" ref="CW138" si="4190">SUM(CW139:CW140)</f>
        <v>0</v>
      </c>
      <c r="CX138" s="122">
        <f t="shared" si="3722"/>
        <v>0</v>
      </c>
      <c r="CY138" s="122">
        <f t="shared" si="3723"/>
        <v>0</v>
      </c>
      <c r="CZ138" s="106"/>
      <c r="DA138" s="106"/>
      <c r="DB138" s="106">
        <f t="shared" si="340"/>
        <v>0</v>
      </c>
      <c r="DC138" s="106">
        <f t="shared" si="341"/>
        <v>0</v>
      </c>
      <c r="DD138" s="106">
        <f>SUM(DD139:DD140)</f>
        <v>0</v>
      </c>
      <c r="DE138" s="106">
        <f t="shared" ref="DE138" si="4191">SUM(DE139:DE140)</f>
        <v>0</v>
      </c>
      <c r="DF138" s="106">
        <f t="shared" ref="DF138" si="4192">SUM(DF139:DF140)</f>
        <v>0</v>
      </c>
      <c r="DG138" s="106">
        <f t="shared" ref="DG138" si="4193">SUM(DG139:DG140)</f>
        <v>0</v>
      </c>
      <c r="DH138" s="106">
        <f t="shared" ref="DH138" si="4194">SUM(DH139:DH140)</f>
        <v>0</v>
      </c>
      <c r="DI138" s="106">
        <f t="shared" ref="DI138" si="4195">SUM(DI139:DI140)</f>
        <v>0</v>
      </c>
      <c r="DJ138" s="122">
        <f t="shared" si="3729"/>
        <v>0</v>
      </c>
      <c r="DK138" s="122">
        <f t="shared" si="3730"/>
        <v>0</v>
      </c>
      <c r="DL138" s="106"/>
      <c r="DM138" s="106"/>
      <c r="DN138" s="106">
        <f t="shared" si="347"/>
        <v>0</v>
      </c>
      <c r="DO138" s="106">
        <f t="shared" si="348"/>
        <v>0</v>
      </c>
      <c r="DP138" s="106">
        <f>SUM(DP139:DP140)</f>
        <v>0</v>
      </c>
      <c r="DQ138" s="106">
        <f t="shared" ref="DQ138" si="4196">SUM(DQ139:DQ140)</f>
        <v>0</v>
      </c>
      <c r="DR138" s="106">
        <f t="shared" ref="DR138" si="4197">SUM(DR139:DR140)</f>
        <v>0</v>
      </c>
      <c r="DS138" s="106">
        <f t="shared" ref="DS138" si="4198">SUM(DS139:DS140)</f>
        <v>0</v>
      </c>
      <c r="DT138" s="106">
        <f t="shared" ref="DT138" si="4199">SUM(DT139:DT140)</f>
        <v>0</v>
      </c>
      <c r="DU138" s="106">
        <f t="shared" ref="DU138" si="4200">SUM(DU139:DU140)</f>
        <v>0</v>
      </c>
      <c r="DV138" s="122">
        <f t="shared" si="3736"/>
        <v>0</v>
      </c>
      <c r="DW138" s="122">
        <f t="shared" si="3737"/>
        <v>0</v>
      </c>
      <c r="DX138" s="106"/>
      <c r="DY138" s="106">
        <v>0</v>
      </c>
      <c r="DZ138" s="106">
        <f t="shared" si="354"/>
        <v>0</v>
      </c>
      <c r="EA138" s="106">
        <f t="shared" si="355"/>
        <v>0</v>
      </c>
      <c r="EB138" s="106">
        <f>SUM(EB139:EB140)</f>
        <v>0</v>
      </c>
      <c r="EC138" s="106">
        <f t="shared" ref="EC138" si="4201">SUM(EC139:EC140)</f>
        <v>0</v>
      </c>
      <c r="ED138" s="106">
        <f t="shared" ref="ED138" si="4202">SUM(ED139:ED140)</f>
        <v>0</v>
      </c>
      <c r="EE138" s="106">
        <f t="shared" ref="EE138" si="4203">SUM(EE139:EE140)</f>
        <v>0</v>
      </c>
      <c r="EF138" s="106">
        <f t="shared" ref="EF138" si="4204">SUM(EF139:EF140)</f>
        <v>0</v>
      </c>
      <c r="EG138" s="106">
        <f t="shared" ref="EG138" si="4205">SUM(EG139:EG140)</f>
        <v>0</v>
      </c>
      <c r="EH138" s="122">
        <f t="shared" si="3743"/>
        <v>0</v>
      </c>
      <c r="EI138" s="122">
        <f t="shared" si="3744"/>
        <v>0</v>
      </c>
      <c r="EJ138" s="106">
        <v>7</v>
      </c>
      <c r="EK138" s="106">
        <v>1029045.2592</v>
      </c>
      <c r="EL138" s="106">
        <f t="shared" si="361"/>
        <v>2.916666666666667</v>
      </c>
      <c r="EM138" s="106">
        <f t="shared" si="362"/>
        <v>428768.85799999995</v>
      </c>
      <c r="EN138" s="106">
        <f>SUM(EN139:EN140)</f>
        <v>1</v>
      </c>
      <c r="EO138" s="106">
        <f t="shared" ref="EO138" si="4206">SUM(EO139:EO140)</f>
        <v>147006.47</v>
      </c>
      <c r="EP138" s="106">
        <f t="shared" ref="EP138" si="4207">SUM(EP139:EP140)</f>
        <v>0</v>
      </c>
      <c r="EQ138" s="106">
        <f t="shared" ref="EQ138" si="4208">SUM(EQ139:EQ140)</f>
        <v>0</v>
      </c>
      <c r="ER138" s="106">
        <f t="shared" ref="ER138" si="4209">SUM(ER139:ER140)</f>
        <v>1</v>
      </c>
      <c r="ES138" s="106">
        <f t="shared" ref="ES138" si="4210">SUM(ES139:ES140)</f>
        <v>147006.47</v>
      </c>
      <c r="ET138" s="122">
        <f t="shared" si="3750"/>
        <v>-1.916666666666667</v>
      </c>
      <c r="EU138" s="122">
        <f t="shared" si="3751"/>
        <v>-281762.38799999992</v>
      </c>
      <c r="EV138" s="106"/>
      <c r="EW138" s="106"/>
      <c r="EX138" s="106">
        <f t="shared" si="368"/>
        <v>0</v>
      </c>
      <c r="EY138" s="106">
        <f t="shared" si="369"/>
        <v>0</v>
      </c>
      <c r="EZ138" s="106">
        <f>SUM(EZ139:EZ140)</f>
        <v>0</v>
      </c>
      <c r="FA138" s="106">
        <f t="shared" ref="FA138" si="4211">SUM(FA139:FA140)</f>
        <v>0</v>
      </c>
      <c r="FB138" s="106">
        <f t="shared" ref="FB138" si="4212">SUM(FB139:FB140)</f>
        <v>0</v>
      </c>
      <c r="FC138" s="106">
        <f t="shared" ref="FC138" si="4213">SUM(FC139:FC140)</f>
        <v>0</v>
      </c>
      <c r="FD138" s="106">
        <f t="shared" ref="FD138" si="4214">SUM(FD139:FD140)</f>
        <v>0</v>
      </c>
      <c r="FE138" s="106">
        <f t="shared" ref="FE138" si="4215">SUM(FE139:FE140)</f>
        <v>0</v>
      </c>
      <c r="FF138" s="122">
        <f t="shared" si="3757"/>
        <v>0</v>
      </c>
      <c r="FG138" s="122">
        <f t="shared" si="3758"/>
        <v>0</v>
      </c>
      <c r="FH138" s="106"/>
      <c r="FI138" s="106"/>
      <c r="FJ138" s="106">
        <f t="shared" si="375"/>
        <v>0</v>
      </c>
      <c r="FK138" s="106">
        <f t="shared" si="376"/>
        <v>0</v>
      </c>
      <c r="FL138" s="106">
        <f>SUM(FL139:FL140)</f>
        <v>0</v>
      </c>
      <c r="FM138" s="106">
        <f t="shared" ref="FM138" si="4216">SUM(FM139:FM140)</f>
        <v>0</v>
      </c>
      <c r="FN138" s="106">
        <f t="shared" ref="FN138" si="4217">SUM(FN139:FN140)</f>
        <v>0</v>
      </c>
      <c r="FO138" s="106">
        <f t="shared" ref="FO138" si="4218">SUM(FO139:FO140)</f>
        <v>0</v>
      </c>
      <c r="FP138" s="106">
        <f t="shared" ref="FP138" si="4219">SUM(FP139:FP140)</f>
        <v>0</v>
      </c>
      <c r="FQ138" s="106">
        <f t="shared" ref="FQ138" si="4220">SUM(FQ139:FQ140)</f>
        <v>0</v>
      </c>
      <c r="FR138" s="122">
        <f t="shared" si="3764"/>
        <v>0</v>
      </c>
      <c r="FS138" s="122">
        <f t="shared" si="3765"/>
        <v>0</v>
      </c>
      <c r="FT138" s="106"/>
      <c r="FU138" s="106"/>
      <c r="FV138" s="106">
        <f t="shared" si="382"/>
        <v>0</v>
      </c>
      <c r="FW138" s="106">
        <f t="shared" si="383"/>
        <v>0</v>
      </c>
      <c r="FX138" s="106">
        <f>SUM(FX139:FX140)</f>
        <v>0</v>
      </c>
      <c r="FY138" s="106">
        <f t="shared" ref="FY138" si="4221">SUM(FY139:FY140)</f>
        <v>0</v>
      </c>
      <c r="FZ138" s="106">
        <f t="shared" ref="FZ138" si="4222">SUM(FZ139:FZ140)</f>
        <v>0</v>
      </c>
      <c r="GA138" s="106">
        <f t="shared" ref="GA138" si="4223">SUM(GA139:GA140)</f>
        <v>0</v>
      </c>
      <c r="GB138" s="106">
        <f t="shared" ref="GB138" si="4224">SUM(GB139:GB140)</f>
        <v>0</v>
      </c>
      <c r="GC138" s="106">
        <f t="shared" ref="GC138" si="4225">SUM(GC139:GC140)</f>
        <v>0</v>
      </c>
      <c r="GD138" s="122">
        <f t="shared" si="3771"/>
        <v>0</v>
      </c>
      <c r="GE138" s="122">
        <f t="shared" si="3772"/>
        <v>0</v>
      </c>
      <c r="GF138" s="106">
        <f t="shared" si="3973"/>
        <v>172</v>
      </c>
      <c r="GG138" s="106">
        <f t="shared" si="3973"/>
        <v>25285112.0832</v>
      </c>
      <c r="GH138" s="129">
        <f>SUM(GF138/12*$A$2)</f>
        <v>71.666666666666671</v>
      </c>
      <c r="GI138" s="172">
        <f>SUM(GG138/12*$A$2)</f>
        <v>10535463.367999999</v>
      </c>
      <c r="GJ138" s="106">
        <f>SUM(GJ139:GJ140)</f>
        <v>114</v>
      </c>
      <c r="GK138" s="106">
        <f t="shared" ref="GK138" si="4226">SUM(GK139:GK140)</f>
        <v>16758737.580000008</v>
      </c>
      <c r="GL138" s="106">
        <f t="shared" ref="GL138" si="4227">SUM(GL139:GL140)</f>
        <v>16</v>
      </c>
      <c r="GM138" s="106">
        <f t="shared" ref="GM138" si="4228">SUM(GM139:GM140)</f>
        <v>2352103.52</v>
      </c>
      <c r="GN138" s="106">
        <f t="shared" ref="GN138" si="4229">SUM(GN139:GN140)</f>
        <v>130</v>
      </c>
      <c r="GO138" s="106">
        <f t="shared" ref="GO138" si="4230">SUM(GO139:GO140)</f>
        <v>19110841.100000005</v>
      </c>
      <c r="GP138" s="106">
        <f t="shared" si="3979"/>
        <v>42.333333333333329</v>
      </c>
      <c r="GQ138" s="106">
        <f t="shared" si="3980"/>
        <v>6223274.2120000087</v>
      </c>
      <c r="GR138" s="142">
        <v>1</v>
      </c>
      <c r="GS138" s="142">
        <f>SUM(BU138/BS138)</f>
        <v>0.77538463859238616</v>
      </c>
      <c r="GT138" s="161">
        <v>147006.4656</v>
      </c>
      <c r="GU138" s="161">
        <f t="shared" si="2646"/>
        <v>147006.47000000006</v>
      </c>
      <c r="GV138" s="90">
        <f t="shared" si="2406"/>
        <v>-4.4000000634696335E-3</v>
      </c>
    </row>
    <row r="139" spans="1:204" ht="60" hidden="1" x14ac:dyDescent="0.2">
      <c r="A139" s="23">
        <v>1</v>
      </c>
      <c r="B139" s="78" t="s">
        <v>264</v>
      </c>
      <c r="C139" s="81" t="s">
        <v>265</v>
      </c>
      <c r="D139" s="82">
        <v>500</v>
      </c>
      <c r="E139" s="83" t="s">
        <v>266</v>
      </c>
      <c r="F139" s="86">
        <v>29</v>
      </c>
      <c r="G139" s="97">
        <v>147006.4656</v>
      </c>
      <c r="H139" s="98"/>
      <c r="I139" s="98"/>
      <c r="J139" s="98"/>
      <c r="K139" s="98"/>
      <c r="L139" s="98">
        <f>VLOOKUP($D139,'факт '!$D$7:$AS$101,3,0)</f>
        <v>0</v>
      </c>
      <c r="M139" s="98">
        <f>VLOOKUP($D139,'факт '!$D$7:$AS$101,4,0)</f>
        <v>0</v>
      </c>
      <c r="N139" s="98"/>
      <c r="O139" s="98"/>
      <c r="P139" s="98">
        <f>SUM(L139+N139)</f>
        <v>0</v>
      </c>
      <c r="Q139" s="98">
        <f>SUM(M139+O139)</f>
        <v>0</v>
      </c>
      <c r="R139" s="99">
        <f t="shared" ref="R139" si="4231">SUM(L139-J139)</f>
        <v>0</v>
      </c>
      <c r="S139" s="99">
        <f t="shared" ref="S139" si="4232">SUM(M139-K139)</f>
        <v>0</v>
      </c>
      <c r="T139" s="98"/>
      <c r="U139" s="98"/>
      <c r="V139" s="98"/>
      <c r="W139" s="98"/>
      <c r="X139" s="98">
        <f>VLOOKUP($D139,'факт '!$D$7:$AS$101,7,0)</f>
        <v>0</v>
      </c>
      <c r="Y139" s="98">
        <f>VLOOKUP($D139,'факт '!$D$7:$AS$101,8,0)</f>
        <v>0</v>
      </c>
      <c r="Z139" s="98">
        <f>VLOOKUP($D139,'факт '!$D$7:$AS$101,9,0)</f>
        <v>0</v>
      </c>
      <c r="AA139" s="98">
        <f>VLOOKUP($D139,'факт '!$D$7:$AS$101,10,0)</f>
        <v>0</v>
      </c>
      <c r="AB139" s="98">
        <f>SUM(X139+Z139)</f>
        <v>0</v>
      </c>
      <c r="AC139" s="98">
        <f>SUM(Y139+AA139)</f>
        <v>0</v>
      </c>
      <c r="AD139" s="99">
        <f t="shared" ref="AD139" si="4233">SUM(X139-V139)</f>
        <v>0</v>
      </c>
      <c r="AE139" s="99">
        <f t="shared" si="3681"/>
        <v>0</v>
      </c>
      <c r="AF139" s="98"/>
      <c r="AG139" s="98"/>
      <c r="AH139" s="98"/>
      <c r="AI139" s="98"/>
      <c r="AJ139" s="98">
        <f>VLOOKUP($D139,'факт '!$D$7:$AS$101,5,0)</f>
        <v>0</v>
      </c>
      <c r="AK139" s="98">
        <f>VLOOKUP($D139,'факт '!$D$7:$AS$101,6,0)</f>
        <v>0</v>
      </c>
      <c r="AL139" s="98"/>
      <c r="AM139" s="98"/>
      <c r="AN139" s="98">
        <f>SUM(AJ139+AL139)</f>
        <v>0</v>
      </c>
      <c r="AO139" s="98">
        <f>SUM(AK139+AM139)</f>
        <v>0</v>
      </c>
      <c r="AP139" s="99">
        <f t="shared" ref="AP139" si="4234">SUM(AJ139-AH139)</f>
        <v>0</v>
      </c>
      <c r="AQ139" s="99">
        <f t="shared" si="3688"/>
        <v>0</v>
      </c>
      <c r="AR139" s="98"/>
      <c r="AS139" s="98"/>
      <c r="AT139" s="98"/>
      <c r="AU139" s="98"/>
      <c r="AV139" s="98">
        <f>VLOOKUP($D139,'факт '!$D$7:$AS$101,11,0)</f>
        <v>0</v>
      </c>
      <c r="AW139" s="98">
        <f>VLOOKUP($D139,'факт '!$D$7:$AS$101,12,0)</f>
        <v>0</v>
      </c>
      <c r="AX139" s="98"/>
      <c r="AY139" s="98"/>
      <c r="AZ139" s="98">
        <f>SUM(AV139+AX139)</f>
        <v>0</v>
      </c>
      <c r="BA139" s="98">
        <f>SUM(AW139+AY139)</f>
        <v>0</v>
      </c>
      <c r="BB139" s="99">
        <f t="shared" si="3694"/>
        <v>0</v>
      </c>
      <c r="BC139" s="99">
        <f t="shared" si="3695"/>
        <v>0</v>
      </c>
      <c r="BD139" s="98"/>
      <c r="BE139" s="98"/>
      <c r="BF139" s="98"/>
      <c r="BG139" s="98"/>
      <c r="BH139" s="98">
        <f>VLOOKUP($D139,'факт '!$D$7:$AS$101,15,0)</f>
        <v>92</v>
      </c>
      <c r="BI139" s="98">
        <f>VLOOKUP($D139,'факт '!$D$7:$AS$101,16,0)</f>
        <v>13524595.240000006</v>
      </c>
      <c r="BJ139" s="98">
        <f>VLOOKUP($D139,'факт '!$D$7:$AS$101,17,0)</f>
        <v>2</v>
      </c>
      <c r="BK139" s="98">
        <f>VLOOKUP($D139,'факт '!$D$7:$AS$101,18,0)</f>
        <v>294012.94</v>
      </c>
      <c r="BL139" s="98">
        <f>SUM(BH139+BJ139)</f>
        <v>94</v>
      </c>
      <c r="BM139" s="98">
        <f>SUM(BI139+BK139)</f>
        <v>13818608.180000005</v>
      </c>
      <c r="BN139" s="99">
        <f t="shared" si="3701"/>
        <v>92</v>
      </c>
      <c r="BO139" s="99">
        <f t="shared" si="3702"/>
        <v>13524595.240000006</v>
      </c>
      <c r="BP139" s="98"/>
      <c r="BQ139" s="98"/>
      <c r="BR139" s="98"/>
      <c r="BS139" s="98"/>
      <c r="BT139" s="98">
        <f>VLOOKUP($D139,'факт '!$D$7:$AS$101,19,0)</f>
        <v>21</v>
      </c>
      <c r="BU139" s="98">
        <f>VLOOKUP($D139,'факт '!$D$7:$AS$101,20,0)</f>
        <v>3087135.870000001</v>
      </c>
      <c r="BV139" s="98">
        <f>VLOOKUP($D139,'факт '!$D$7:$AS$101,21,0)</f>
        <v>14</v>
      </c>
      <c r="BW139" s="98">
        <f>VLOOKUP($D139,'факт '!$D$7:$AS$101,22,0)</f>
        <v>2058090.5799999998</v>
      </c>
      <c r="BX139" s="98">
        <f>SUM(BT139+BV139)</f>
        <v>35</v>
      </c>
      <c r="BY139" s="98">
        <f>SUM(BU139+BW139)</f>
        <v>5145226.4500000011</v>
      </c>
      <c r="BZ139" s="99">
        <f t="shared" si="3708"/>
        <v>21</v>
      </c>
      <c r="CA139" s="99">
        <f t="shared" si="3709"/>
        <v>3087135.870000001</v>
      </c>
      <c r="CB139" s="98"/>
      <c r="CC139" s="98"/>
      <c r="CD139" s="98"/>
      <c r="CE139" s="98"/>
      <c r="CF139" s="98">
        <f>VLOOKUP($D139,'факт '!$D$7:$AS$101,23,0)</f>
        <v>0</v>
      </c>
      <c r="CG139" s="98">
        <f>VLOOKUP($D139,'факт '!$D$7:$AS$101,24,0)</f>
        <v>0</v>
      </c>
      <c r="CH139" s="98">
        <f>VLOOKUP($D139,'факт '!$D$7:$AS$101,25,0)</f>
        <v>0</v>
      </c>
      <c r="CI139" s="98">
        <f>VLOOKUP($D139,'факт '!$D$7:$AS$101,26,0)</f>
        <v>0</v>
      </c>
      <c r="CJ139" s="98">
        <f>SUM(CF139+CH139)</f>
        <v>0</v>
      </c>
      <c r="CK139" s="98">
        <f>SUM(CG139+CI139)</f>
        <v>0</v>
      </c>
      <c r="CL139" s="99">
        <f t="shared" si="3715"/>
        <v>0</v>
      </c>
      <c r="CM139" s="99">
        <f t="shared" si="3716"/>
        <v>0</v>
      </c>
      <c r="CN139" s="98"/>
      <c r="CO139" s="98"/>
      <c r="CP139" s="98"/>
      <c r="CQ139" s="98"/>
      <c r="CR139" s="98">
        <f>VLOOKUP($D139,'факт '!$D$7:$AS$101,27,0)</f>
        <v>0</v>
      </c>
      <c r="CS139" s="98">
        <f>VLOOKUP($D139,'факт '!$D$7:$AS$101,28,0)</f>
        <v>0</v>
      </c>
      <c r="CT139" s="98">
        <f>VLOOKUP($D139,'факт '!$D$7:$AS$101,29,0)</f>
        <v>0</v>
      </c>
      <c r="CU139" s="98">
        <f>VLOOKUP($D139,'факт '!$D$7:$AS$101,30,0)</f>
        <v>0</v>
      </c>
      <c r="CV139" s="98">
        <f>SUM(CR139+CT139)</f>
        <v>0</v>
      </c>
      <c r="CW139" s="98">
        <f>SUM(CS139+CU139)</f>
        <v>0</v>
      </c>
      <c r="CX139" s="99">
        <f t="shared" si="3722"/>
        <v>0</v>
      </c>
      <c r="CY139" s="99">
        <f t="shared" si="3723"/>
        <v>0</v>
      </c>
      <c r="CZ139" s="98"/>
      <c r="DA139" s="98"/>
      <c r="DB139" s="98"/>
      <c r="DC139" s="98"/>
      <c r="DD139" s="98">
        <f>VLOOKUP($D139,'факт '!$D$7:$AS$101,31,0)</f>
        <v>0</v>
      </c>
      <c r="DE139" s="98">
        <f>VLOOKUP($D139,'факт '!$D$7:$AS$101,32,0)</f>
        <v>0</v>
      </c>
      <c r="DF139" s="98"/>
      <c r="DG139" s="98"/>
      <c r="DH139" s="98">
        <f>SUM(DD139+DF139)</f>
        <v>0</v>
      </c>
      <c r="DI139" s="98">
        <f>SUM(DE139+DG139)</f>
        <v>0</v>
      </c>
      <c r="DJ139" s="99">
        <f t="shared" si="3729"/>
        <v>0</v>
      </c>
      <c r="DK139" s="99">
        <f t="shared" si="3730"/>
        <v>0</v>
      </c>
      <c r="DL139" s="98"/>
      <c r="DM139" s="98"/>
      <c r="DN139" s="98"/>
      <c r="DO139" s="98"/>
      <c r="DP139" s="98">
        <f>VLOOKUP($D139,'факт '!$D$7:$AS$101,13,0)</f>
        <v>0</v>
      </c>
      <c r="DQ139" s="98">
        <f>VLOOKUP($D139,'факт '!$D$7:$AS$101,14,0)</f>
        <v>0</v>
      </c>
      <c r="DR139" s="98"/>
      <c r="DS139" s="98"/>
      <c r="DT139" s="98">
        <f>SUM(DP139+DR139)</f>
        <v>0</v>
      </c>
      <c r="DU139" s="98">
        <f>SUM(DQ139+DS139)</f>
        <v>0</v>
      </c>
      <c r="DV139" s="99">
        <f t="shared" si="3736"/>
        <v>0</v>
      </c>
      <c r="DW139" s="99">
        <f t="shared" si="3737"/>
        <v>0</v>
      </c>
      <c r="DX139" s="98"/>
      <c r="DY139" s="98"/>
      <c r="DZ139" s="98"/>
      <c r="EA139" s="98"/>
      <c r="EB139" s="98">
        <f>VLOOKUP($D139,'факт '!$D$7:$AS$101,33,0)</f>
        <v>0</v>
      </c>
      <c r="EC139" s="98">
        <f>VLOOKUP($D139,'факт '!$D$7:$AS$101,34,0)</f>
        <v>0</v>
      </c>
      <c r="ED139" s="98">
        <f>VLOOKUP($D139,'факт '!$D$7:$AS$101,35,0)</f>
        <v>0</v>
      </c>
      <c r="EE139" s="98">
        <f>VLOOKUP($D139,'факт '!$D$7:$AS$101,36,0)</f>
        <v>0</v>
      </c>
      <c r="EF139" s="98">
        <f>SUM(EB139+ED139)</f>
        <v>0</v>
      </c>
      <c r="EG139" s="98">
        <f>SUM(EC139+EE139)</f>
        <v>0</v>
      </c>
      <c r="EH139" s="99">
        <f t="shared" si="3743"/>
        <v>0</v>
      </c>
      <c r="EI139" s="99">
        <f t="shared" si="3744"/>
        <v>0</v>
      </c>
      <c r="EJ139" s="98"/>
      <c r="EK139" s="98"/>
      <c r="EL139" s="98"/>
      <c r="EM139" s="98"/>
      <c r="EN139" s="98">
        <f>VLOOKUP($D139,'факт '!$D$7:$AS$101,39,0)</f>
        <v>1</v>
      </c>
      <c r="EO139" s="98">
        <f>VLOOKUP($D139,'факт '!$D$7:$AS$101,40,0)</f>
        <v>147006.47</v>
      </c>
      <c r="EP139" s="98">
        <f>VLOOKUP($D139,'факт '!$D$7:$AS$101,41,0)</f>
        <v>0</v>
      </c>
      <c r="EQ139" s="98">
        <f>VLOOKUP($D139,'факт '!$D$7:$AS$101,42,0)</f>
        <v>0</v>
      </c>
      <c r="ER139" s="98">
        <f>SUM(EN139+EP139)</f>
        <v>1</v>
      </c>
      <c r="ES139" s="98">
        <f>SUM(EO139+EQ139)</f>
        <v>147006.47</v>
      </c>
      <c r="ET139" s="99">
        <f t="shared" si="3750"/>
        <v>1</v>
      </c>
      <c r="EU139" s="99">
        <f t="shared" si="3751"/>
        <v>147006.47</v>
      </c>
      <c r="EV139" s="98"/>
      <c r="EW139" s="98"/>
      <c r="EX139" s="98"/>
      <c r="EY139" s="98"/>
      <c r="EZ139" s="98"/>
      <c r="FA139" s="98"/>
      <c r="FB139" s="98"/>
      <c r="FC139" s="98"/>
      <c r="FD139" s="98">
        <f t="shared" ref="FD139:FD141" si="4235">SUM(EZ139+FB139)</f>
        <v>0</v>
      </c>
      <c r="FE139" s="98">
        <f t="shared" ref="FE139:FE141" si="4236">SUM(FA139+FC139)</f>
        <v>0</v>
      </c>
      <c r="FF139" s="99">
        <f t="shared" si="3757"/>
        <v>0</v>
      </c>
      <c r="FG139" s="99">
        <f t="shared" si="3758"/>
        <v>0</v>
      </c>
      <c r="FH139" s="98"/>
      <c r="FI139" s="98"/>
      <c r="FJ139" s="98"/>
      <c r="FK139" s="98"/>
      <c r="FL139" s="98">
        <f>VLOOKUP($D139,'факт '!$D$7:$AS$101,37,0)</f>
        <v>0</v>
      </c>
      <c r="FM139" s="98">
        <f>VLOOKUP($D139,'факт '!$D$7:$AS$101,38,0)</f>
        <v>0</v>
      </c>
      <c r="FN139" s="98"/>
      <c r="FO139" s="98"/>
      <c r="FP139" s="98">
        <f>SUM(FL139+FN139)</f>
        <v>0</v>
      </c>
      <c r="FQ139" s="98">
        <f>SUM(FM139+FO139)</f>
        <v>0</v>
      </c>
      <c r="FR139" s="99">
        <f t="shared" si="3764"/>
        <v>0</v>
      </c>
      <c r="FS139" s="99">
        <f t="shared" si="3765"/>
        <v>0</v>
      </c>
      <c r="FT139" s="98"/>
      <c r="FU139" s="98"/>
      <c r="FV139" s="98"/>
      <c r="FW139" s="98"/>
      <c r="FX139" s="98"/>
      <c r="FY139" s="98"/>
      <c r="FZ139" s="98"/>
      <c r="GA139" s="98"/>
      <c r="GB139" s="98">
        <f t="shared" ref="GB139:GB141" si="4237">SUM(FX139+FZ139)</f>
        <v>0</v>
      </c>
      <c r="GC139" s="98">
        <f t="shared" ref="GC139:GC141" si="4238">SUM(FY139+GA139)</f>
        <v>0</v>
      </c>
      <c r="GD139" s="99">
        <f t="shared" si="3771"/>
        <v>0</v>
      </c>
      <c r="GE139" s="99">
        <f t="shared" si="3772"/>
        <v>0</v>
      </c>
      <c r="GF139" s="98">
        <f t="shared" ref="GF139:GF140" si="4239">SUM(H139,T139,AF139,AR139,BD139,BP139,CB139,CN139,CZ139,DL139,DX139,EJ139,EV139)</f>
        <v>0</v>
      </c>
      <c r="GG139" s="98">
        <f t="shared" ref="GG139:GG140" si="4240">SUM(I139,U139,AG139,AS139,BE139,BQ139,CC139,CO139,DA139,DM139,DY139,EK139,EW139)</f>
        <v>0</v>
      </c>
      <c r="GH139" s="98">
        <f t="shared" ref="GH139:GH140" si="4241">SUM(J139,V139,AH139,AT139,BF139,BR139,CD139,CP139,DB139,DN139,DZ139,EL139,EX139)</f>
        <v>0</v>
      </c>
      <c r="GI139" s="98">
        <f t="shared" ref="GI139:GI140" si="4242">SUM(K139,W139,AI139,AU139,BG139,BS139,CE139,CQ139,DC139,DO139,EA139,EM139,EY139)</f>
        <v>0</v>
      </c>
      <c r="GJ139" s="98">
        <f>SUM(L139,X139,AJ139,AV139,BH139,BT139,CF139,CR139,DD139,DP139,EB139,EN139,EZ139,FL139)</f>
        <v>114</v>
      </c>
      <c r="GK139" s="98">
        <f t="shared" ref="GK139" si="4243">SUM(M139,Y139,AK139,AW139,BI139,BU139,CG139,CS139,DE139,DQ139,EC139,EO139,FA139,FM139)</f>
        <v>16758737.580000008</v>
      </c>
      <c r="GL139" s="98">
        <f t="shared" ref="GL139" si="4244">SUM(N139,Z139,AL139,AX139,BJ139,BV139,CH139,CT139,DF139,DR139,ED139,EP139,FB139,FN139)</f>
        <v>16</v>
      </c>
      <c r="GM139" s="98">
        <f t="shared" ref="GM139" si="4245">SUM(O139,AA139,AM139,AY139,BK139,BW139,CI139,CU139,DG139,DS139,EE139,EQ139,FC139,FO139)</f>
        <v>2352103.52</v>
      </c>
      <c r="GN139" s="98">
        <f t="shared" ref="GN139" si="4246">SUM(P139,AB139,AN139,AZ139,BL139,BX139,CJ139,CV139,DH139,DT139,EF139,ER139,FD139,FP139)</f>
        <v>130</v>
      </c>
      <c r="GO139" s="98">
        <f t="shared" ref="GO139" si="4247">SUM(Q139,AC139,AO139,BA139,BM139,BY139,CK139,CW139,DI139,DU139,EG139,ES139,FE139,FQ139)</f>
        <v>19110841.100000005</v>
      </c>
      <c r="GP139" s="98"/>
      <c r="GQ139" s="98"/>
      <c r="GR139" s="139"/>
      <c r="GS139" s="78"/>
      <c r="GT139" s="161">
        <v>147006.4656</v>
      </c>
      <c r="GU139" s="161">
        <f t="shared" ref="GU139" si="4248">SUM(GK139/GJ139)</f>
        <v>147006.47000000006</v>
      </c>
      <c r="GV139" s="90">
        <f t="shared" ref="GV139:GV196" si="4249">SUM(GT139-GU139)</f>
        <v>-4.4000000634696335E-3</v>
      </c>
    </row>
    <row r="140" spans="1:204" hidden="1" x14ac:dyDescent="0.2">
      <c r="A140" s="23">
        <v>1</v>
      </c>
      <c r="B140" s="78"/>
      <c r="C140" s="81"/>
      <c r="D140" s="82"/>
      <c r="E140" s="83"/>
      <c r="F140" s="86"/>
      <c r="G140" s="97"/>
      <c r="H140" s="98"/>
      <c r="I140" s="98"/>
      <c r="J140" s="98"/>
      <c r="K140" s="98"/>
      <c r="L140" s="98"/>
      <c r="M140" s="98"/>
      <c r="N140" s="98"/>
      <c r="O140" s="98"/>
      <c r="P140" s="98">
        <f t="shared" si="3999"/>
        <v>0</v>
      </c>
      <c r="Q140" s="98">
        <f t="shared" si="4000"/>
        <v>0</v>
      </c>
      <c r="R140" s="99">
        <f t="shared" si="2687"/>
        <v>0</v>
      </c>
      <c r="S140" s="99">
        <f t="shared" si="2688"/>
        <v>0</v>
      </c>
      <c r="T140" s="98"/>
      <c r="U140" s="98"/>
      <c r="V140" s="98"/>
      <c r="W140" s="98"/>
      <c r="X140" s="98"/>
      <c r="Y140" s="98"/>
      <c r="Z140" s="98"/>
      <c r="AA140" s="98"/>
      <c r="AB140" s="98">
        <f t="shared" ref="AB140:AB141" si="4250">SUM(X140+Z140)</f>
        <v>0</v>
      </c>
      <c r="AC140" s="98">
        <f t="shared" ref="AC140:AC141" si="4251">SUM(Y140+AA140)</f>
        <v>0</v>
      </c>
      <c r="AD140" s="99">
        <f t="shared" si="3680"/>
        <v>0</v>
      </c>
      <c r="AE140" s="99">
        <f t="shared" si="3681"/>
        <v>0</v>
      </c>
      <c r="AF140" s="98"/>
      <c r="AG140" s="98"/>
      <c r="AH140" s="98"/>
      <c r="AI140" s="98"/>
      <c r="AJ140" s="98"/>
      <c r="AK140" s="98"/>
      <c r="AL140" s="98"/>
      <c r="AM140" s="98"/>
      <c r="AN140" s="98">
        <f t="shared" ref="AN140" si="4252">SUM(AJ140+AL140)</f>
        <v>0</v>
      </c>
      <c r="AO140" s="98">
        <f t="shared" ref="AO140" si="4253">SUM(AK140+AM140)</f>
        <v>0</v>
      </c>
      <c r="AP140" s="99">
        <f t="shared" si="3687"/>
        <v>0</v>
      </c>
      <c r="AQ140" s="99">
        <f t="shared" si="3688"/>
        <v>0</v>
      </c>
      <c r="AR140" s="98"/>
      <c r="AS140" s="98"/>
      <c r="AT140" s="98"/>
      <c r="AU140" s="98"/>
      <c r="AV140" s="98"/>
      <c r="AW140" s="98"/>
      <c r="AX140" s="98"/>
      <c r="AY140" s="98"/>
      <c r="AZ140" s="98">
        <f t="shared" ref="AZ140" si="4254">SUM(AV140+AX140)</f>
        <v>0</v>
      </c>
      <c r="BA140" s="98">
        <f t="shared" ref="BA140" si="4255">SUM(AW140+AY140)</f>
        <v>0</v>
      </c>
      <c r="BB140" s="99">
        <f t="shared" si="3694"/>
        <v>0</v>
      </c>
      <c r="BC140" s="99">
        <f t="shared" si="3695"/>
        <v>0</v>
      </c>
      <c r="BD140" s="98"/>
      <c r="BE140" s="98"/>
      <c r="BF140" s="98"/>
      <c r="BG140" s="98"/>
      <c r="BH140" s="98"/>
      <c r="BI140" s="98"/>
      <c r="BJ140" s="98"/>
      <c r="BK140" s="98"/>
      <c r="BL140" s="98">
        <f t="shared" ref="BL140:BL141" si="4256">SUM(BH140+BJ140)</f>
        <v>0</v>
      </c>
      <c r="BM140" s="98">
        <f t="shared" ref="BM140:BM141" si="4257">SUM(BI140+BK140)</f>
        <v>0</v>
      </c>
      <c r="BN140" s="99">
        <f t="shared" si="3701"/>
        <v>0</v>
      </c>
      <c r="BO140" s="99">
        <f t="shared" si="3702"/>
        <v>0</v>
      </c>
      <c r="BP140" s="98"/>
      <c r="BQ140" s="98"/>
      <c r="BR140" s="98"/>
      <c r="BS140" s="98"/>
      <c r="BT140" s="98"/>
      <c r="BU140" s="98"/>
      <c r="BV140" s="98"/>
      <c r="BW140" s="98"/>
      <c r="BX140" s="98">
        <f t="shared" ref="BX140:BX141" si="4258">SUM(BT140+BV140)</f>
        <v>0</v>
      </c>
      <c r="BY140" s="98">
        <f t="shared" ref="BY140:BY141" si="4259">SUM(BU140+BW140)</f>
        <v>0</v>
      </c>
      <c r="BZ140" s="99">
        <f t="shared" si="3708"/>
        <v>0</v>
      </c>
      <c r="CA140" s="99">
        <f t="shared" si="3709"/>
        <v>0</v>
      </c>
      <c r="CB140" s="98"/>
      <c r="CC140" s="98"/>
      <c r="CD140" s="98"/>
      <c r="CE140" s="98"/>
      <c r="CF140" s="98"/>
      <c r="CG140" s="98"/>
      <c r="CH140" s="98"/>
      <c r="CI140" s="98"/>
      <c r="CJ140" s="98">
        <f t="shared" ref="CJ140:CJ141" si="4260">SUM(CF140+CH140)</f>
        <v>0</v>
      </c>
      <c r="CK140" s="98">
        <f t="shared" ref="CK140:CK141" si="4261">SUM(CG140+CI140)</f>
        <v>0</v>
      </c>
      <c r="CL140" s="99">
        <f t="shared" si="3715"/>
        <v>0</v>
      </c>
      <c r="CM140" s="99">
        <f t="shared" si="3716"/>
        <v>0</v>
      </c>
      <c r="CN140" s="98"/>
      <c r="CO140" s="98"/>
      <c r="CP140" s="98"/>
      <c r="CQ140" s="98"/>
      <c r="CR140" s="98"/>
      <c r="CS140" s="98"/>
      <c r="CT140" s="98"/>
      <c r="CU140" s="98"/>
      <c r="CV140" s="98">
        <f t="shared" ref="CV140:CV141" si="4262">SUM(CR140+CT140)</f>
        <v>0</v>
      </c>
      <c r="CW140" s="98">
        <f t="shared" ref="CW140:CW141" si="4263">SUM(CS140+CU140)</f>
        <v>0</v>
      </c>
      <c r="CX140" s="99">
        <f t="shared" si="3722"/>
        <v>0</v>
      </c>
      <c r="CY140" s="99">
        <f t="shared" si="3723"/>
        <v>0</v>
      </c>
      <c r="CZ140" s="98"/>
      <c r="DA140" s="98"/>
      <c r="DB140" s="98"/>
      <c r="DC140" s="98"/>
      <c r="DD140" s="98"/>
      <c r="DE140" s="98"/>
      <c r="DF140" s="98"/>
      <c r="DG140" s="98"/>
      <c r="DH140" s="98">
        <f t="shared" ref="DH140:DH141" si="4264">SUM(DD140+DF140)</f>
        <v>0</v>
      </c>
      <c r="DI140" s="98">
        <f t="shared" ref="DI140:DI141" si="4265">SUM(DE140+DG140)</f>
        <v>0</v>
      </c>
      <c r="DJ140" s="99">
        <f t="shared" si="3729"/>
        <v>0</v>
      </c>
      <c r="DK140" s="99">
        <f t="shared" si="3730"/>
        <v>0</v>
      </c>
      <c r="DL140" s="98"/>
      <c r="DM140" s="98"/>
      <c r="DN140" s="98"/>
      <c r="DO140" s="98"/>
      <c r="DP140" s="98"/>
      <c r="DQ140" s="98"/>
      <c r="DR140" s="98"/>
      <c r="DS140" s="98"/>
      <c r="DT140" s="98">
        <f t="shared" ref="DT140:DT141" si="4266">SUM(DP140+DR140)</f>
        <v>0</v>
      </c>
      <c r="DU140" s="98">
        <f t="shared" ref="DU140:DU141" si="4267">SUM(DQ140+DS140)</f>
        <v>0</v>
      </c>
      <c r="DV140" s="99">
        <f t="shared" si="3736"/>
        <v>0</v>
      </c>
      <c r="DW140" s="99">
        <f t="shared" si="3737"/>
        <v>0</v>
      </c>
      <c r="DX140" s="98"/>
      <c r="DY140" s="98"/>
      <c r="DZ140" s="98"/>
      <c r="EA140" s="98"/>
      <c r="EB140" s="98"/>
      <c r="EC140" s="98"/>
      <c r="ED140" s="98"/>
      <c r="EE140" s="98"/>
      <c r="EF140" s="98">
        <f t="shared" ref="EF140:EF141" si="4268">SUM(EB140+ED140)</f>
        <v>0</v>
      </c>
      <c r="EG140" s="98">
        <f t="shared" ref="EG140:EG141" si="4269">SUM(EC140+EE140)</f>
        <v>0</v>
      </c>
      <c r="EH140" s="99">
        <f t="shared" si="3743"/>
        <v>0</v>
      </c>
      <c r="EI140" s="99">
        <f t="shared" si="3744"/>
        <v>0</v>
      </c>
      <c r="EJ140" s="98"/>
      <c r="EK140" s="98"/>
      <c r="EL140" s="98"/>
      <c r="EM140" s="98"/>
      <c r="EN140" s="98"/>
      <c r="EO140" s="98"/>
      <c r="EP140" s="98"/>
      <c r="EQ140" s="98"/>
      <c r="ER140" s="98">
        <f t="shared" ref="ER140:ER141" si="4270">SUM(EN140+EP140)</f>
        <v>0</v>
      </c>
      <c r="ES140" s="98">
        <f t="shared" ref="ES140:ES141" si="4271">SUM(EO140+EQ140)</f>
        <v>0</v>
      </c>
      <c r="ET140" s="99">
        <f t="shared" si="3750"/>
        <v>0</v>
      </c>
      <c r="EU140" s="99">
        <f t="shared" si="3751"/>
        <v>0</v>
      </c>
      <c r="EV140" s="98"/>
      <c r="EW140" s="98"/>
      <c r="EX140" s="98"/>
      <c r="EY140" s="98"/>
      <c r="EZ140" s="98"/>
      <c r="FA140" s="98"/>
      <c r="FB140" s="98"/>
      <c r="FC140" s="98"/>
      <c r="FD140" s="98">
        <f t="shared" si="4235"/>
        <v>0</v>
      </c>
      <c r="FE140" s="98">
        <f t="shared" si="4236"/>
        <v>0</v>
      </c>
      <c r="FF140" s="99">
        <f t="shared" si="3757"/>
        <v>0</v>
      </c>
      <c r="FG140" s="99">
        <f t="shared" si="3758"/>
        <v>0</v>
      </c>
      <c r="FH140" s="98"/>
      <c r="FI140" s="98"/>
      <c r="FJ140" s="98"/>
      <c r="FK140" s="98"/>
      <c r="FL140" s="98"/>
      <c r="FM140" s="98"/>
      <c r="FN140" s="98"/>
      <c r="FO140" s="98"/>
      <c r="FP140" s="98">
        <f t="shared" ref="FP140:FP141" si="4272">SUM(FL140+FN140)</f>
        <v>0</v>
      </c>
      <c r="FQ140" s="98">
        <f t="shared" ref="FQ140:FQ141" si="4273">SUM(FM140+FO140)</f>
        <v>0</v>
      </c>
      <c r="FR140" s="99">
        <f t="shared" si="3764"/>
        <v>0</v>
      </c>
      <c r="FS140" s="99">
        <f t="shared" si="3765"/>
        <v>0</v>
      </c>
      <c r="FT140" s="98"/>
      <c r="FU140" s="98"/>
      <c r="FV140" s="98"/>
      <c r="FW140" s="98"/>
      <c r="FX140" s="98"/>
      <c r="FY140" s="98"/>
      <c r="FZ140" s="98"/>
      <c r="GA140" s="98"/>
      <c r="GB140" s="98">
        <f t="shared" si="4237"/>
        <v>0</v>
      </c>
      <c r="GC140" s="98">
        <f t="shared" si="4238"/>
        <v>0</v>
      </c>
      <c r="GD140" s="99">
        <f t="shared" si="3771"/>
        <v>0</v>
      </c>
      <c r="GE140" s="99">
        <f t="shared" si="3772"/>
        <v>0</v>
      </c>
      <c r="GF140" s="98">
        <f t="shared" si="4239"/>
        <v>0</v>
      </c>
      <c r="GG140" s="98">
        <f t="shared" si="4240"/>
        <v>0</v>
      </c>
      <c r="GH140" s="98">
        <f t="shared" si="4241"/>
        <v>0</v>
      </c>
      <c r="GI140" s="98">
        <f t="shared" si="4242"/>
        <v>0</v>
      </c>
      <c r="GJ140" s="98">
        <f t="shared" ref="GJ140" si="4274">SUM(L140,X140,AJ140,AV140,BH140,BT140,CF140,CR140,DD140,DP140,EB140,EN140,EZ140)</f>
        <v>0</v>
      </c>
      <c r="GK140" s="98">
        <f t="shared" ref="GK140" si="4275">SUM(M140,Y140,AK140,AW140,BI140,BU140,CG140,CS140,DE140,DQ140,EC140,EO140,FA140)</f>
        <v>0</v>
      </c>
      <c r="GL140" s="98">
        <f t="shared" ref="GL140" si="4276">SUM(N140,Z140,AL140,AX140,BJ140,BV140,CH140,CT140,DF140,DR140,ED140,EP140,FB140)</f>
        <v>0</v>
      </c>
      <c r="GM140" s="98">
        <f t="shared" ref="GM140" si="4277">SUM(O140,AA140,AM140,AY140,BK140,BW140,CI140,CU140,DG140,DS140,EE140,EQ140,FC140)</f>
        <v>0</v>
      </c>
      <c r="GN140" s="98">
        <f t="shared" ref="GN140" si="4278">SUM(P140,AB140,AN140,AZ140,BL140,BX140,CJ140,CV140,DH140,DT140,EF140,ER140,FD140)</f>
        <v>0</v>
      </c>
      <c r="GO140" s="98">
        <f t="shared" ref="GO140" si="4279">SUM(Q140,AC140,AO140,BA140,BM140,BY140,CK140,CW140,DI140,DU140,EG140,ES140,FE140)</f>
        <v>0</v>
      </c>
      <c r="GP140" s="98"/>
      <c r="GQ140" s="98"/>
      <c r="GR140" s="139"/>
      <c r="GS140" s="78"/>
      <c r="GT140" s="161"/>
      <c r="GU140" s="161"/>
      <c r="GV140" s="90">
        <f t="shared" si="4249"/>
        <v>0</v>
      </c>
    </row>
    <row r="141" spans="1:204" hidden="1" x14ac:dyDescent="0.2">
      <c r="A141" s="23">
        <v>1</v>
      </c>
      <c r="B141" s="101"/>
      <c r="C141" s="102"/>
      <c r="D141" s="103"/>
      <c r="E141" s="123" t="s">
        <v>58</v>
      </c>
      <c r="F141" s="125">
        <v>30</v>
      </c>
      <c r="G141" s="126">
        <v>254142.60940000002</v>
      </c>
      <c r="H141" s="106">
        <f>VLOOKUP($E141,'ВМП план'!$B$8:$AN$43,8,0)</f>
        <v>0</v>
      </c>
      <c r="I141" s="106">
        <f>VLOOKUP($E141,'ВМП план'!$B$8:$AN$43,9,0)</f>
        <v>0</v>
      </c>
      <c r="J141" s="106">
        <f t="shared" si="288"/>
        <v>0</v>
      </c>
      <c r="K141" s="106">
        <f t="shared" si="289"/>
        <v>0</v>
      </c>
      <c r="L141" s="106"/>
      <c r="M141" s="106"/>
      <c r="N141" s="106"/>
      <c r="O141" s="106"/>
      <c r="P141" s="106">
        <f t="shared" si="3999"/>
        <v>0</v>
      </c>
      <c r="Q141" s="106">
        <f t="shared" si="4000"/>
        <v>0</v>
      </c>
      <c r="R141" s="122">
        <f t="shared" si="2687"/>
        <v>0</v>
      </c>
      <c r="S141" s="122">
        <f t="shared" si="2688"/>
        <v>0</v>
      </c>
      <c r="T141" s="106">
        <f>VLOOKUP($E141,'ВМП план'!$B$8:$AN$43,10,0)</f>
        <v>0</v>
      </c>
      <c r="U141" s="106">
        <f>VLOOKUP($E141,'ВМП план'!$B$8:$AN$43,11,0)</f>
        <v>0</v>
      </c>
      <c r="V141" s="106">
        <f t="shared" si="291"/>
        <v>0</v>
      </c>
      <c r="W141" s="106">
        <f t="shared" si="292"/>
        <v>0</v>
      </c>
      <c r="X141" s="106"/>
      <c r="Y141" s="106"/>
      <c r="Z141" s="106"/>
      <c r="AA141" s="106"/>
      <c r="AB141" s="106">
        <f t="shared" si="4250"/>
        <v>0</v>
      </c>
      <c r="AC141" s="106">
        <f t="shared" si="4251"/>
        <v>0</v>
      </c>
      <c r="AD141" s="122">
        <f t="shared" si="3680"/>
        <v>0</v>
      </c>
      <c r="AE141" s="122">
        <f t="shared" si="3681"/>
        <v>0</v>
      </c>
      <c r="AF141" s="106">
        <f>VLOOKUP($E141,'ВМП план'!$B$8:$AL$43,12,0)</f>
        <v>0</v>
      </c>
      <c r="AG141" s="106">
        <f>VLOOKUP($E141,'ВМП план'!$B$8:$AL$43,13,0)</f>
        <v>0</v>
      </c>
      <c r="AH141" s="106">
        <f t="shared" si="298"/>
        <v>0</v>
      </c>
      <c r="AI141" s="106">
        <f t="shared" si="299"/>
        <v>0</v>
      </c>
      <c r="AJ141" s="106"/>
      <c r="AK141" s="106"/>
      <c r="AL141" s="106"/>
      <c r="AM141" s="106"/>
      <c r="AN141" s="106">
        <f t="shared" ref="AN141:AN143" si="4280">SUM(AJ141+AL141)</f>
        <v>0</v>
      </c>
      <c r="AO141" s="106">
        <f t="shared" ref="AO141:AO143" si="4281">SUM(AK141+AM141)</f>
        <v>0</v>
      </c>
      <c r="AP141" s="122">
        <f t="shared" si="3687"/>
        <v>0</v>
      </c>
      <c r="AQ141" s="122">
        <f t="shared" si="3688"/>
        <v>0</v>
      </c>
      <c r="AR141" s="106"/>
      <c r="AS141" s="106"/>
      <c r="AT141" s="106">
        <f t="shared" si="305"/>
        <v>0</v>
      </c>
      <c r="AU141" s="106">
        <f t="shared" si="306"/>
        <v>0</v>
      </c>
      <c r="AV141" s="106"/>
      <c r="AW141" s="106"/>
      <c r="AX141" s="106"/>
      <c r="AY141" s="106"/>
      <c r="AZ141" s="106">
        <f t="shared" ref="AZ141:AZ143" si="4282">SUM(AV141+AX141)</f>
        <v>0</v>
      </c>
      <c r="BA141" s="106">
        <f t="shared" ref="BA141:BA143" si="4283">SUM(AW141+AY141)</f>
        <v>0</v>
      </c>
      <c r="BB141" s="122">
        <f t="shared" si="3694"/>
        <v>0</v>
      </c>
      <c r="BC141" s="122">
        <f t="shared" si="3695"/>
        <v>0</v>
      </c>
      <c r="BD141" s="106"/>
      <c r="BE141" s="106">
        <v>0</v>
      </c>
      <c r="BF141" s="106">
        <f t="shared" si="312"/>
        <v>0</v>
      </c>
      <c r="BG141" s="106">
        <f t="shared" si="313"/>
        <v>0</v>
      </c>
      <c r="BH141" s="106"/>
      <c r="BI141" s="106"/>
      <c r="BJ141" s="106"/>
      <c r="BK141" s="106"/>
      <c r="BL141" s="106">
        <f t="shared" si="4256"/>
        <v>0</v>
      </c>
      <c r="BM141" s="106">
        <f t="shared" si="4257"/>
        <v>0</v>
      </c>
      <c r="BN141" s="122">
        <f t="shared" si="3701"/>
        <v>0</v>
      </c>
      <c r="BO141" s="122">
        <f t="shared" si="3702"/>
        <v>0</v>
      </c>
      <c r="BP141" s="106">
        <v>1</v>
      </c>
      <c r="BQ141" s="106">
        <v>254142.60940000002</v>
      </c>
      <c r="BR141" s="106">
        <f t="shared" si="319"/>
        <v>0.41666666666666663</v>
      </c>
      <c r="BS141" s="106">
        <f t="shared" si="320"/>
        <v>105892.75391666668</v>
      </c>
      <c r="BT141" s="106"/>
      <c r="BU141" s="106"/>
      <c r="BV141" s="106"/>
      <c r="BW141" s="106"/>
      <c r="BX141" s="106">
        <f t="shared" si="4258"/>
        <v>0</v>
      </c>
      <c r="BY141" s="106">
        <f t="shared" si="4259"/>
        <v>0</v>
      </c>
      <c r="BZ141" s="122">
        <f t="shared" si="3708"/>
        <v>-0.41666666666666663</v>
      </c>
      <c r="CA141" s="122">
        <f t="shared" si="3709"/>
        <v>-105892.75391666668</v>
      </c>
      <c r="CB141" s="106"/>
      <c r="CC141" s="106"/>
      <c r="CD141" s="106">
        <f t="shared" si="326"/>
        <v>0</v>
      </c>
      <c r="CE141" s="106">
        <f t="shared" si="327"/>
        <v>0</v>
      </c>
      <c r="CF141" s="106"/>
      <c r="CG141" s="106"/>
      <c r="CH141" s="106"/>
      <c r="CI141" s="106"/>
      <c r="CJ141" s="106">
        <f t="shared" si="4260"/>
        <v>0</v>
      </c>
      <c r="CK141" s="106">
        <f t="shared" si="4261"/>
        <v>0</v>
      </c>
      <c r="CL141" s="122">
        <f t="shared" si="3715"/>
        <v>0</v>
      </c>
      <c r="CM141" s="122">
        <f t="shared" si="3716"/>
        <v>0</v>
      </c>
      <c r="CN141" s="106"/>
      <c r="CO141" s="106"/>
      <c r="CP141" s="106">
        <f t="shared" si="333"/>
        <v>0</v>
      </c>
      <c r="CQ141" s="106">
        <f t="shared" si="334"/>
        <v>0</v>
      </c>
      <c r="CR141" s="106"/>
      <c r="CS141" s="106"/>
      <c r="CT141" s="106"/>
      <c r="CU141" s="106"/>
      <c r="CV141" s="106">
        <f t="shared" si="4262"/>
        <v>0</v>
      </c>
      <c r="CW141" s="106">
        <f t="shared" si="4263"/>
        <v>0</v>
      </c>
      <c r="CX141" s="122">
        <f t="shared" si="3722"/>
        <v>0</v>
      </c>
      <c r="CY141" s="122">
        <f t="shared" si="3723"/>
        <v>0</v>
      </c>
      <c r="CZ141" s="106"/>
      <c r="DA141" s="106"/>
      <c r="DB141" s="106">
        <f t="shared" si="340"/>
        <v>0</v>
      </c>
      <c r="DC141" s="106">
        <f t="shared" si="341"/>
        <v>0</v>
      </c>
      <c r="DD141" s="106"/>
      <c r="DE141" s="106"/>
      <c r="DF141" s="106"/>
      <c r="DG141" s="106"/>
      <c r="DH141" s="106">
        <f t="shared" si="4264"/>
        <v>0</v>
      </c>
      <c r="DI141" s="106">
        <f t="shared" si="4265"/>
        <v>0</v>
      </c>
      <c r="DJ141" s="122">
        <f t="shared" si="3729"/>
        <v>0</v>
      </c>
      <c r="DK141" s="122">
        <f t="shared" si="3730"/>
        <v>0</v>
      </c>
      <c r="DL141" s="106"/>
      <c r="DM141" s="106"/>
      <c r="DN141" s="106">
        <f t="shared" si="347"/>
        <v>0</v>
      </c>
      <c r="DO141" s="106">
        <f t="shared" si="348"/>
        <v>0</v>
      </c>
      <c r="DP141" s="106"/>
      <c r="DQ141" s="106"/>
      <c r="DR141" s="106"/>
      <c r="DS141" s="106"/>
      <c r="DT141" s="106">
        <f t="shared" si="4266"/>
        <v>0</v>
      </c>
      <c r="DU141" s="106">
        <f t="shared" si="4267"/>
        <v>0</v>
      </c>
      <c r="DV141" s="122">
        <f t="shared" si="3736"/>
        <v>0</v>
      </c>
      <c r="DW141" s="122">
        <f t="shared" si="3737"/>
        <v>0</v>
      </c>
      <c r="DX141" s="106"/>
      <c r="DY141" s="106">
        <v>0</v>
      </c>
      <c r="DZ141" s="106">
        <f t="shared" si="354"/>
        <v>0</v>
      </c>
      <c r="EA141" s="106">
        <f t="shared" si="355"/>
        <v>0</v>
      </c>
      <c r="EB141" s="106"/>
      <c r="EC141" s="106"/>
      <c r="ED141" s="106"/>
      <c r="EE141" s="106"/>
      <c r="EF141" s="106">
        <f t="shared" si="4268"/>
        <v>0</v>
      </c>
      <c r="EG141" s="106">
        <f t="shared" si="4269"/>
        <v>0</v>
      </c>
      <c r="EH141" s="122">
        <f t="shared" si="3743"/>
        <v>0</v>
      </c>
      <c r="EI141" s="122">
        <f t="shared" si="3744"/>
        <v>0</v>
      </c>
      <c r="EJ141" s="106"/>
      <c r="EK141" s="106">
        <v>0</v>
      </c>
      <c r="EL141" s="106">
        <f t="shared" si="361"/>
        <v>0</v>
      </c>
      <c r="EM141" s="106">
        <f t="shared" si="362"/>
        <v>0</v>
      </c>
      <c r="EN141" s="106"/>
      <c r="EO141" s="106"/>
      <c r="EP141" s="106"/>
      <c r="EQ141" s="106"/>
      <c r="ER141" s="106">
        <f t="shared" si="4270"/>
        <v>0</v>
      </c>
      <c r="ES141" s="106">
        <f t="shared" si="4271"/>
        <v>0</v>
      </c>
      <c r="ET141" s="122">
        <f t="shared" si="3750"/>
        <v>0</v>
      </c>
      <c r="EU141" s="122">
        <f t="shared" si="3751"/>
        <v>0</v>
      </c>
      <c r="EV141" s="106"/>
      <c r="EW141" s="106"/>
      <c r="EX141" s="106">
        <f t="shared" si="368"/>
        <v>0</v>
      </c>
      <c r="EY141" s="106">
        <f t="shared" si="369"/>
        <v>0</v>
      </c>
      <c r="EZ141" s="106"/>
      <c r="FA141" s="106"/>
      <c r="FB141" s="106"/>
      <c r="FC141" s="106"/>
      <c r="FD141" s="106">
        <f t="shared" si="4235"/>
        <v>0</v>
      </c>
      <c r="FE141" s="106">
        <f t="shared" si="4236"/>
        <v>0</v>
      </c>
      <c r="FF141" s="122">
        <f t="shared" si="3757"/>
        <v>0</v>
      </c>
      <c r="FG141" s="122">
        <f t="shared" si="3758"/>
        <v>0</v>
      </c>
      <c r="FH141" s="106"/>
      <c r="FI141" s="106"/>
      <c r="FJ141" s="106">
        <f t="shared" si="375"/>
        <v>0</v>
      </c>
      <c r="FK141" s="106">
        <f t="shared" si="376"/>
        <v>0</v>
      </c>
      <c r="FL141" s="106"/>
      <c r="FM141" s="106"/>
      <c r="FN141" s="106"/>
      <c r="FO141" s="106"/>
      <c r="FP141" s="106">
        <f t="shared" si="4272"/>
        <v>0</v>
      </c>
      <c r="FQ141" s="106">
        <f t="shared" si="4273"/>
        <v>0</v>
      </c>
      <c r="FR141" s="122">
        <f t="shared" si="3764"/>
        <v>0</v>
      </c>
      <c r="FS141" s="122">
        <f t="shared" si="3765"/>
        <v>0</v>
      </c>
      <c r="FT141" s="106"/>
      <c r="FU141" s="106"/>
      <c r="FV141" s="106">
        <f t="shared" si="382"/>
        <v>0</v>
      </c>
      <c r="FW141" s="106">
        <f t="shared" si="383"/>
        <v>0</v>
      </c>
      <c r="FX141" s="106"/>
      <c r="FY141" s="106"/>
      <c r="FZ141" s="106"/>
      <c r="GA141" s="106"/>
      <c r="GB141" s="106">
        <f t="shared" si="4237"/>
        <v>0</v>
      </c>
      <c r="GC141" s="106">
        <f t="shared" si="4238"/>
        <v>0</v>
      </c>
      <c r="GD141" s="122">
        <f t="shared" si="3771"/>
        <v>0</v>
      </c>
      <c r="GE141" s="122">
        <f t="shared" si="3772"/>
        <v>0</v>
      </c>
      <c r="GF141" s="106">
        <f t="shared" si="3973"/>
        <v>1</v>
      </c>
      <c r="GG141" s="106">
        <f t="shared" si="3973"/>
        <v>254142.60940000002</v>
      </c>
      <c r="GH141" s="129">
        <f>SUM(GF141/12*$A$2)</f>
        <v>0.41666666666666663</v>
      </c>
      <c r="GI141" s="172">
        <f>SUM(GG141/12*$A$2)</f>
        <v>105892.75391666668</v>
      </c>
      <c r="GJ141" s="106"/>
      <c r="GK141" s="106"/>
      <c r="GL141" s="106"/>
      <c r="GM141" s="106"/>
      <c r="GN141" s="106">
        <f t="shared" ref="GN141" si="4284">SUM(GJ141+GL141)</f>
        <v>0</v>
      </c>
      <c r="GO141" s="106">
        <f t="shared" ref="GO141" si="4285">SUM(GK141+GM141)</f>
        <v>0</v>
      </c>
      <c r="GP141" s="106">
        <f t="shared" si="3979"/>
        <v>-0.41666666666666663</v>
      </c>
      <c r="GQ141" s="106">
        <f t="shared" si="3980"/>
        <v>-105892.75391666668</v>
      </c>
      <c r="GR141" s="142">
        <f>SUM(BT141/BR141)</f>
        <v>0</v>
      </c>
      <c r="GS141" s="142">
        <f>SUM(BU141/BS141)</f>
        <v>0</v>
      </c>
      <c r="GT141" s="161">
        <v>254142.60940000002</v>
      </c>
      <c r="GU141" s="161" t="e">
        <f t="shared" ref="GU141" si="4286">SUM(GK141/GJ141)</f>
        <v>#DIV/0!</v>
      </c>
      <c r="GV141" s="90" t="e">
        <f t="shared" si="4249"/>
        <v>#DIV/0!</v>
      </c>
    </row>
    <row r="142" spans="1:204" hidden="1" x14ac:dyDescent="0.2">
      <c r="A142" s="23">
        <v>1</v>
      </c>
      <c r="B142" s="78"/>
      <c r="C142" s="81"/>
      <c r="D142" s="82"/>
      <c r="E142" s="85"/>
      <c r="F142" s="86"/>
      <c r="G142" s="97"/>
      <c r="H142" s="98"/>
      <c r="I142" s="98"/>
      <c r="J142" s="98"/>
      <c r="K142" s="98"/>
      <c r="L142" s="98"/>
      <c r="M142" s="98"/>
      <c r="N142" s="98"/>
      <c r="O142" s="98"/>
      <c r="P142" s="98">
        <f>SUM(L142+N142)</f>
        <v>0</v>
      </c>
      <c r="Q142" s="98">
        <f>SUM(M142+O142)</f>
        <v>0</v>
      </c>
      <c r="R142" s="99">
        <f t="shared" si="2687"/>
        <v>0</v>
      </c>
      <c r="S142" s="99">
        <f t="shared" si="2688"/>
        <v>0</v>
      </c>
      <c r="T142" s="98"/>
      <c r="U142" s="98"/>
      <c r="V142" s="98"/>
      <c r="W142" s="98"/>
      <c r="X142" s="98"/>
      <c r="Y142" s="98"/>
      <c r="Z142" s="98"/>
      <c r="AA142" s="98"/>
      <c r="AB142" s="98">
        <f>SUM(X142+Z142)</f>
        <v>0</v>
      </c>
      <c r="AC142" s="98">
        <f>SUM(Y142+AA142)</f>
        <v>0</v>
      </c>
      <c r="AD142" s="99">
        <f t="shared" si="3680"/>
        <v>0</v>
      </c>
      <c r="AE142" s="99">
        <f t="shared" si="3681"/>
        <v>0</v>
      </c>
      <c r="AF142" s="98"/>
      <c r="AG142" s="98"/>
      <c r="AH142" s="98"/>
      <c r="AI142" s="98"/>
      <c r="AJ142" s="98"/>
      <c r="AK142" s="98"/>
      <c r="AL142" s="98"/>
      <c r="AM142" s="98"/>
      <c r="AN142" s="98">
        <f t="shared" si="4280"/>
        <v>0</v>
      </c>
      <c r="AO142" s="98">
        <f t="shared" si="4281"/>
        <v>0</v>
      </c>
      <c r="AP142" s="99">
        <f t="shared" si="3687"/>
        <v>0</v>
      </c>
      <c r="AQ142" s="99">
        <f t="shared" si="3688"/>
        <v>0</v>
      </c>
      <c r="AR142" s="98"/>
      <c r="AS142" s="98"/>
      <c r="AT142" s="98"/>
      <c r="AU142" s="98"/>
      <c r="AV142" s="98"/>
      <c r="AW142" s="98"/>
      <c r="AX142" s="98"/>
      <c r="AY142" s="98"/>
      <c r="AZ142" s="98">
        <f t="shared" si="4282"/>
        <v>0</v>
      </c>
      <c r="BA142" s="98">
        <f t="shared" si="4283"/>
        <v>0</v>
      </c>
      <c r="BB142" s="99">
        <f t="shared" si="3694"/>
        <v>0</v>
      </c>
      <c r="BC142" s="99">
        <f t="shared" si="3695"/>
        <v>0</v>
      </c>
      <c r="BD142" s="98"/>
      <c r="BE142" s="98"/>
      <c r="BF142" s="98"/>
      <c r="BG142" s="98"/>
      <c r="BH142" s="98"/>
      <c r="BI142" s="98"/>
      <c r="BJ142" s="98"/>
      <c r="BK142" s="98"/>
      <c r="BL142" s="98">
        <f>SUM(BH142+BJ142)</f>
        <v>0</v>
      </c>
      <c r="BM142" s="98">
        <f>SUM(BI142+BK142)</f>
        <v>0</v>
      </c>
      <c r="BN142" s="99">
        <f t="shared" si="3701"/>
        <v>0</v>
      </c>
      <c r="BO142" s="99">
        <f t="shared" si="3702"/>
        <v>0</v>
      </c>
      <c r="BP142" s="98"/>
      <c r="BQ142" s="98"/>
      <c r="BR142" s="98"/>
      <c r="BS142" s="98"/>
      <c r="BT142" s="98"/>
      <c r="BU142" s="98"/>
      <c r="BV142" s="98"/>
      <c r="BW142" s="98"/>
      <c r="BX142" s="98">
        <f>SUM(BT142+BV142)</f>
        <v>0</v>
      </c>
      <c r="BY142" s="98">
        <f>SUM(BU142+BW142)</f>
        <v>0</v>
      </c>
      <c r="BZ142" s="99">
        <f t="shared" si="3708"/>
        <v>0</v>
      </c>
      <c r="CA142" s="99">
        <f t="shared" si="3709"/>
        <v>0</v>
      </c>
      <c r="CB142" s="98"/>
      <c r="CC142" s="98"/>
      <c r="CD142" s="98"/>
      <c r="CE142" s="98"/>
      <c r="CF142" s="98"/>
      <c r="CG142" s="98"/>
      <c r="CH142" s="98"/>
      <c r="CI142" s="98"/>
      <c r="CJ142" s="98">
        <f>SUM(CF142+CH142)</f>
        <v>0</v>
      </c>
      <c r="CK142" s="98">
        <f>SUM(CG142+CI142)</f>
        <v>0</v>
      </c>
      <c r="CL142" s="99">
        <f t="shared" si="3715"/>
        <v>0</v>
      </c>
      <c r="CM142" s="99">
        <f t="shared" si="3716"/>
        <v>0</v>
      </c>
      <c r="CN142" s="98"/>
      <c r="CO142" s="98"/>
      <c r="CP142" s="98"/>
      <c r="CQ142" s="98"/>
      <c r="CR142" s="98"/>
      <c r="CS142" s="98"/>
      <c r="CT142" s="98"/>
      <c r="CU142" s="98"/>
      <c r="CV142" s="98">
        <f>SUM(CR142+CT142)</f>
        <v>0</v>
      </c>
      <c r="CW142" s="98">
        <f>SUM(CS142+CU142)</f>
        <v>0</v>
      </c>
      <c r="CX142" s="99">
        <f t="shared" si="3722"/>
        <v>0</v>
      </c>
      <c r="CY142" s="99">
        <f t="shared" si="3723"/>
        <v>0</v>
      </c>
      <c r="CZ142" s="98"/>
      <c r="DA142" s="98"/>
      <c r="DB142" s="98"/>
      <c r="DC142" s="98"/>
      <c r="DD142" s="98"/>
      <c r="DE142" s="98"/>
      <c r="DF142" s="98"/>
      <c r="DG142" s="98"/>
      <c r="DH142" s="98">
        <f>SUM(DD142+DF142)</f>
        <v>0</v>
      </c>
      <c r="DI142" s="98">
        <f>SUM(DE142+DG142)</f>
        <v>0</v>
      </c>
      <c r="DJ142" s="99">
        <f t="shared" si="3729"/>
        <v>0</v>
      </c>
      <c r="DK142" s="99">
        <f t="shared" si="3730"/>
        <v>0</v>
      </c>
      <c r="DL142" s="98"/>
      <c r="DM142" s="98"/>
      <c r="DN142" s="98"/>
      <c r="DO142" s="98"/>
      <c r="DP142" s="98"/>
      <c r="DQ142" s="98"/>
      <c r="DR142" s="98"/>
      <c r="DS142" s="98"/>
      <c r="DT142" s="98">
        <f>SUM(DP142+DR142)</f>
        <v>0</v>
      </c>
      <c r="DU142" s="98">
        <f>SUM(DQ142+DS142)</f>
        <v>0</v>
      </c>
      <c r="DV142" s="99">
        <f t="shared" si="3736"/>
        <v>0</v>
      </c>
      <c r="DW142" s="99">
        <f t="shared" si="3737"/>
        <v>0</v>
      </c>
      <c r="DX142" s="98"/>
      <c r="DY142" s="98"/>
      <c r="DZ142" s="98"/>
      <c r="EA142" s="98"/>
      <c r="EB142" s="98"/>
      <c r="EC142" s="98"/>
      <c r="ED142" s="98"/>
      <c r="EE142" s="98"/>
      <c r="EF142" s="98">
        <f>SUM(EB142+ED142)</f>
        <v>0</v>
      </c>
      <c r="EG142" s="98">
        <f>SUM(EC142+EE142)</f>
        <v>0</v>
      </c>
      <c r="EH142" s="99">
        <f t="shared" si="3743"/>
        <v>0</v>
      </c>
      <c r="EI142" s="99">
        <f t="shared" si="3744"/>
        <v>0</v>
      </c>
      <c r="EJ142" s="98"/>
      <c r="EK142" s="98"/>
      <c r="EL142" s="98"/>
      <c r="EM142" s="98"/>
      <c r="EN142" s="98"/>
      <c r="EO142" s="98"/>
      <c r="EP142" s="98"/>
      <c r="EQ142" s="98"/>
      <c r="ER142" s="98">
        <f>SUM(EN142+EP142)</f>
        <v>0</v>
      </c>
      <c r="ES142" s="98">
        <f>SUM(EO142+EQ142)</f>
        <v>0</v>
      </c>
      <c r="ET142" s="99">
        <f t="shared" si="3750"/>
        <v>0</v>
      </c>
      <c r="EU142" s="99">
        <f t="shared" si="3751"/>
        <v>0</v>
      </c>
      <c r="EV142" s="98"/>
      <c r="EW142" s="98"/>
      <c r="EX142" s="98"/>
      <c r="EY142" s="98"/>
      <c r="EZ142" s="98"/>
      <c r="FA142" s="98"/>
      <c r="FB142" s="98"/>
      <c r="FC142" s="98"/>
      <c r="FD142" s="98">
        <f>SUM(EZ142+FB142)</f>
        <v>0</v>
      </c>
      <c r="FE142" s="98">
        <f>SUM(FA142+FC142)</f>
        <v>0</v>
      </c>
      <c r="FF142" s="99">
        <f t="shared" si="3757"/>
        <v>0</v>
      </c>
      <c r="FG142" s="99">
        <f t="shared" si="3758"/>
        <v>0</v>
      </c>
      <c r="FH142" s="98"/>
      <c r="FI142" s="98"/>
      <c r="FJ142" s="98"/>
      <c r="FK142" s="98"/>
      <c r="FL142" s="98"/>
      <c r="FM142" s="98"/>
      <c r="FN142" s="98"/>
      <c r="FO142" s="98"/>
      <c r="FP142" s="98">
        <f>SUM(FL142+FN142)</f>
        <v>0</v>
      </c>
      <c r="FQ142" s="98">
        <f>SUM(FM142+FO142)</f>
        <v>0</v>
      </c>
      <c r="FR142" s="99">
        <f t="shared" si="3764"/>
        <v>0</v>
      </c>
      <c r="FS142" s="99">
        <f t="shared" si="3765"/>
        <v>0</v>
      </c>
      <c r="FT142" s="98"/>
      <c r="FU142" s="98"/>
      <c r="FV142" s="98"/>
      <c r="FW142" s="98"/>
      <c r="FX142" s="98"/>
      <c r="FY142" s="98"/>
      <c r="FZ142" s="98"/>
      <c r="GA142" s="98"/>
      <c r="GB142" s="98">
        <f>SUM(FX142+FZ142)</f>
        <v>0</v>
      </c>
      <c r="GC142" s="98">
        <f>SUM(FY142+GA142)</f>
        <v>0</v>
      </c>
      <c r="GD142" s="99">
        <f t="shared" si="3771"/>
        <v>0</v>
      </c>
      <c r="GE142" s="99">
        <f t="shared" si="3772"/>
        <v>0</v>
      </c>
      <c r="GF142" s="98">
        <f t="shared" ref="GF142:GF143" si="4287">SUM(H142,T142,AF142,AR142,BD142,BP142,CB142,CN142,CZ142,DL142,DX142,EJ142,EV142)</f>
        <v>0</v>
      </c>
      <c r="GG142" s="98">
        <f t="shared" ref="GG142:GG143" si="4288">SUM(I142,U142,AG142,AS142,BE142,BQ142,CC142,CO142,DA142,DM142,DY142,EK142,EW142)</f>
        <v>0</v>
      </c>
      <c r="GH142" s="98">
        <f t="shared" ref="GH142:GH143" si="4289">SUM(J142,V142,AH142,AT142,BF142,BR142,CD142,CP142,DB142,DN142,DZ142,EL142,EX142)</f>
        <v>0</v>
      </c>
      <c r="GI142" s="98">
        <f t="shared" ref="GI142:GI143" si="4290">SUM(K142,W142,AI142,AU142,BG142,BS142,CE142,CQ142,DC142,DO142,EA142,EM142,EY142)</f>
        <v>0</v>
      </c>
      <c r="GJ142" s="98">
        <f t="shared" ref="GJ142:GJ143" si="4291">SUM(L142,X142,AJ142,AV142,BH142,BT142,CF142,CR142,DD142,DP142,EB142,EN142,EZ142)</f>
        <v>0</v>
      </c>
      <c r="GK142" s="98">
        <f t="shared" ref="GK142:GK143" si="4292">SUM(M142,Y142,AK142,AW142,BI142,BU142,CG142,CS142,DE142,DQ142,EC142,EO142,FA142)</f>
        <v>0</v>
      </c>
      <c r="GL142" s="98">
        <f t="shared" ref="GL142:GL143" si="4293">SUM(N142,Z142,AL142,AX142,BJ142,BV142,CH142,CT142,DF142,DR142,ED142,EP142,FB142)</f>
        <v>0</v>
      </c>
      <c r="GM142" s="98">
        <f t="shared" ref="GM142:GM143" si="4294">SUM(O142,AA142,AM142,AY142,BK142,BW142,CI142,CU142,DG142,DS142,EE142,EQ142,FC142)</f>
        <v>0</v>
      </c>
      <c r="GN142" s="98">
        <f t="shared" ref="GN142:GN143" si="4295">SUM(P142,AB142,AN142,AZ142,BL142,BX142,CJ142,CV142,DH142,DT142,EF142,ER142,FD142)</f>
        <v>0</v>
      </c>
      <c r="GO142" s="98">
        <f t="shared" ref="GO142:GO143" si="4296">SUM(Q142,AC142,AO142,BA142,BM142,BY142,CK142,CW142,DI142,DU142,EG142,ES142,FE142)</f>
        <v>0</v>
      </c>
      <c r="GP142" s="98"/>
      <c r="GQ142" s="98"/>
      <c r="GR142" s="139"/>
      <c r="GS142" s="78"/>
      <c r="GT142" s="161"/>
      <c r="GU142" s="161"/>
      <c r="GV142" s="90">
        <f t="shared" si="4249"/>
        <v>0</v>
      </c>
    </row>
    <row r="143" spans="1:204" hidden="1" x14ac:dyDescent="0.2">
      <c r="A143" s="23">
        <v>1</v>
      </c>
      <c r="B143" s="78"/>
      <c r="C143" s="81"/>
      <c r="D143" s="82"/>
      <c r="E143" s="85"/>
      <c r="F143" s="86"/>
      <c r="G143" s="97"/>
      <c r="H143" s="98"/>
      <c r="I143" s="98"/>
      <c r="J143" s="98"/>
      <c r="K143" s="98"/>
      <c r="L143" s="98"/>
      <c r="M143" s="98"/>
      <c r="N143" s="98"/>
      <c r="O143" s="98"/>
      <c r="P143" s="98"/>
      <c r="Q143" s="98"/>
      <c r="R143" s="99"/>
      <c r="S143" s="99"/>
      <c r="T143" s="98"/>
      <c r="U143" s="98"/>
      <c r="V143" s="98"/>
      <c r="W143" s="98"/>
      <c r="X143" s="98"/>
      <c r="Y143" s="98"/>
      <c r="Z143" s="98"/>
      <c r="AA143" s="98"/>
      <c r="AB143" s="98"/>
      <c r="AC143" s="98"/>
      <c r="AD143" s="99"/>
      <c r="AE143" s="99"/>
      <c r="AF143" s="98"/>
      <c r="AG143" s="98"/>
      <c r="AH143" s="98"/>
      <c r="AI143" s="98"/>
      <c r="AJ143" s="98"/>
      <c r="AK143" s="98"/>
      <c r="AL143" s="98"/>
      <c r="AM143" s="98"/>
      <c r="AN143" s="98">
        <f t="shared" si="4280"/>
        <v>0</v>
      </c>
      <c r="AO143" s="98">
        <f t="shared" si="4281"/>
        <v>0</v>
      </c>
      <c r="AP143" s="99"/>
      <c r="AQ143" s="99"/>
      <c r="AR143" s="98"/>
      <c r="AS143" s="98"/>
      <c r="AT143" s="98"/>
      <c r="AU143" s="98"/>
      <c r="AV143" s="98"/>
      <c r="AW143" s="98"/>
      <c r="AX143" s="98"/>
      <c r="AY143" s="98"/>
      <c r="AZ143" s="98">
        <f t="shared" si="4282"/>
        <v>0</v>
      </c>
      <c r="BA143" s="98">
        <f t="shared" si="4283"/>
        <v>0</v>
      </c>
      <c r="BB143" s="99"/>
      <c r="BC143" s="99"/>
      <c r="BD143" s="98"/>
      <c r="BE143" s="98"/>
      <c r="BF143" s="98"/>
      <c r="BG143" s="98"/>
      <c r="BH143" s="98"/>
      <c r="BI143" s="98"/>
      <c r="BJ143" s="98"/>
      <c r="BK143" s="98"/>
      <c r="BL143" s="98"/>
      <c r="BM143" s="98"/>
      <c r="BN143" s="99"/>
      <c r="BO143" s="99"/>
      <c r="BP143" s="98"/>
      <c r="BQ143" s="98"/>
      <c r="BR143" s="98"/>
      <c r="BS143" s="98"/>
      <c r="BT143" s="98"/>
      <c r="BU143" s="98"/>
      <c r="BV143" s="98"/>
      <c r="BW143" s="98"/>
      <c r="BX143" s="98"/>
      <c r="BY143" s="98"/>
      <c r="BZ143" s="99"/>
      <c r="CA143" s="99"/>
      <c r="CB143" s="98"/>
      <c r="CC143" s="98"/>
      <c r="CD143" s="98"/>
      <c r="CE143" s="98"/>
      <c r="CF143" s="98"/>
      <c r="CG143" s="98"/>
      <c r="CH143" s="98"/>
      <c r="CI143" s="98"/>
      <c r="CJ143" s="98"/>
      <c r="CK143" s="98"/>
      <c r="CL143" s="99"/>
      <c r="CM143" s="99"/>
      <c r="CN143" s="98"/>
      <c r="CO143" s="98"/>
      <c r="CP143" s="98"/>
      <c r="CQ143" s="98"/>
      <c r="CR143" s="98"/>
      <c r="CS143" s="98"/>
      <c r="CT143" s="98"/>
      <c r="CU143" s="98"/>
      <c r="CV143" s="98"/>
      <c r="CW143" s="98"/>
      <c r="CX143" s="99"/>
      <c r="CY143" s="99"/>
      <c r="CZ143" s="98"/>
      <c r="DA143" s="98"/>
      <c r="DB143" s="98"/>
      <c r="DC143" s="98"/>
      <c r="DD143" s="98"/>
      <c r="DE143" s="98"/>
      <c r="DF143" s="98"/>
      <c r="DG143" s="98"/>
      <c r="DH143" s="98"/>
      <c r="DI143" s="98"/>
      <c r="DJ143" s="99"/>
      <c r="DK143" s="99"/>
      <c r="DL143" s="98"/>
      <c r="DM143" s="98"/>
      <c r="DN143" s="98"/>
      <c r="DO143" s="98"/>
      <c r="DP143" s="98"/>
      <c r="DQ143" s="98"/>
      <c r="DR143" s="98"/>
      <c r="DS143" s="98"/>
      <c r="DT143" s="98"/>
      <c r="DU143" s="98"/>
      <c r="DV143" s="99"/>
      <c r="DW143" s="99"/>
      <c r="DX143" s="98"/>
      <c r="DY143" s="98"/>
      <c r="DZ143" s="98"/>
      <c r="EA143" s="98"/>
      <c r="EB143" s="98"/>
      <c r="EC143" s="98"/>
      <c r="ED143" s="98"/>
      <c r="EE143" s="98"/>
      <c r="EF143" s="98"/>
      <c r="EG143" s="98"/>
      <c r="EH143" s="99"/>
      <c r="EI143" s="99"/>
      <c r="EJ143" s="98"/>
      <c r="EK143" s="98"/>
      <c r="EL143" s="98"/>
      <c r="EM143" s="98"/>
      <c r="EN143" s="98"/>
      <c r="EO143" s="98"/>
      <c r="EP143" s="98"/>
      <c r="EQ143" s="98"/>
      <c r="ER143" s="98"/>
      <c r="ES143" s="98"/>
      <c r="ET143" s="99"/>
      <c r="EU143" s="99"/>
      <c r="EV143" s="98"/>
      <c r="EW143" s="98"/>
      <c r="EX143" s="98"/>
      <c r="EY143" s="98"/>
      <c r="EZ143" s="98"/>
      <c r="FA143" s="98"/>
      <c r="FB143" s="98"/>
      <c r="FC143" s="98"/>
      <c r="FD143" s="98"/>
      <c r="FE143" s="98"/>
      <c r="FF143" s="99"/>
      <c r="FG143" s="99"/>
      <c r="FH143" s="98"/>
      <c r="FI143" s="98"/>
      <c r="FJ143" s="98"/>
      <c r="FK143" s="98"/>
      <c r="FL143" s="98"/>
      <c r="FM143" s="98"/>
      <c r="FN143" s="98"/>
      <c r="FO143" s="98"/>
      <c r="FP143" s="98"/>
      <c r="FQ143" s="98"/>
      <c r="FR143" s="99"/>
      <c r="FS143" s="99"/>
      <c r="FT143" s="98"/>
      <c r="FU143" s="98"/>
      <c r="FV143" s="98"/>
      <c r="FW143" s="98"/>
      <c r="FX143" s="98"/>
      <c r="FY143" s="98"/>
      <c r="FZ143" s="98"/>
      <c r="GA143" s="98"/>
      <c r="GB143" s="98"/>
      <c r="GC143" s="98"/>
      <c r="GD143" s="99"/>
      <c r="GE143" s="99"/>
      <c r="GF143" s="98">
        <f t="shared" si="4287"/>
        <v>0</v>
      </c>
      <c r="GG143" s="98">
        <f t="shared" si="4288"/>
        <v>0</v>
      </c>
      <c r="GH143" s="98">
        <f t="shared" si="4289"/>
        <v>0</v>
      </c>
      <c r="GI143" s="98">
        <f t="shared" si="4290"/>
        <v>0</v>
      </c>
      <c r="GJ143" s="98">
        <f t="shared" si="4291"/>
        <v>0</v>
      </c>
      <c r="GK143" s="98">
        <f t="shared" si="4292"/>
        <v>0</v>
      </c>
      <c r="GL143" s="98">
        <f t="shared" si="4293"/>
        <v>0</v>
      </c>
      <c r="GM143" s="98">
        <f t="shared" si="4294"/>
        <v>0</v>
      </c>
      <c r="GN143" s="98">
        <f t="shared" si="4295"/>
        <v>0</v>
      </c>
      <c r="GO143" s="98">
        <f t="shared" si="4296"/>
        <v>0</v>
      </c>
      <c r="GP143" s="98"/>
      <c r="GQ143" s="98"/>
      <c r="GR143" s="139"/>
      <c r="GS143" s="78"/>
      <c r="GT143" s="161"/>
      <c r="GU143" s="161"/>
      <c r="GV143" s="90">
        <f t="shared" si="4249"/>
        <v>0</v>
      </c>
    </row>
    <row r="144" spans="1:204" hidden="1" x14ac:dyDescent="0.2">
      <c r="A144" s="23">
        <v>1</v>
      </c>
      <c r="B144" s="101"/>
      <c r="C144" s="102"/>
      <c r="D144" s="103"/>
      <c r="E144" s="123" t="s">
        <v>59</v>
      </c>
      <c r="F144" s="125">
        <v>31</v>
      </c>
      <c r="G144" s="126">
        <v>242676.72100000002</v>
      </c>
      <c r="H144" s="106">
        <f>VLOOKUP($E144,'ВМП план'!$B$8:$AN$43,8,0)</f>
        <v>0</v>
      </c>
      <c r="I144" s="106">
        <f>VLOOKUP($E144,'ВМП план'!$B$8:$AN$43,9,0)</f>
        <v>0</v>
      </c>
      <c r="J144" s="106">
        <f t="shared" si="288"/>
        <v>0</v>
      </c>
      <c r="K144" s="106">
        <f t="shared" si="289"/>
        <v>0</v>
      </c>
      <c r="L144" s="106">
        <f>SUM(L145:L146)</f>
        <v>0</v>
      </c>
      <c r="M144" s="106">
        <f t="shared" ref="M144:N144" si="4297">SUM(M145:M146)</f>
        <v>0</v>
      </c>
      <c r="N144" s="106">
        <f t="shared" si="4297"/>
        <v>0</v>
      </c>
      <c r="O144" s="106">
        <f t="shared" ref="O144:P144" si="4298">SUM(O145:O146)</f>
        <v>0</v>
      </c>
      <c r="P144" s="106">
        <f t="shared" si="4298"/>
        <v>0</v>
      </c>
      <c r="Q144" s="106">
        <f t="shared" ref="Q144" si="4299">SUM(Q145:Q146)</f>
        <v>0</v>
      </c>
      <c r="R144" s="122">
        <f t="shared" si="2687"/>
        <v>0</v>
      </c>
      <c r="S144" s="122">
        <f t="shared" si="2688"/>
        <v>0</v>
      </c>
      <c r="T144" s="106">
        <f>VLOOKUP($E144,'ВМП план'!$B$8:$AN$43,10,0)</f>
        <v>0</v>
      </c>
      <c r="U144" s="106">
        <f>VLOOKUP($E144,'ВМП план'!$B$8:$AN$43,11,0)</f>
        <v>0</v>
      </c>
      <c r="V144" s="106">
        <f t="shared" si="291"/>
        <v>0</v>
      </c>
      <c r="W144" s="106">
        <f t="shared" si="292"/>
        <v>0</v>
      </c>
      <c r="X144" s="106">
        <f>SUM(X145:X146)</f>
        <v>0</v>
      </c>
      <c r="Y144" s="106">
        <f t="shared" ref="Y144" si="4300">SUM(Y145:Y146)</f>
        <v>0</v>
      </c>
      <c r="Z144" s="106">
        <f t="shared" ref="Z144" si="4301">SUM(Z145:Z146)</f>
        <v>0</v>
      </c>
      <c r="AA144" s="106">
        <f t="shared" ref="AA144" si="4302">SUM(AA145:AA146)</f>
        <v>0</v>
      </c>
      <c r="AB144" s="106">
        <f t="shared" ref="AB144" si="4303">SUM(AB145:AB146)</f>
        <v>0</v>
      </c>
      <c r="AC144" s="106">
        <f t="shared" ref="AC144" si="4304">SUM(AC145:AC146)</f>
        <v>0</v>
      </c>
      <c r="AD144" s="122">
        <f t="shared" ref="AD144:AD164" si="4305">SUM(X144-V144)</f>
        <v>0</v>
      </c>
      <c r="AE144" s="122">
        <f t="shared" ref="AE144:AE164" si="4306">SUM(Y144-W144)</f>
        <v>0</v>
      </c>
      <c r="AF144" s="106">
        <f>VLOOKUP($E144,'ВМП план'!$B$8:$AL$43,12,0)</f>
        <v>0</v>
      </c>
      <c r="AG144" s="106">
        <f>VLOOKUP($E144,'ВМП план'!$B$8:$AL$43,13,0)</f>
        <v>0</v>
      </c>
      <c r="AH144" s="106">
        <f t="shared" si="298"/>
        <v>0</v>
      </c>
      <c r="AI144" s="106">
        <f t="shared" si="299"/>
        <v>0</v>
      </c>
      <c r="AJ144" s="106">
        <f>SUM(AJ145:AJ146)</f>
        <v>0</v>
      </c>
      <c r="AK144" s="106">
        <f t="shared" ref="AK144" si="4307">SUM(AK145:AK146)</f>
        <v>0</v>
      </c>
      <c r="AL144" s="106">
        <f t="shared" ref="AL144" si="4308">SUM(AL145:AL146)</f>
        <v>0</v>
      </c>
      <c r="AM144" s="106">
        <f t="shared" ref="AM144" si="4309">SUM(AM145:AM146)</f>
        <v>0</v>
      </c>
      <c r="AN144" s="106">
        <f t="shared" ref="AN144" si="4310">SUM(AN145:AN146)</f>
        <v>0</v>
      </c>
      <c r="AO144" s="106">
        <f t="shared" ref="AO144" si="4311">SUM(AO145:AO146)</f>
        <v>0</v>
      </c>
      <c r="AP144" s="122">
        <f t="shared" ref="AP144:AP164" si="4312">SUM(AJ144-AH144)</f>
        <v>0</v>
      </c>
      <c r="AQ144" s="122">
        <f t="shared" ref="AQ144:AQ164" si="4313">SUM(AK144-AI144)</f>
        <v>0</v>
      </c>
      <c r="AR144" s="106"/>
      <c r="AS144" s="106"/>
      <c r="AT144" s="106">
        <f t="shared" si="305"/>
        <v>0</v>
      </c>
      <c r="AU144" s="106">
        <f t="shared" si="306"/>
        <v>0</v>
      </c>
      <c r="AV144" s="106">
        <f>SUM(AV145:AV146)</f>
        <v>0</v>
      </c>
      <c r="AW144" s="106">
        <f t="shared" ref="AW144" si="4314">SUM(AW145:AW146)</f>
        <v>0</v>
      </c>
      <c r="AX144" s="106">
        <f t="shared" ref="AX144" si="4315">SUM(AX145:AX146)</f>
        <v>0</v>
      </c>
      <c r="AY144" s="106">
        <f t="shared" ref="AY144" si="4316">SUM(AY145:AY146)</f>
        <v>0</v>
      </c>
      <c r="AZ144" s="106">
        <f t="shared" ref="AZ144" si="4317">SUM(AZ145:AZ146)</f>
        <v>0</v>
      </c>
      <c r="BA144" s="106">
        <f t="shared" ref="BA144" si="4318">SUM(BA145:BA146)</f>
        <v>0</v>
      </c>
      <c r="BB144" s="122">
        <f t="shared" ref="BB144:BB164" si="4319">SUM(AV144-AT144)</f>
        <v>0</v>
      </c>
      <c r="BC144" s="122">
        <f t="shared" ref="BC144:BC164" si="4320">SUM(AW144-AU144)</f>
        <v>0</v>
      </c>
      <c r="BD144" s="106">
        <v>200</v>
      </c>
      <c r="BE144" s="106">
        <v>48535344.200000003</v>
      </c>
      <c r="BF144" s="106">
        <f t="shared" si="312"/>
        <v>83.333333333333343</v>
      </c>
      <c r="BG144" s="106">
        <f t="shared" si="313"/>
        <v>20223060.083333336</v>
      </c>
      <c r="BH144" s="106">
        <f>SUM(BH145:BH146)</f>
        <v>34</v>
      </c>
      <c r="BI144" s="106">
        <f t="shared" ref="BI144" si="4321">SUM(BI145:BI146)</f>
        <v>8251008.4800000004</v>
      </c>
      <c r="BJ144" s="106">
        <f t="shared" ref="BJ144" si="4322">SUM(BJ145:BJ146)</f>
        <v>0</v>
      </c>
      <c r="BK144" s="106">
        <f t="shared" ref="BK144" si="4323">SUM(BK145:BK146)</f>
        <v>0</v>
      </c>
      <c r="BL144" s="106">
        <f t="shared" ref="BL144" si="4324">SUM(BL145:BL146)</f>
        <v>34</v>
      </c>
      <c r="BM144" s="106">
        <f t="shared" ref="BM144" si="4325">SUM(BM145:BM146)</f>
        <v>8251008.4800000004</v>
      </c>
      <c r="BN144" s="122">
        <f t="shared" ref="BN144:BN164" si="4326">SUM(BH144-BF144)</f>
        <v>-49.333333333333343</v>
      </c>
      <c r="BO144" s="122">
        <f t="shared" ref="BO144:BO164" si="4327">SUM(BI144-BG144)</f>
        <v>-11972051.603333335</v>
      </c>
      <c r="BP144" s="106">
        <v>216</v>
      </c>
      <c r="BQ144" s="106">
        <v>52418171.736000001</v>
      </c>
      <c r="BR144" s="106">
        <f t="shared" si="319"/>
        <v>90</v>
      </c>
      <c r="BS144" s="106">
        <f t="shared" si="320"/>
        <v>21840904.890000001</v>
      </c>
      <c r="BT144" s="106">
        <f>SUM(BT145:BT146)</f>
        <v>78</v>
      </c>
      <c r="BU144" s="106">
        <f t="shared" ref="BU144" si="4328">SUM(BU145:BU146)</f>
        <v>18928784.160000008</v>
      </c>
      <c r="BV144" s="106">
        <f t="shared" ref="BV144" si="4329">SUM(BV145:BV146)</f>
        <v>47</v>
      </c>
      <c r="BW144" s="106">
        <f t="shared" ref="BW144" si="4330">SUM(BW145:BW146)</f>
        <v>11405805.840000007</v>
      </c>
      <c r="BX144" s="106">
        <f t="shared" ref="BX144" si="4331">SUM(BX145:BX146)</f>
        <v>125</v>
      </c>
      <c r="BY144" s="106">
        <f t="shared" ref="BY144" si="4332">SUM(BY145:BY146)</f>
        <v>30334590.000000015</v>
      </c>
      <c r="BZ144" s="122">
        <f t="shared" ref="BZ144:BZ164" si="4333">SUM(BT144-BR144)</f>
        <v>-12</v>
      </c>
      <c r="CA144" s="122">
        <f t="shared" ref="CA144:CA164" si="4334">SUM(BU144-BS144)</f>
        <v>-2912120.729999993</v>
      </c>
      <c r="CB144" s="106"/>
      <c r="CC144" s="106"/>
      <c r="CD144" s="106">
        <f t="shared" si="326"/>
        <v>0</v>
      </c>
      <c r="CE144" s="106">
        <f t="shared" si="327"/>
        <v>0</v>
      </c>
      <c r="CF144" s="106">
        <f>SUM(CF145:CF146)</f>
        <v>0</v>
      </c>
      <c r="CG144" s="106">
        <f t="shared" ref="CG144" si="4335">SUM(CG145:CG146)</f>
        <v>0</v>
      </c>
      <c r="CH144" s="106">
        <f t="shared" ref="CH144" si="4336">SUM(CH145:CH146)</f>
        <v>0</v>
      </c>
      <c r="CI144" s="106">
        <f t="shared" ref="CI144" si="4337">SUM(CI145:CI146)</f>
        <v>0</v>
      </c>
      <c r="CJ144" s="106">
        <f t="shared" ref="CJ144" si="4338">SUM(CJ145:CJ146)</f>
        <v>0</v>
      </c>
      <c r="CK144" s="106">
        <f t="shared" ref="CK144" si="4339">SUM(CK145:CK146)</f>
        <v>0</v>
      </c>
      <c r="CL144" s="122">
        <f t="shared" ref="CL144:CL164" si="4340">SUM(CF144-CD144)</f>
        <v>0</v>
      </c>
      <c r="CM144" s="122">
        <f t="shared" ref="CM144:CM164" si="4341">SUM(CG144-CE144)</f>
        <v>0</v>
      </c>
      <c r="CN144" s="106"/>
      <c r="CO144" s="106"/>
      <c r="CP144" s="106">
        <f t="shared" si="333"/>
        <v>0</v>
      </c>
      <c r="CQ144" s="106">
        <f t="shared" si="334"/>
        <v>0</v>
      </c>
      <c r="CR144" s="106">
        <f>SUM(CR145:CR146)</f>
        <v>0</v>
      </c>
      <c r="CS144" s="106">
        <f t="shared" ref="CS144" si="4342">SUM(CS145:CS146)</f>
        <v>0</v>
      </c>
      <c r="CT144" s="106">
        <f t="shared" ref="CT144" si="4343">SUM(CT145:CT146)</f>
        <v>0</v>
      </c>
      <c r="CU144" s="106">
        <f t="shared" ref="CU144" si="4344">SUM(CU145:CU146)</f>
        <v>0</v>
      </c>
      <c r="CV144" s="106">
        <f t="shared" ref="CV144" si="4345">SUM(CV145:CV146)</f>
        <v>0</v>
      </c>
      <c r="CW144" s="106">
        <f t="shared" ref="CW144" si="4346">SUM(CW145:CW146)</f>
        <v>0</v>
      </c>
      <c r="CX144" s="122">
        <f t="shared" ref="CX144:CX164" si="4347">SUM(CR144-CP144)</f>
        <v>0</v>
      </c>
      <c r="CY144" s="122">
        <f t="shared" ref="CY144:CY164" si="4348">SUM(CS144-CQ144)</f>
        <v>0</v>
      </c>
      <c r="CZ144" s="106"/>
      <c r="DA144" s="106"/>
      <c r="DB144" s="106">
        <f t="shared" si="340"/>
        <v>0</v>
      </c>
      <c r="DC144" s="106">
        <f t="shared" si="341"/>
        <v>0</v>
      </c>
      <c r="DD144" s="106">
        <f>SUM(DD145:DD146)</f>
        <v>0</v>
      </c>
      <c r="DE144" s="106">
        <f t="shared" ref="DE144" si="4349">SUM(DE145:DE146)</f>
        <v>0</v>
      </c>
      <c r="DF144" s="106">
        <f t="shared" ref="DF144" si="4350">SUM(DF145:DF146)</f>
        <v>0</v>
      </c>
      <c r="DG144" s="106">
        <f t="shared" ref="DG144" si="4351">SUM(DG145:DG146)</f>
        <v>0</v>
      </c>
      <c r="DH144" s="106">
        <f t="shared" ref="DH144" si="4352">SUM(DH145:DH146)</f>
        <v>0</v>
      </c>
      <c r="DI144" s="106">
        <f t="shared" ref="DI144" si="4353">SUM(DI145:DI146)</f>
        <v>0</v>
      </c>
      <c r="DJ144" s="122">
        <f t="shared" ref="DJ144:DJ164" si="4354">SUM(DD144-DB144)</f>
        <v>0</v>
      </c>
      <c r="DK144" s="122">
        <f t="shared" ref="DK144:DK164" si="4355">SUM(DE144-DC144)</f>
        <v>0</v>
      </c>
      <c r="DL144" s="106"/>
      <c r="DM144" s="106"/>
      <c r="DN144" s="106">
        <f t="shared" si="347"/>
        <v>0</v>
      </c>
      <c r="DO144" s="106">
        <f t="shared" si="348"/>
        <v>0</v>
      </c>
      <c r="DP144" s="106">
        <f>SUM(DP145:DP146)</f>
        <v>0</v>
      </c>
      <c r="DQ144" s="106">
        <f t="shared" ref="DQ144" si="4356">SUM(DQ145:DQ146)</f>
        <v>0</v>
      </c>
      <c r="DR144" s="106">
        <f t="shared" ref="DR144" si="4357">SUM(DR145:DR146)</f>
        <v>0</v>
      </c>
      <c r="DS144" s="106">
        <f t="shared" ref="DS144" si="4358">SUM(DS145:DS146)</f>
        <v>0</v>
      </c>
      <c r="DT144" s="106">
        <f t="shared" ref="DT144" si="4359">SUM(DT145:DT146)</f>
        <v>0</v>
      </c>
      <c r="DU144" s="106">
        <f t="shared" ref="DU144" si="4360">SUM(DU145:DU146)</f>
        <v>0</v>
      </c>
      <c r="DV144" s="122">
        <f t="shared" ref="DV144:DV164" si="4361">SUM(DP144-DN144)</f>
        <v>0</v>
      </c>
      <c r="DW144" s="122">
        <f t="shared" ref="DW144:DW164" si="4362">SUM(DQ144-DO144)</f>
        <v>0</v>
      </c>
      <c r="DX144" s="106"/>
      <c r="DY144" s="106">
        <v>0</v>
      </c>
      <c r="DZ144" s="106">
        <f t="shared" si="354"/>
        <v>0</v>
      </c>
      <c r="EA144" s="106">
        <f t="shared" si="355"/>
        <v>0</v>
      </c>
      <c r="EB144" s="106">
        <f>SUM(EB145:EB146)</f>
        <v>0</v>
      </c>
      <c r="EC144" s="106">
        <f t="shared" ref="EC144" si="4363">SUM(EC145:EC146)</f>
        <v>0</v>
      </c>
      <c r="ED144" s="106">
        <f t="shared" ref="ED144" si="4364">SUM(ED145:ED146)</f>
        <v>0</v>
      </c>
      <c r="EE144" s="106">
        <f t="shared" ref="EE144" si="4365">SUM(EE145:EE146)</f>
        <v>0</v>
      </c>
      <c r="EF144" s="106">
        <f t="shared" ref="EF144" si="4366">SUM(EF145:EF146)</f>
        <v>0</v>
      </c>
      <c r="EG144" s="106">
        <f t="shared" ref="EG144" si="4367">SUM(EG145:EG146)</f>
        <v>0</v>
      </c>
      <c r="EH144" s="122">
        <f t="shared" ref="EH144:EH164" si="4368">SUM(EB144-DZ144)</f>
        <v>0</v>
      </c>
      <c r="EI144" s="122">
        <f t="shared" ref="EI144:EI164" si="4369">SUM(EC144-EA144)</f>
        <v>0</v>
      </c>
      <c r="EJ144" s="106">
        <v>2</v>
      </c>
      <c r="EK144" s="106">
        <v>485353.44200000004</v>
      </c>
      <c r="EL144" s="106">
        <f t="shared" si="361"/>
        <v>0.83333333333333326</v>
      </c>
      <c r="EM144" s="106">
        <f t="shared" si="362"/>
        <v>202230.60083333333</v>
      </c>
      <c r="EN144" s="106">
        <f>SUM(EN145:EN146)</f>
        <v>1</v>
      </c>
      <c r="EO144" s="106">
        <f t="shared" ref="EO144" si="4370">SUM(EO145:EO146)</f>
        <v>242676.72</v>
      </c>
      <c r="EP144" s="106">
        <f t="shared" ref="EP144" si="4371">SUM(EP145:EP146)</f>
        <v>0</v>
      </c>
      <c r="EQ144" s="106">
        <f t="shared" ref="EQ144" si="4372">SUM(EQ145:EQ146)</f>
        <v>0</v>
      </c>
      <c r="ER144" s="106">
        <f t="shared" ref="ER144" si="4373">SUM(ER145:ER146)</f>
        <v>1</v>
      </c>
      <c r="ES144" s="106">
        <f t="shared" ref="ES144" si="4374">SUM(ES145:ES146)</f>
        <v>242676.72</v>
      </c>
      <c r="ET144" s="122">
        <f t="shared" ref="ET144:ET164" si="4375">SUM(EN144-EL144)</f>
        <v>0.16666666666666674</v>
      </c>
      <c r="EU144" s="122">
        <f t="shared" ref="EU144:EU164" si="4376">SUM(EO144-EM144)</f>
        <v>40446.119166666671</v>
      </c>
      <c r="EV144" s="106"/>
      <c r="EW144" s="106"/>
      <c r="EX144" s="106">
        <f t="shared" si="368"/>
        <v>0</v>
      </c>
      <c r="EY144" s="106">
        <f t="shared" si="369"/>
        <v>0</v>
      </c>
      <c r="EZ144" s="106">
        <f>SUM(EZ145:EZ146)</f>
        <v>0</v>
      </c>
      <c r="FA144" s="106">
        <f t="shared" ref="FA144" si="4377">SUM(FA145:FA146)</f>
        <v>0</v>
      </c>
      <c r="FB144" s="106">
        <f t="shared" ref="FB144" si="4378">SUM(FB145:FB146)</f>
        <v>0</v>
      </c>
      <c r="FC144" s="106">
        <f t="shared" ref="FC144" si="4379">SUM(FC145:FC146)</f>
        <v>0</v>
      </c>
      <c r="FD144" s="106">
        <f t="shared" ref="FD144" si="4380">SUM(FD145:FD146)</f>
        <v>0</v>
      </c>
      <c r="FE144" s="106">
        <f t="shared" ref="FE144" si="4381">SUM(FE145:FE146)</f>
        <v>0</v>
      </c>
      <c r="FF144" s="122">
        <f t="shared" ref="FF144:FF164" si="4382">SUM(EZ144-EX144)</f>
        <v>0</v>
      </c>
      <c r="FG144" s="122">
        <f t="shared" ref="FG144:FG164" si="4383">SUM(FA144-EY144)</f>
        <v>0</v>
      </c>
      <c r="FH144" s="106"/>
      <c r="FI144" s="106"/>
      <c r="FJ144" s="106">
        <f t="shared" si="375"/>
        <v>0</v>
      </c>
      <c r="FK144" s="106">
        <f t="shared" si="376"/>
        <v>0</v>
      </c>
      <c r="FL144" s="106">
        <f>SUM(FL145:FL146)</f>
        <v>0</v>
      </c>
      <c r="FM144" s="106">
        <f t="shared" ref="FM144" si="4384">SUM(FM145:FM146)</f>
        <v>0</v>
      </c>
      <c r="FN144" s="106">
        <f t="shared" ref="FN144" si="4385">SUM(FN145:FN146)</f>
        <v>0</v>
      </c>
      <c r="FO144" s="106">
        <f t="shared" ref="FO144" si="4386">SUM(FO145:FO146)</f>
        <v>0</v>
      </c>
      <c r="FP144" s="106">
        <f t="shared" ref="FP144" si="4387">SUM(FP145:FP146)</f>
        <v>0</v>
      </c>
      <c r="FQ144" s="106">
        <f t="shared" ref="FQ144" si="4388">SUM(FQ145:FQ146)</f>
        <v>0</v>
      </c>
      <c r="FR144" s="122">
        <f t="shared" ref="FR144:FR164" si="4389">SUM(FL144-FJ144)</f>
        <v>0</v>
      </c>
      <c r="FS144" s="122">
        <f t="shared" ref="FS144:FS164" si="4390">SUM(FM144-FK144)</f>
        <v>0</v>
      </c>
      <c r="FT144" s="106"/>
      <c r="FU144" s="106"/>
      <c r="FV144" s="106">
        <f t="shared" si="382"/>
        <v>0</v>
      </c>
      <c r="FW144" s="106">
        <f t="shared" si="383"/>
        <v>0</v>
      </c>
      <c r="FX144" s="106">
        <f>SUM(FX145:FX146)</f>
        <v>0</v>
      </c>
      <c r="FY144" s="106">
        <f t="shared" ref="FY144" si="4391">SUM(FY145:FY146)</f>
        <v>0</v>
      </c>
      <c r="FZ144" s="106">
        <f t="shared" ref="FZ144" si="4392">SUM(FZ145:FZ146)</f>
        <v>0</v>
      </c>
      <c r="GA144" s="106">
        <f t="shared" ref="GA144" si="4393">SUM(GA145:GA146)</f>
        <v>0</v>
      </c>
      <c r="GB144" s="106">
        <f t="shared" ref="GB144" si="4394">SUM(GB145:GB146)</f>
        <v>0</v>
      </c>
      <c r="GC144" s="106">
        <f t="shared" ref="GC144" si="4395">SUM(GC145:GC146)</f>
        <v>0</v>
      </c>
      <c r="GD144" s="122">
        <f t="shared" ref="GD144:GD164" si="4396">SUM(FX144-FV144)</f>
        <v>0</v>
      </c>
      <c r="GE144" s="122">
        <f t="shared" ref="GE144:GE164" si="4397">SUM(FY144-FW144)</f>
        <v>0</v>
      </c>
      <c r="GF144" s="106">
        <f t="shared" si="3973"/>
        <v>418</v>
      </c>
      <c r="GG144" s="106">
        <f t="shared" si="3973"/>
        <v>101438869.37800001</v>
      </c>
      <c r="GH144" s="129">
        <f>SUM(GF144/12*$A$2)</f>
        <v>174.16666666666669</v>
      </c>
      <c r="GI144" s="172">
        <f>SUM(GG144/12*$A$2)</f>
        <v>42266195.57416667</v>
      </c>
      <c r="GJ144" s="106">
        <f>SUM(GJ145:GJ146)</f>
        <v>113</v>
      </c>
      <c r="GK144" s="106">
        <f t="shared" ref="GK144" si="4398">SUM(GK145:GK146)</f>
        <v>27422469.360000007</v>
      </c>
      <c r="GL144" s="106">
        <f t="shared" ref="GL144" si="4399">SUM(GL145:GL146)</f>
        <v>47</v>
      </c>
      <c r="GM144" s="106">
        <f t="shared" ref="GM144" si="4400">SUM(GM145:GM146)</f>
        <v>11405805.840000007</v>
      </c>
      <c r="GN144" s="106">
        <f t="shared" ref="GN144" si="4401">SUM(GN145:GN146)</f>
        <v>160</v>
      </c>
      <c r="GO144" s="106">
        <f t="shared" ref="GO144" si="4402">SUM(GO145:GO146)</f>
        <v>38828275.200000018</v>
      </c>
      <c r="GP144" s="106">
        <f t="shared" si="3979"/>
        <v>-61.166666666666686</v>
      </c>
      <c r="GQ144" s="106">
        <f t="shared" si="3980"/>
        <v>-14843726.214166664</v>
      </c>
      <c r="GR144" s="142">
        <f>SUM(BT144/BR144)</f>
        <v>0.8666666666666667</v>
      </c>
      <c r="GS144" s="142">
        <f>SUM(BU144/BS144)</f>
        <v>0.86666666309538642</v>
      </c>
      <c r="GT144" s="161">
        <v>242676.72100000002</v>
      </c>
      <c r="GU144" s="161">
        <f t="shared" si="2646"/>
        <v>242676.72000000006</v>
      </c>
      <c r="GV144" s="90">
        <f t="shared" si="4249"/>
        <v>9.9999996018595994E-4</v>
      </c>
    </row>
    <row r="145" spans="1:204" ht="60" hidden="1" x14ac:dyDescent="0.2">
      <c r="A145" s="23">
        <v>1</v>
      </c>
      <c r="B145" s="73" t="s">
        <v>273</v>
      </c>
      <c r="C145" s="74" t="s">
        <v>274</v>
      </c>
      <c r="D145" s="75">
        <v>527</v>
      </c>
      <c r="E145" s="74" t="s">
        <v>275</v>
      </c>
      <c r="F145" s="86">
        <v>31</v>
      </c>
      <c r="G145" s="97">
        <v>242676.72100000002</v>
      </c>
      <c r="H145" s="98"/>
      <c r="I145" s="98"/>
      <c r="J145" s="98"/>
      <c r="K145" s="98"/>
      <c r="L145" s="98">
        <f>VLOOKUP($D145,'факт '!$D$7:$AS$101,3,0)</f>
        <v>0</v>
      </c>
      <c r="M145" s="98">
        <f>VLOOKUP($D145,'факт '!$D$7:$AS$101,4,0)</f>
        <v>0</v>
      </c>
      <c r="N145" s="98"/>
      <c r="O145" s="98"/>
      <c r="P145" s="98">
        <f>SUM(L145+N145)</f>
        <v>0</v>
      </c>
      <c r="Q145" s="98">
        <f>SUM(M145+O145)</f>
        <v>0</v>
      </c>
      <c r="R145" s="99">
        <f t="shared" ref="R145" si="4403">SUM(L145-J145)</f>
        <v>0</v>
      </c>
      <c r="S145" s="99">
        <f t="shared" ref="S145" si="4404">SUM(M145-K145)</f>
        <v>0</v>
      </c>
      <c r="T145" s="98"/>
      <c r="U145" s="98"/>
      <c r="V145" s="98"/>
      <c r="W145" s="98"/>
      <c r="X145" s="98">
        <f>VLOOKUP($D145,'факт '!$D$7:$AS$101,7,0)</f>
        <v>0</v>
      </c>
      <c r="Y145" s="98">
        <f>VLOOKUP($D145,'факт '!$D$7:$AS$101,8,0)</f>
        <v>0</v>
      </c>
      <c r="Z145" s="98">
        <f>VLOOKUP($D145,'факт '!$D$7:$AS$101,9,0)</f>
        <v>0</v>
      </c>
      <c r="AA145" s="98">
        <f>VLOOKUP($D145,'факт '!$D$7:$AS$101,10,0)</f>
        <v>0</v>
      </c>
      <c r="AB145" s="98">
        <f>SUM(X145+Z145)</f>
        <v>0</v>
      </c>
      <c r="AC145" s="98">
        <f>SUM(Y145+AA145)</f>
        <v>0</v>
      </c>
      <c r="AD145" s="99">
        <f t="shared" ref="AD145" si="4405">SUM(X145-V145)</f>
        <v>0</v>
      </c>
      <c r="AE145" s="99">
        <f t="shared" si="4306"/>
        <v>0</v>
      </c>
      <c r="AF145" s="98"/>
      <c r="AG145" s="98"/>
      <c r="AH145" s="98"/>
      <c r="AI145" s="98"/>
      <c r="AJ145" s="98">
        <f>VLOOKUP($D145,'факт '!$D$7:$AS$101,5,0)</f>
        <v>0</v>
      </c>
      <c r="AK145" s="98">
        <f>VLOOKUP($D145,'факт '!$D$7:$AS$101,6,0)</f>
        <v>0</v>
      </c>
      <c r="AL145" s="98"/>
      <c r="AM145" s="98"/>
      <c r="AN145" s="98">
        <f>SUM(AJ145+AL145)</f>
        <v>0</v>
      </c>
      <c r="AO145" s="98">
        <f>SUM(AK145+AM145)</f>
        <v>0</v>
      </c>
      <c r="AP145" s="99">
        <f t="shared" ref="AP145" si="4406">SUM(AJ145-AH145)</f>
        <v>0</v>
      </c>
      <c r="AQ145" s="99">
        <f t="shared" si="4313"/>
        <v>0</v>
      </c>
      <c r="AR145" s="98"/>
      <c r="AS145" s="98"/>
      <c r="AT145" s="98"/>
      <c r="AU145" s="98"/>
      <c r="AV145" s="98">
        <f>VLOOKUP($D145,'факт '!$D$7:$AS$101,11,0)</f>
        <v>0</v>
      </c>
      <c r="AW145" s="98">
        <f>VLOOKUP($D145,'факт '!$D$7:$AS$101,12,0)</f>
        <v>0</v>
      </c>
      <c r="AX145" s="98"/>
      <c r="AY145" s="98"/>
      <c r="AZ145" s="98">
        <f>SUM(AV145+AX145)</f>
        <v>0</v>
      </c>
      <c r="BA145" s="98">
        <f>SUM(AW145+AY145)</f>
        <v>0</v>
      </c>
      <c r="BB145" s="99">
        <f t="shared" si="4319"/>
        <v>0</v>
      </c>
      <c r="BC145" s="99">
        <f t="shared" si="4320"/>
        <v>0</v>
      </c>
      <c r="BD145" s="98"/>
      <c r="BE145" s="98"/>
      <c r="BF145" s="98"/>
      <c r="BG145" s="98"/>
      <c r="BH145" s="98">
        <f>VLOOKUP($D145,'факт '!$D$7:$AS$101,15,0)</f>
        <v>34</v>
      </c>
      <c r="BI145" s="98">
        <f>VLOOKUP($D145,'факт '!$D$7:$AS$101,16,0)</f>
        <v>8251008.4800000004</v>
      </c>
      <c r="BJ145" s="98">
        <f>VLOOKUP($D145,'факт '!$D$7:$AS$101,17,0)</f>
        <v>0</v>
      </c>
      <c r="BK145" s="98">
        <f>VLOOKUP($D145,'факт '!$D$7:$AS$101,18,0)</f>
        <v>0</v>
      </c>
      <c r="BL145" s="98">
        <f>SUM(BH145+BJ145)</f>
        <v>34</v>
      </c>
      <c r="BM145" s="98">
        <f>SUM(BI145+BK145)</f>
        <v>8251008.4800000004</v>
      </c>
      <c r="BN145" s="99">
        <f t="shared" si="4326"/>
        <v>34</v>
      </c>
      <c r="BO145" s="99">
        <f t="shared" si="4327"/>
        <v>8251008.4800000004</v>
      </c>
      <c r="BP145" s="98"/>
      <c r="BQ145" s="98"/>
      <c r="BR145" s="98"/>
      <c r="BS145" s="98"/>
      <c r="BT145" s="98">
        <f>VLOOKUP($D145,'факт '!$D$7:$AS$101,19,0)</f>
        <v>78</v>
      </c>
      <c r="BU145" s="98">
        <f>VLOOKUP($D145,'факт '!$D$7:$AS$101,20,0)</f>
        <v>18928784.160000008</v>
      </c>
      <c r="BV145" s="98">
        <f>VLOOKUP($D145,'факт '!$D$7:$AS$101,21,0)</f>
        <v>47</v>
      </c>
      <c r="BW145" s="98">
        <f>VLOOKUP($D145,'факт '!$D$7:$AS$101,22,0)</f>
        <v>11405805.840000007</v>
      </c>
      <c r="BX145" s="98">
        <f>SUM(BT145+BV145)</f>
        <v>125</v>
      </c>
      <c r="BY145" s="98">
        <f>SUM(BU145+BW145)</f>
        <v>30334590.000000015</v>
      </c>
      <c r="BZ145" s="99">
        <f t="shared" si="4333"/>
        <v>78</v>
      </c>
      <c r="CA145" s="99">
        <f t="shared" si="4334"/>
        <v>18928784.160000008</v>
      </c>
      <c r="CB145" s="98"/>
      <c r="CC145" s="98"/>
      <c r="CD145" s="98"/>
      <c r="CE145" s="98"/>
      <c r="CF145" s="98">
        <f>VLOOKUP($D145,'факт '!$D$7:$AS$101,23,0)</f>
        <v>0</v>
      </c>
      <c r="CG145" s="98">
        <f>VLOOKUP($D145,'факт '!$D$7:$AS$101,24,0)</f>
        <v>0</v>
      </c>
      <c r="CH145" s="98">
        <f>VLOOKUP($D145,'факт '!$D$7:$AS$101,25,0)</f>
        <v>0</v>
      </c>
      <c r="CI145" s="98">
        <f>VLOOKUP($D145,'факт '!$D$7:$AS$101,26,0)</f>
        <v>0</v>
      </c>
      <c r="CJ145" s="98">
        <f>SUM(CF145+CH145)</f>
        <v>0</v>
      </c>
      <c r="CK145" s="98">
        <f>SUM(CG145+CI145)</f>
        <v>0</v>
      </c>
      <c r="CL145" s="99">
        <f t="shared" si="4340"/>
        <v>0</v>
      </c>
      <c r="CM145" s="99">
        <f t="shared" si="4341"/>
        <v>0</v>
      </c>
      <c r="CN145" s="98"/>
      <c r="CO145" s="98"/>
      <c r="CP145" s="98"/>
      <c r="CQ145" s="98"/>
      <c r="CR145" s="98">
        <f>VLOOKUP($D145,'факт '!$D$7:$AS$101,27,0)</f>
        <v>0</v>
      </c>
      <c r="CS145" s="98">
        <f>VLOOKUP($D145,'факт '!$D$7:$AS$101,28,0)</f>
        <v>0</v>
      </c>
      <c r="CT145" s="98">
        <f>VLOOKUP($D145,'факт '!$D$7:$AS$101,29,0)</f>
        <v>0</v>
      </c>
      <c r="CU145" s="98">
        <f>VLOOKUP($D145,'факт '!$D$7:$AS$101,30,0)</f>
        <v>0</v>
      </c>
      <c r="CV145" s="98">
        <f>SUM(CR145+CT145)</f>
        <v>0</v>
      </c>
      <c r="CW145" s="98">
        <f>SUM(CS145+CU145)</f>
        <v>0</v>
      </c>
      <c r="CX145" s="99">
        <f t="shared" si="4347"/>
        <v>0</v>
      </c>
      <c r="CY145" s="99">
        <f t="shared" si="4348"/>
        <v>0</v>
      </c>
      <c r="CZ145" s="98"/>
      <c r="DA145" s="98"/>
      <c r="DB145" s="98"/>
      <c r="DC145" s="98"/>
      <c r="DD145" s="98">
        <f>VLOOKUP($D145,'факт '!$D$7:$AS$101,31,0)</f>
        <v>0</v>
      </c>
      <c r="DE145" s="98">
        <f>VLOOKUP($D145,'факт '!$D$7:$AS$101,32,0)</f>
        <v>0</v>
      </c>
      <c r="DF145" s="98"/>
      <c r="DG145" s="98"/>
      <c r="DH145" s="98">
        <f>SUM(DD145+DF145)</f>
        <v>0</v>
      </c>
      <c r="DI145" s="98">
        <f>SUM(DE145+DG145)</f>
        <v>0</v>
      </c>
      <c r="DJ145" s="99">
        <f t="shared" si="4354"/>
        <v>0</v>
      </c>
      <c r="DK145" s="99">
        <f t="shared" si="4355"/>
        <v>0</v>
      </c>
      <c r="DL145" s="98"/>
      <c r="DM145" s="98"/>
      <c r="DN145" s="98"/>
      <c r="DO145" s="98"/>
      <c r="DP145" s="98">
        <f>VLOOKUP($D145,'факт '!$D$7:$AS$101,13,0)</f>
        <v>0</v>
      </c>
      <c r="DQ145" s="98">
        <f>VLOOKUP($D145,'факт '!$D$7:$AS$101,14,0)</f>
        <v>0</v>
      </c>
      <c r="DR145" s="98"/>
      <c r="DS145" s="98"/>
      <c r="DT145" s="98">
        <f>SUM(DP145+DR145)</f>
        <v>0</v>
      </c>
      <c r="DU145" s="98">
        <f>SUM(DQ145+DS145)</f>
        <v>0</v>
      </c>
      <c r="DV145" s="99">
        <f t="shared" si="4361"/>
        <v>0</v>
      </c>
      <c r="DW145" s="99">
        <f t="shared" si="4362"/>
        <v>0</v>
      </c>
      <c r="DX145" s="98"/>
      <c r="DY145" s="98"/>
      <c r="DZ145" s="98"/>
      <c r="EA145" s="98"/>
      <c r="EB145" s="98">
        <f>VLOOKUP($D145,'факт '!$D$7:$AS$101,33,0)</f>
        <v>0</v>
      </c>
      <c r="EC145" s="98">
        <f>VLOOKUP($D145,'факт '!$D$7:$AS$101,34,0)</f>
        <v>0</v>
      </c>
      <c r="ED145" s="98">
        <f>VLOOKUP($D145,'факт '!$D$7:$AS$101,35,0)</f>
        <v>0</v>
      </c>
      <c r="EE145" s="98">
        <f>VLOOKUP($D145,'факт '!$D$7:$AS$101,36,0)</f>
        <v>0</v>
      </c>
      <c r="EF145" s="98">
        <f>SUM(EB145+ED145)</f>
        <v>0</v>
      </c>
      <c r="EG145" s="98">
        <f>SUM(EC145+EE145)</f>
        <v>0</v>
      </c>
      <c r="EH145" s="99">
        <f t="shared" si="4368"/>
        <v>0</v>
      </c>
      <c r="EI145" s="99">
        <f t="shared" si="4369"/>
        <v>0</v>
      </c>
      <c r="EJ145" s="98"/>
      <c r="EK145" s="98"/>
      <c r="EL145" s="98"/>
      <c r="EM145" s="98"/>
      <c r="EN145" s="98">
        <f>VLOOKUP($D145,'факт '!$D$7:$AS$101,39,0)</f>
        <v>1</v>
      </c>
      <c r="EO145" s="98">
        <f>VLOOKUP($D145,'факт '!$D$7:$AS$101,40,0)</f>
        <v>242676.72</v>
      </c>
      <c r="EP145" s="98">
        <f>VLOOKUP($D145,'факт '!$D$7:$AS$101,41,0)</f>
        <v>0</v>
      </c>
      <c r="EQ145" s="98">
        <f>VLOOKUP($D145,'факт '!$D$7:$AS$101,42,0)</f>
        <v>0</v>
      </c>
      <c r="ER145" s="98">
        <f>SUM(EN145+EP145)</f>
        <v>1</v>
      </c>
      <c r="ES145" s="98">
        <f>SUM(EO145+EQ145)</f>
        <v>242676.72</v>
      </c>
      <c r="ET145" s="99">
        <f t="shared" si="4375"/>
        <v>1</v>
      </c>
      <c r="EU145" s="99">
        <f t="shared" si="4376"/>
        <v>242676.72</v>
      </c>
      <c r="EV145" s="98"/>
      <c r="EW145" s="98"/>
      <c r="EX145" s="98"/>
      <c r="EY145" s="98"/>
      <c r="EZ145" s="98"/>
      <c r="FA145" s="98"/>
      <c r="FB145" s="98"/>
      <c r="FC145" s="98"/>
      <c r="FD145" s="98">
        <f t="shared" ref="FD145:FD146" si="4407">SUM(EZ145+FB145)</f>
        <v>0</v>
      </c>
      <c r="FE145" s="98">
        <f t="shared" ref="FE145:FE146" si="4408">SUM(FA145+FC145)</f>
        <v>0</v>
      </c>
      <c r="FF145" s="99">
        <f t="shared" si="4382"/>
        <v>0</v>
      </c>
      <c r="FG145" s="99">
        <f t="shared" si="4383"/>
        <v>0</v>
      </c>
      <c r="FH145" s="98"/>
      <c r="FI145" s="98"/>
      <c r="FJ145" s="98"/>
      <c r="FK145" s="98"/>
      <c r="FL145" s="98">
        <f>VLOOKUP($D145,'факт '!$D$7:$AS$101,37,0)</f>
        <v>0</v>
      </c>
      <c r="FM145" s="98">
        <f>VLOOKUP($D145,'факт '!$D$7:$AS$101,38,0)</f>
        <v>0</v>
      </c>
      <c r="FN145" s="98"/>
      <c r="FO145" s="98"/>
      <c r="FP145" s="98">
        <f>SUM(FL145+FN145)</f>
        <v>0</v>
      </c>
      <c r="FQ145" s="98">
        <f>SUM(FM145+FO145)</f>
        <v>0</v>
      </c>
      <c r="FR145" s="99">
        <f t="shared" si="4389"/>
        <v>0</v>
      </c>
      <c r="FS145" s="99">
        <f t="shared" si="4390"/>
        <v>0</v>
      </c>
      <c r="FT145" s="98"/>
      <c r="FU145" s="98"/>
      <c r="FV145" s="98"/>
      <c r="FW145" s="98"/>
      <c r="FX145" s="98"/>
      <c r="FY145" s="98"/>
      <c r="FZ145" s="98"/>
      <c r="GA145" s="98"/>
      <c r="GB145" s="98">
        <f t="shared" ref="GB145:GB146" si="4409">SUM(FX145+FZ145)</f>
        <v>0</v>
      </c>
      <c r="GC145" s="98">
        <f t="shared" ref="GC145:GC146" si="4410">SUM(FY145+GA145)</f>
        <v>0</v>
      </c>
      <c r="GD145" s="99">
        <f t="shared" si="4396"/>
        <v>0</v>
      </c>
      <c r="GE145" s="99">
        <f t="shared" si="4397"/>
        <v>0</v>
      </c>
      <c r="GF145" s="98">
        <f t="shared" ref="GF145:GF146" si="4411">SUM(H145,T145,AF145,AR145,BD145,BP145,CB145,CN145,CZ145,DL145,DX145,EJ145,EV145)</f>
        <v>0</v>
      </c>
      <c r="GG145" s="98">
        <f t="shared" ref="GG145:GG146" si="4412">SUM(I145,U145,AG145,AS145,BE145,BQ145,CC145,CO145,DA145,DM145,DY145,EK145,EW145)</f>
        <v>0</v>
      </c>
      <c r="GH145" s="98">
        <f t="shared" ref="GH145:GH146" si="4413">SUM(J145,V145,AH145,AT145,BF145,BR145,CD145,CP145,DB145,DN145,DZ145,EL145,EX145)</f>
        <v>0</v>
      </c>
      <c r="GI145" s="98">
        <f t="shared" ref="GI145:GI146" si="4414">SUM(K145,W145,AI145,AU145,BG145,BS145,CE145,CQ145,DC145,DO145,EA145,EM145,EY145)</f>
        <v>0</v>
      </c>
      <c r="GJ145" s="98">
        <f>SUM(L145,X145,AJ145,AV145,BH145,BT145,CF145,CR145,DD145,DP145,EB145,EN145,EZ145,FL145)</f>
        <v>113</v>
      </c>
      <c r="GK145" s="98">
        <f t="shared" ref="GK145" si="4415">SUM(M145,Y145,AK145,AW145,BI145,BU145,CG145,CS145,DE145,DQ145,EC145,EO145,FA145,FM145)</f>
        <v>27422469.360000007</v>
      </c>
      <c r="GL145" s="98">
        <f t="shared" ref="GL145" si="4416">SUM(N145,Z145,AL145,AX145,BJ145,BV145,CH145,CT145,DF145,DR145,ED145,EP145,FB145,FN145)</f>
        <v>47</v>
      </c>
      <c r="GM145" s="98">
        <f t="shared" ref="GM145" si="4417">SUM(O145,AA145,AM145,AY145,BK145,BW145,CI145,CU145,DG145,DS145,EE145,EQ145,FC145,FO145)</f>
        <v>11405805.840000007</v>
      </c>
      <c r="GN145" s="98">
        <f t="shared" ref="GN145" si="4418">SUM(P145,AB145,AN145,AZ145,BL145,BX145,CJ145,CV145,DH145,DT145,EF145,ER145,FD145,FP145)</f>
        <v>160</v>
      </c>
      <c r="GO145" s="98">
        <f t="shared" ref="GO145" si="4419">SUM(Q145,AC145,AO145,BA145,BM145,BY145,CK145,CW145,DI145,DU145,EG145,ES145,FE145,FQ145)</f>
        <v>38828275.200000018</v>
      </c>
      <c r="GP145" s="98"/>
      <c r="GQ145" s="98"/>
      <c r="GR145" s="139"/>
      <c r="GS145" s="78"/>
      <c r="GT145" s="161">
        <v>242676.72100000002</v>
      </c>
      <c r="GU145" s="161">
        <f t="shared" ref="GU145" si="4420">SUM(GK145/GJ145)</f>
        <v>242676.72000000006</v>
      </c>
      <c r="GV145" s="90">
        <f t="shared" si="4249"/>
        <v>9.9999996018595994E-4</v>
      </c>
    </row>
    <row r="146" spans="1:204" hidden="1" x14ac:dyDescent="0.2">
      <c r="A146" s="23">
        <v>1</v>
      </c>
      <c r="B146" s="73"/>
      <c r="C146" s="74"/>
      <c r="D146" s="120"/>
      <c r="E146" s="121"/>
      <c r="F146" s="86"/>
      <c r="G146" s="97"/>
      <c r="H146" s="98"/>
      <c r="I146" s="98"/>
      <c r="J146" s="98"/>
      <c r="K146" s="98"/>
      <c r="L146" s="98"/>
      <c r="M146" s="98"/>
      <c r="N146" s="98"/>
      <c r="O146" s="98"/>
      <c r="P146" s="98">
        <f t="shared" si="3999"/>
        <v>0</v>
      </c>
      <c r="Q146" s="98">
        <f t="shared" si="4000"/>
        <v>0</v>
      </c>
      <c r="R146" s="99">
        <f t="shared" si="2687"/>
        <v>0</v>
      </c>
      <c r="S146" s="99">
        <f t="shared" si="2688"/>
        <v>0</v>
      </c>
      <c r="T146" s="98"/>
      <c r="U146" s="98"/>
      <c r="V146" s="98"/>
      <c r="W146" s="98"/>
      <c r="X146" s="98"/>
      <c r="Y146" s="98"/>
      <c r="Z146" s="98"/>
      <c r="AA146" s="98"/>
      <c r="AB146" s="98">
        <f t="shared" ref="AB146" si="4421">SUM(X146+Z146)</f>
        <v>0</v>
      </c>
      <c r="AC146" s="98">
        <f t="shared" ref="AC146" si="4422">SUM(Y146+AA146)</f>
        <v>0</v>
      </c>
      <c r="AD146" s="99">
        <f t="shared" si="4305"/>
        <v>0</v>
      </c>
      <c r="AE146" s="99">
        <f t="shared" si="4306"/>
        <v>0</v>
      </c>
      <c r="AF146" s="98"/>
      <c r="AG146" s="98"/>
      <c r="AH146" s="98"/>
      <c r="AI146" s="98"/>
      <c r="AJ146" s="98"/>
      <c r="AK146" s="98"/>
      <c r="AL146" s="98"/>
      <c r="AM146" s="98"/>
      <c r="AN146" s="98">
        <f t="shared" ref="AN146" si="4423">SUM(AJ146+AL146)</f>
        <v>0</v>
      </c>
      <c r="AO146" s="98">
        <f t="shared" ref="AO146" si="4424">SUM(AK146+AM146)</f>
        <v>0</v>
      </c>
      <c r="AP146" s="99">
        <f t="shared" si="4312"/>
        <v>0</v>
      </c>
      <c r="AQ146" s="99">
        <f t="shared" si="4313"/>
        <v>0</v>
      </c>
      <c r="AR146" s="98"/>
      <c r="AS146" s="98"/>
      <c r="AT146" s="98"/>
      <c r="AU146" s="98"/>
      <c r="AV146" s="98"/>
      <c r="AW146" s="98"/>
      <c r="AX146" s="98"/>
      <c r="AY146" s="98"/>
      <c r="AZ146" s="98">
        <f t="shared" ref="AZ146" si="4425">SUM(AV146+AX146)</f>
        <v>0</v>
      </c>
      <c r="BA146" s="98">
        <f t="shared" ref="BA146" si="4426">SUM(AW146+AY146)</f>
        <v>0</v>
      </c>
      <c r="BB146" s="99">
        <f t="shared" si="4319"/>
        <v>0</v>
      </c>
      <c r="BC146" s="99">
        <f t="shared" si="4320"/>
        <v>0</v>
      </c>
      <c r="BD146" s="98"/>
      <c r="BE146" s="98"/>
      <c r="BF146" s="98"/>
      <c r="BG146" s="98"/>
      <c r="BH146" s="98"/>
      <c r="BI146" s="98"/>
      <c r="BJ146" s="98"/>
      <c r="BK146" s="98"/>
      <c r="BL146" s="98">
        <f t="shared" ref="BL146" si="4427">SUM(BH146+BJ146)</f>
        <v>0</v>
      </c>
      <c r="BM146" s="98">
        <f t="shared" ref="BM146" si="4428">SUM(BI146+BK146)</f>
        <v>0</v>
      </c>
      <c r="BN146" s="99">
        <f t="shared" si="4326"/>
        <v>0</v>
      </c>
      <c r="BO146" s="99">
        <f t="shared" si="4327"/>
        <v>0</v>
      </c>
      <c r="BP146" s="98"/>
      <c r="BQ146" s="98"/>
      <c r="BR146" s="98"/>
      <c r="BS146" s="98"/>
      <c r="BT146" s="98"/>
      <c r="BU146" s="98"/>
      <c r="BV146" s="98"/>
      <c r="BW146" s="98"/>
      <c r="BX146" s="98">
        <f t="shared" ref="BX146" si="4429">SUM(BT146+BV146)</f>
        <v>0</v>
      </c>
      <c r="BY146" s="98">
        <f t="shared" ref="BY146" si="4430">SUM(BU146+BW146)</f>
        <v>0</v>
      </c>
      <c r="BZ146" s="99">
        <f t="shared" si="4333"/>
        <v>0</v>
      </c>
      <c r="CA146" s="99">
        <f t="shared" si="4334"/>
        <v>0</v>
      </c>
      <c r="CB146" s="98"/>
      <c r="CC146" s="98"/>
      <c r="CD146" s="98"/>
      <c r="CE146" s="98"/>
      <c r="CF146" s="98"/>
      <c r="CG146" s="98"/>
      <c r="CH146" s="98"/>
      <c r="CI146" s="98"/>
      <c r="CJ146" s="98">
        <f t="shared" ref="CJ146" si="4431">SUM(CF146+CH146)</f>
        <v>0</v>
      </c>
      <c r="CK146" s="98">
        <f t="shared" ref="CK146" si="4432">SUM(CG146+CI146)</f>
        <v>0</v>
      </c>
      <c r="CL146" s="99">
        <f t="shared" si="4340"/>
        <v>0</v>
      </c>
      <c r="CM146" s="99">
        <f t="shared" si="4341"/>
        <v>0</v>
      </c>
      <c r="CN146" s="98"/>
      <c r="CO146" s="98"/>
      <c r="CP146" s="98"/>
      <c r="CQ146" s="98"/>
      <c r="CR146" s="98"/>
      <c r="CS146" s="98"/>
      <c r="CT146" s="98"/>
      <c r="CU146" s="98"/>
      <c r="CV146" s="98">
        <f t="shared" ref="CV146" si="4433">SUM(CR146+CT146)</f>
        <v>0</v>
      </c>
      <c r="CW146" s="98">
        <f t="shared" ref="CW146" si="4434">SUM(CS146+CU146)</f>
        <v>0</v>
      </c>
      <c r="CX146" s="99">
        <f t="shared" si="4347"/>
        <v>0</v>
      </c>
      <c r="CY146" s="99">
        <f t="shared" si="4348"/>
        <v>0</v>
      </c>
      <c r="CZ146" s="98"/>
      <c r="DA146" s="98"/>
      <c r="DB146" s="98"/>
      <c r="DC146" s="98"/>
      <c r="DD146" s="98"/>
      <c r="DE146" s="98"/>
      <c r="DF146" s="98"/>
      <c r="DG146" s="98"/>
      <c r="DH146" s="98">
        <f t="shared" ref="DH146" si="4435">SUM(DD146+DF146)</f>
        <v>0</v>
      </c>
      <c r="DI146" s="98">
        <f t="shared" ref="DI146" si="4436">SUM(DE146+DG146)</f>
        <v>0</v>
      </c>
      <c r="DJ146" s="99">
        <f t="shared" si="4354"/>
        <v>0</v>
      </c>
      <c r="DK146" s="99">
        <f t="shared" si="4355"/>
        <v>0</v>
      </c>
      <c r="DL146" s="98"/>
      <c r="DM146" s="98"/>
      <c r="DN146" s="98"/>
      <c r="DO146" s="98"/>
      <c r="DP146" s="98"/>
      <c r="DQ146" s="98"/>
      <c r="DR146" s="98"/>
      <c r="DS146" s="98"/>
      <c r="DT146" s="98">
        <f t="shared" ref="DT146" si="4437">SUM(DP146+DR146)</f>
        <v>0</v>
      </c>
      <c r="DU146" s="98">
        <f t="shared" ref="DU146" si="4438">SUM(DQ146+DS146)</f>
        <v>0</v>
      </c>
      <c r="DV146" s="99">
        <f t="shared" si="4361"/>
        <v>0</v>
      </c>
      <c r="DW146" s="99">
        <f t="shared" si="4362"/>
        <v>0</v>
      </c>
      <c r="DX146" s="98"/>
      <c r="DY146" s="98"/>
      <c r="DZ146" s="98"/>
      <c r="EA146" s="98"/>
      <c r="EB146" s="98"/>
      <c r="EC146" s="98"/>
      <c r="ED146" s="98"/>
      <c r="EE146" s="98"/>
      <c r="EF146" s="98">
        <f t="shared" ref="EF146" si="4439">SUM(EB146+ED146)</f>
        <v>0</v>
      </c>
      <c r="EG146" s="98">
        <f t="shared" ref="EG146" si="4440">SUM(EC146+EE146)</f>
        <v>0</v>
      </c>
      <c r="EH146" s="99">
        <f t="shared" si="4368"/>
        <v>0</v>
      </c>
      <c r="EI146" s="99">
        <f t="shared" si="4369"/>
        <v>0</v>
      </c>
      <c r="EJ146" s="98"/>
      <c r="EK146" s="98"/>
      <c r="EL146" s="98"/>
      <c r="EM146" s="98"/>
      <c r="EN146" s="98"/>
      <c r="EO146" s="98"/>
      <c r="EP146" s="98"/>
      <c r="EQ146" s="98"/>
      <c r="ER146" s="98">
        <f t="shared" ref="ER146" si="4441">SUM(EN146+EP146)</f>
        <v>0</v>
      </c>
      <c r="ES146" s="98">
        <f t="shared" ref="ES146" si="4442">SUM(EO146+EQ146)</f>
        <v>0</v>
      </c>
      <c r="ET146" s="99">
        <f t="shared" si="4375"/>
        <v>0</v>
      </c>
      <c r="EU146" s="99">
        <f t="shared" si="4376"/>
        <v>0</v>
      </c>
      <c r="EV146" s="98"/>
      <c r="EW146" s="98"/>
      <c r="EX146" s="98"/>
      <c r="EY146" s="98"/>
      <c r="EZ146" s="98"/>
      <c r="FA146" s="98"/>
      <c r="FB146" s="98"/>
      <c r="FC146" s="98"/>
      <c r="FD146" s="98">
        <f t="shared" si="4407"/>
        <v>0</v>
      </c>
      <c r="FE146" s="98">
        <f t="shared" si="4408"/>
        <v>0</v>
      </c>
      <c r="FF146" s="99">
        <f t="shared" si="4382"/>
        <v>0</v>
      </c>
      <c r="FG146" s="99">
        <f t="shared" si="4383"/>
        <v>0</v>
      </c>
      <c r="FH146" s="98"/>
      <c r="FI146" s="98"/>
      <c r="FJ146" s="98"/>
      <c r="FK146" s="98"/>
      <c r="FL146" s="98"/>
      <c r="FM146" s="98"/>
      <c r="FN146" s="98"/>
      <c r="FO146" s="98"/>
      <c r="FP146" s="98">
        <f t="shared" ref="FP146" si="4443">SUM(FL146+FN146)</f>
        <v>0</v>
      </c>
      <c r="FQ146" s="98">
        <f t="shared" ref="FQ146" si="4444">SUM(FM146+FO146)</f>
        <v>0</v>
      </c>
      <c r="FR146" s="99">
        <f t="shared" si="4389"/>
        <v>0</v>
      </c>
      <c r="FS146" s="99">
        <f t="shared" si="4390"/>
        <v>0</v>
      </c>
      <c r="FT146" s="98"/>
      <c r="FU146" s="98"/>
      <c r="FV146" s="98"/>
      <c r="FW146" s="98"/>
      <c r="FX146" s="98"/>
      <c r="FY146" s="98"/>
      <c r="FZ146" s="98"/>
      <c r="GA146" s="98"/>
      <c r="GB146" s="98">
        <f t="shared" si="4409"/>
        <v>0</v>
      </c>
      <c r="GC146" s="98">
        <f t="shared" si="4410"/>
        <v>0</v>
      </c>
      <c r="GD146" s="99">
        <f t="shared" si="4396"/>
        <v>0</v>
      </c>
      <c r="GE146" s="99">
        <f t="shared" si="4397"/>
        <v>0</v>
      </c>
      <c r="GF146" s="98">
        <f t="shared" si="4411"/>
        <v>0</v>
      </c>
      <c r="GG146" s="98">
        <f t="shared" si="4412"/>
        <v>0</v>
      </c>
      <c r="GH146" s="98">
        <f t="shared" si="4413"/>
        <v>0</v>
      </c>
      <c r="GI146" s="98">
        <f t="shared" si="4414"/>
        <v>0</v>
      </c>
      <c r="GJ146" s="98">
        <f t="shared" ref="GJ146" si="4445">SUM(L146,X146,AJ146,AV146,BH146,BT146,CF146,CR146,DD146,DP146,EB146,EN146,EZ146)</f>
        <v>0</v>
      </c>
      <c r="GK146" s="98">
        <f t="shared" ref="GK146" si="4446">SUM(M146,Y146,AK146,AW146,BI146,BU146,CG146,CS146,DE146,DQ146,EC146,EO146,FA146)</f>
        <v>0</v>
      </c>
      <c r="GL146" s="98">
        <f t="shared" ref="GL146" si="4447">SUM(N146,Z146,AL146,AX146,BJ146,BV146,CH146,CT146,DF146,DR146,ED146,EP146,FB146)</f>
        <v>0</v>
      </c>
      <c r="GM146" s="98">
        <f t="shared" ref="GM146" si="4448">SUM(O146,AA146,AM146,AY146,BK146,BW146,CI146,CU146,DG146,DS146,EE146,EQ146,FC146)</f>
        <v>0</v>
      </c>
      <c r="GN146" s="98">
        <f t="shared" ref="GN146" si="4449">SUM(P146,AB146,AN146,AZ146,BL146,BX146,CJ146,CV146,DH146,DT146,EF146,ER146,FD146)</f>
        <v>0</v>
      </c>
      <c r="GO146" s="98">
        <f t="shared" ref="GO146" si="4450">SUM(Q146,AC146,AO146,BA146,BM146,BY146,CK146,CW146,DI146,DU146,EG146,ES146,FE146)</f>
        <v>0</v>
      </c>
      <c r="GP146" s="98"/>
      <c r="GQ146" s="98"/>
      <c r="GR146" s="139"/>
      <c r="GS146" s="78"/>
      <c r="GT146" s="161"/>
      <c r="GU146" s="161"/>
      <c r="GV146" s="90">
        <f t="shared" si="4249"/>
        <v>0</v>
      </c>
    </row>
    <row r="147" spans="1:204" hidden="1" x14ac:dyDescent="0.2">
      <c r="A147" s="23">
        <v>1</v>
      </c>
      <c r="B147" s="101"/>
      <c r="C147" s="102"/>
      <c r="D147" s="103"/>
      <c r="E147" s="111" t="s">
        <v>60</v>
      </c>
      <c r="F147" s="104"/>
      <c r="G147" s="105"/>
      <c r="H147" s="106">
        <f>SUM(H148:H151)</f>
        <v>0</v>
      </c>
      <c r="I147" s="106">
        <f t="shared" ref="I147:BS147" si="4451">SUM(I148:I151)</f>
        <v>0</v>
      </c>
      <c r="J147" s="106">
        <f t="shared" si="4451"/>
        <v>0</v>
      </c>
      <c r="K147" s="106">
        <f t="shared" si="4451"/>
        <v>0</v>
      </c>
      <c r="L147" s="106">
        <f>SUM(L151,L148)</f>
        <v>0</v>
      </c>
      <c r="M147" s="106">
        <f t="shared" si="4451"/>
        <v>0</v>
      </c>
      <c r="N147" s="106">
        <f t="shared" si="4451"/>
        <v>0</v>
      </c>
      <c r="O147" s="106">
        <f t="shared" si="4451"/>
        <v>0</v>
      </c>
      <c r="P147" s="106">
        <f t="shared" si="4451"/>
        <v>0</v>
      </c>
      <c r="Q147" s="106">
        <f t="shared" si="4451"/>
        <v>0</v>
      </c>
      <c r="R147" s="99">
        <f t="shared" si="2687"/>
        <v>0</v>
      </c>
      <c r="S147" s="99">
        <f t="shared" si="2688"/>
        <v>0</v>
      </c>
      <c r="T147" s="106">
        <f t="shared" si="4451"/>
        <v>0</v>
      </c>
      <c r="U147" s="106">
        <f t="shared" si="4451"/>
        <v>0</v>
      </c>
      <c r="V147" s="106">
        <f t="shared" si="4451"/>
        <v>0</v>
      </c>
      <c r="W147" s="106">
        <f t="shared" si="4451"/>
        <v>0</v>
      </c>
      <c r="X147" s="106">
        <f>SUM(X151,X148)</f>
        <v>0</v>
      </c>
      <c r="Y147" s="106">
        <f t="shared" ref="Y147:AC147" si="4452">SUM(Y148:Y151)</f>
        <v>0</v>
      </c>
      <c r="Z147" s="106">
        <f t="shared" si="4452"/>
        <v>0</v>
      </c>
      <c r="AA147" s="106">
        <f t="shared" si="4452"/>
        <v>0</v>
      </c>
      <c r="AB147" s="106">
        <f t="shared" si="4452"/>
        <v>0</v>
      </c>
      <c r="AC147" s="106">
        <f t="shared" si="4452"/>
        <v>0</v>
      </c>
      <c r="AD147" s="99">
        <f t="shared" si="4305"/>
        <v>0</v>
      </c>
      <c r="AE147" s="99">
        <f t="shared" si="4306"/>
        <v>0</v>
      </c>
      <c r="AF147" s="106">
        <f t="shared" si="4451"/>
        <v>0</v>
      </c>
      <c r="AG147" s="106">
        <f t="shared" si="4451"/>
        <v>0</v>
      </c>
      <c r="AH147" s="106">
        <f t="shared" si="4451"/>
        <v>0</v>
      </c>
      <c r="AI147" s="106">
        <f t="shared" si="4451"/>
        <v>0</v>
      </c>
      <c r="AJ147" s="106">
        <f>SUM(AJ151,AJ148)</f>
        <v>0</v>
      </c>
      <c r="AK147" s="106">
        <f t="shared" ref="AK147:AO147" si="4453">SUM(AK148:AK151)</f>
        <v>0</v>
      </c>
      <c r="AL147" s="106">
        <f t="shared" si="4453"/>
        <v>0</v>
      </c>
      <c r="AM147" s="106">
        <f t="shared" si="4453"/>
        <v>0</v>
      </c>
      <c r="AN147" s="106">
        <f t="shared" si="4453"/>
        <v>0</v>
      </c>
      <c r="AO147" s="106">
        <f t="shared" si="4453"/>
        <v>0</v>
      </c>
      <c r="AP147" s="99">
        <f t="shared" si="4312"/>
        <v>0</v>
      </c>
      <c r="AQ147" s="99">
        <f t="shared" si="4313"/>
        <v>0</v>
      </c>
      <c r="AR147" s="106">
        <f t="shared" si="4451"/>
        <v>0</v>
      </c>
      <c r="AS147" s="106">
        <f t="shared" si="4451"/>
        <v>0</v>
      </c>
      <c r="AT147" s="106">
        <f t="shared" si="4451"/>
        <v>0</v>
      </c>
      <c r="AU147" s="106">
        <f t="shared" si="4451"/>
        <v>0</v>
      </c>
      <c r="AV147" s="106">
        <f>SUM(AV151,AV148)</f>
        <v>0</v>
      </c>
      <c r="AW147" s="106">
        <f t="shared" ref="AW147:BA147" si="4454">SUM(AW148:AW151)</f>
        <v>0</v>
      </c>
      <c r="AX147" s="106">
        <f t="shared" si="4454"/>
        <v>0</v>
      </c>
      <c r="AY147" s="106">
        <f t="shared" si="4454"/>
        <v>0</v>
      </c>
      <c r="AZ147" s="106">
        <f t="shared" si="4454"/>
        <v>0</v>
      </c>
      <c r="BA147" s="106">
        <f t="shared" si="4454"/>
        <v>0</v>
      </c>
      <c r="BB147" s="99">
        <f t="shared" si="4319"/>
        <v>0</v>
      </c>
      <c r="BC147" s="99">
        <f t="shared" si="4320"/>
        <v>0</v>
      </c>
      <c r="BD147" s="106">
        <f t="shared" si="4451"/>
        <v>10</v>
      </c>
      <c r="BE147" s="106">
        <f t="shared" si="4451"/>
        <v>1608196.0527999999</v>
      </c>
      <c r="BF147" s="106">
        <f t="shared" si="4451"/>
        <v>4.333333333333333</v>
      </c>
      <c r="BG147" s="106">
        <f t="shared" si="4451"/>
        <v>670081.68866666663</v>
      </c>
      <c r="BH147" s="106">
        <f>SUM(BH151,BH148)</f>
        <v>9</v>
      </c>
      <c r="BI147" s="106">
        <f t="shared" ref="BI147:BM147" si="4455">SUM(BI151,BI148)</f>
        <v>1468353.57</v>
      </c>
      <c r="BJ147" s="106">
        <f t="shared" si="4455"/>
        <v>1</v>
      </c>
      <c r="BK147" s="106">
        <f t="shared" si="4455"/>
        <v>139842.47</v>
      </c>
      <c r="BL147" s="106">
        <f t="shared" si="4455"/>
        <v>10</v>
      </c>
      <c r="BM147" s="106">
        <f t="shared" si="4455"/>
        <v>1608196.04</v>
      </c>
      <c r="BN147" s="99">
        <f t="shared" si="4326"/>
        <v>4.666666666666667</v>
      </c>
      <c r="BO147" s="99">
        <f t="shared" si="4327"/>
        <v>798271.88133333344</v>
      </c>
      <c r="BP147" s="106">
        <f t="shared" si="4451"/>
        <v>0</v>
      </c>
      <c r="BQ147" s="106">
        <f t="shared" si="4451"/>
        <v>0</v>
      </c>
      <c r="BR147" s="106">
        <f t="shared" si="4451"/>
        <v>0</v>
      </c>
      <c r="BS147" s="106">
        <f t="shared" si="4451"/>
        <v>0</v>
      </c>
      <c r="BT147" s="106">
        <f>SUM(BT151,BT148)</f>
        <v>0</v>
      </c>
      <c r="BU147" s="106">
        <f t="shared" ref="BU147" si="4456">SUM(BU151,BU148)</f>
        <v>0</v>
      </c>
      <c r="BV147" s="106">
        <f t="shared" ref="BV147" si="4457">SUM(BV151,BV148)</f>
        <v>0</v>
      </c>
      <c r="BW147" s="106">
        <f t="shared" ref="BW147" si="4458">SUM(BW151,BW148)</f>
        <v>0</v>
      </c>
      <c r="BX147" s="106">
        <f t="shared" ref="BX147" si="4459">SUM(BX151,BX148)</f>
        <v>0</v>
      </c>
      <c r="BY147" s="106">
        <f t="shared" ref="BY147" si="4460">SUM(BY151,BY148)</f>
        <v>0</v>
      </c>
      <c r="BZ147" s="99">
        <f t="shared" si="4333"/>
        <v>0</v>
      </c>
      <c r="CA147" s="99">
        <f t="shared" si="4334"/>
        <v>0</v>
      </c>
      <c r="CB147" s="106">
        <f t="shared" ref="CB147:EA147" si="4461">SUM(CB148:CB151)</f>
        <v>0</v>
      </c>
      <c r="CC147" s="106">
        <f t="shared" si="4461"/>
        <v>0</v>
      </c>
      <c r="CD147" s="106">
        <f t="shared" si="4461"/>
        <v>0</v>
      </c>
      <c r="CE147" s="106">
        <f t="shared" si="4461"/>
        <v>0</v>
      </c>
      <c r="CF147" s="106">
        <f>SUM(CF151,CF148)</f>
        <v>0</v>
      </c>
      <c r="CG147" s="106">
        <f t="shared" ref="CG147" si="4462">SUM(CG151,CG148)</f>
        <v>0</v>
      </c>
      <c r="CH147" s="106">
        <f t="shared" ref="CH147" si="4463">SUM(CH151,CH148)</f>
        <v>0</v>
      </c>
      <c r="CI147" s="106">
        <f t="shared" ref="CI147" si="4464">SUM(CI151,CI148)</f>
        <v>0</v>
      </c>
      <c r="CJ147" s="106">
        <f t="shared" ref="CJ147" si="4465">SUM(CJ151,CJ148)</f>
        <v>0</v>
      </c>
      <c r="CK147" s="106">
        <f t="shared" ref="CK147" si="4466">SUM(CK151,CK148)</f>
        <v>0</v>
      </c>
      <c r="CL147" s="99">
        <f t="shared" si="4340"/>
        <v>0</v>
      </c>
      <c r="CM147" s="99">
        <f t="shared" si="4341"/>
        <v>0</v>
      </c>
      <c r="CN147" s="106">
        <f t="shared" si="4461"/>
        <v>0</v>
      </c>
      <c r="CO147" s="106">
        <f t="shared" si="4461"/>
        <v>0</v>
      </c>
      <c r="CP147" s="106">
        <f t="shared" si="4461"/>
        <v>0</v>
      </c>
      <c r="CQ147" s="106">
        <f t="shared" si="4461"/>
        <v>0</v>
      </c>
      <c r="CR147" s="106">
        <f>SUM(CR151,CR148)</f>
        <v>0</v>
      </c>
      <c r="CS147" s="106">
        <f t="shared" ref="CS147" si="4467">SUM(CS151,CS148)</f>
        <v>0</v>
      </c>
      <c r="CT147" s="106">
        <f t="shared" ref="CT147" si="4468">SUM(CT151,CT148)</f>
        <v>0</v>
      </c>
      <c r="CU147" s="106">
        <f t="shared" ref="CU147" si="4469">SUM(CU151,CU148)</f>
        <v>0</v>
      </c>
      <c r="CV147" s="106">
        <f t="shared" ref="CV147" si="4470">SUM(CV151,CV148)</f>
        <v>0</v>
      </c>
      <c r="CW147" s="106">
        <f t="shared" ref="CW147" si="4471">SUM(CW151,CW148)</f>
        <v>0</v>
      </c>
      <c r="CX147" s="99">
        <f t="shared" si="4347"/>
        <v>0</v>
      </c>
      <c r="CY147" s="99">
        <f t="shared" si="4348"/>
        <v>0</v>
      </c>
      <c r="CZ147" s="106">
        <f t="shared" si="4461"/>
        <v>0</v>
      </c>
      <c r="DA147" s="106">
        <f t="shared" si="4461"/>
        <v>0</v>
      </c>
      <c r="DB147" s="106">
        <f t="shared" si="4461"/>
        <v>0</v>
      </c>
      <c r="DC147" s="106">
        <f t="shared" si="4461"/>
        <v>0</v>
      </c>
      <c r="DD147" s="106">
        <f>SUM(DD151,DD148)</f>
        <v>0</v>
      </c>
      <c r="DE147" s="106">
        <f t="shared" ref="DE147" si="4472">SUM(DE151,DE148)</f>
        <v>0</v>
      </c>
      <c r="DF147" s="106">
        <f t="shared" ref="DF147" si="4473">SUM(DF151,DF148)</f>
        <v>0</v>
      </c>
      <c r="DG147" s="106">
        <f t="shared" ref="DG147" si="4474">SUM(DG151,DG148)</f>
        <v>0</v>
      </c>
      <c r="DH147" s="106">
        <f t="shared" ref="DH147" si="4475">SUM(DH151,DH148)</f>
        <v>0</v>
      </c>
      <c r="DI147" s="106">
        <f t="shared" ref="DI147" si="4476">SUM(DI151,DI148)</f>
        <v>0</v>
      </c>
      <c r="DJ147" s="99">
        <f t="shared" si="4354"/>
        <v>0</v>
      </c>
      <c r="DK147" s="99">
        <f t="shared" si="4355"/>
        <v>0</v>
      </c>
      <c r="DL147" s="106">
        <f t="shared" si="4461"/>
        <v>0</v>
      </c>
      <c r="DM147" s="106">
        <f t="shared" si="4461"/>
        <v>0</v>
      </c>
      <c r="DN147" s="106">
        <f t="shared" si="4461"/>
        <v>0</v>
      </c>
      <c r="DO147" s="106">
        <f t="shared" si="4461"/>
        <v>0</v>
      </c>
      <c r="DP147" s="106">
        <f>SUM(DP151,DP148)</f>
        <v>0</v>
      </c>
      <c r="DQ147" s="106">
        <f t="shared" ref="DQ147" si="4477">SUM(DQ151,DQ148)</f>
        <v>0</v>
      </c>
      <c r="DR147" s="106">
        <f t="shared" ref="DR147" si="4478">SUM(DR151,DR148)</f>
        <v>0</v>
      </c>
      <c r="DS147" s="106">
        <f t="shared" ref="DS147" si="4479">SUM(DS151,DS148)</f>
        <v>0</v>
      </c>
      <c r="DT147" s="106">
        <f t="shared" ref="DT147" si="4480">SUM(DT151,DT148)</f>
        <v>0</v>
      </c>
      <c r="DU147" s="106">
        <f t="shared" ref="DU147" si="4481">SUM(DU151,DU148)</f>
        <v>0</v>
      </c>
      <c r="DV147" s="99">
        <f t="shared" si="4361"/>
        <v>0</v>
      </c>
      <c r="DW147" s="99">
        <f t="shared" si="4362"/>
        <v>0</v>
      </c>
      <c r="DX147" s="106">
        <f t="shared" si="4461"/>
        <v>0</v>
      </c>
      <c r="DY147" s="106">
        <f t="shared" si="4461"/>
        <v>0</v>
      </c>
      <c r="DZ147" s="106">
        <f t="shared" si="4461"/>
        <v>0</v>
      </c>
      <c r="EA147" s="106">
        <f t="shared" si="4461"/>
        <v>0</v>
      </c>
      <c r="EB147" s="106">
        <f>SUM(EB151,EB148)</f>
        <v>0</v>
      </c>
      <c r="EC147" s="106">
        <f t="shared" ref="EC147" si="4482">SUM(EC151,EC148)</f>
        <v>0</v>
      </c>
      <c r="ED147" s="106">
        <f t="shared" ref="ED147" si="4483">SUM(ED151,ED148)</f>
        <v>0</v>
      </c>
      <c r="EE147" s="106">
        <f t="shared" ref="EE147" si="4484">SUM(EE151,EE148)</f>
        <v>0</v>
      </c>
      <c r="EF147" s="106">
        <f t="shared" ref="EF147" si="4485">SUM(EF151,EF148)</f>
        <v>0</v>
      </c>
      <c r="EG147" s="106">
        <f t="shared" ref="EG147" si="4486">SUM(EG151,EG148)</f>
        <v>0</v>
      </c>
      <c r="EH147" s="99">
        <f t="shared" si="4368"/>
        <v>0</v>
      </c>
      <c r="EI147" s="99">
        <f t="shared" si="4369"/>
        <v>0</v>
      </c>
      <c r="EJ147" s="106">
        <f t="shared" ref="EJ147:GQ147" si="4487">SUM(EJ148:EJ151)</f>
        <v>0</v>
      </c>
      <c r="EK147" s="106">
        <f t="shared" si="4487"/>
        <v>0</v>
      </c>
      <c r="EL147" s="106">
        <f t="shared" si="4487"/>
        <v>0</v>
      </c>
      <c r="EM147" s="106">
        <f t="shared" si="4487"/>
        <v>0</v>
      </c>
      <c r="EN147" s="106">
        <f>SUM(EN151,EN148)</f>
        <v>0</v>
      </c>
      <c r="EO147" s="106">
        <f t="shared" ref="EO147" si="4488">SUM(EO151,EO148)</f>
        <v>0</v>
      </c>
      <c r="EP147" s="106">
        <f t="shared" ref="EP147" si="4489">SUM(EP151,EP148)</f>
        <v>0</v>
      </c>
      <c r="EQ147" s="106">
        <f t="shared" ref="EQ147" si="4490">SUM(EQ151,EQ148)</f>
        <v>0</v>
      </c>
      <c r="ER147" s="106">
        <f t="shared" ref="ER147" si="4491">SUM(ER151,ER148)</f>
        <v>0</v>
      </c>
      <c r="ES147" s="106">
        <f t="shared" ref="ES147" si="4492">SUM(ES151,ES148)</f>
        <v>0</v>
      </c>
      <c r="ET147" s="99">
        <f t="shared" si="4375"/>
        <v>0</v>
      </c>
      <c r="EU147" s="99">
        <f t="shared" si="4376"/>
        <v>0</v>
      </c>
      <c r="EV147" s="106">
        <f t="shared" si="4487"/>
        <v>0</v>
      </c>
      <c r="EW147" s="106">
        <f t="shared" si="4487"/>
        <v>0</v>
      </c>
      <c r="EX147" s="106">
        <f t="shared" si="4487"/>
        <v>0</v>
      </c>
      <c r="EY147" s="106">
        <f t="shared" si="4487"/>
        <v>0</v>
      </c>
      <c r="EZ147" s="106">
        <f>SUM(EZ151,EZ148)</f>
        <v>0</v>
      </c>
      <c r="FA147" s="106">
        <f t="shared" ref="FA147" si="4493">SUM(FA151,FA148)</f>
        <v>0</v>
      </c>
      <c r="FB147" s="106">
        <f t="shared" ref="FB147" si="4494">SUM(FB151,FB148)</f>
        <v>0</v>
      </c>
      <c r="FC147" s="106">
        <f t="shared" ref="FC147" si="4495">SUM(FC151,FC148)</f>
        <v>0</v>
      </c>
      <c r="FD147" s="106">
        <f t="shared" ref="FD147" si="4496">SUM(FD151,FD148)</f>
        <v>0</v>
      </c>
      <c r="FE147" s="106">
        <f t="shared" ref="FE147" si="4497">SUM(FE151,FE148)</f>
        <v>0</v>
      </c>
      <c r="FF147" s="99">
        <f t="shared" si="4382"/>
        <v>0</v>
      </c>
      <c r="FG147" s="99">
        <f t="shared" si="4383"/>
        <v>0</v>
      </c>
      <c r="FH147" s="106">
        <f t="shared" si="4487"/>
        <v>0</v>
      </c>
      <c r="FI147" s="106">
        <f t="shared" si="4487"/>
        <v>0</v>
      </c>
      <c r="FJ147" s="106">
        <f t="shared" si="4487"/>
        <v>0</v>
      </c>
      <c r="FK147" s="106">
        <f t="shared" si="4487"/>
        <v>0</v>
      </c>
      <c r="FL147" s="106">
        <f>SUM(FL151,FL148)</f>
        <v>0</v>
      </c>
      <c r="FM147" s="106">
        <f t="shared" ref="FM147" si="4498">SUM(FM151,FM148)</f>
        <v>0</v>
      </c>
      <c r="FN147" s="106">
        <f t="shared" ref="FN147" si="4499">SUM(FN151,FN148)</f>
        <v>0</v>
      </c>
      <c r="FO147" s="106">
        <f t="shared" ref="FO147" si="4500">SUM(FO151,FO148)</f>
        <v>0</v>
      </c>
      <c r="FP147" s="106">
        <f t="shared" ref="FP147" si="4501">SUM(FP151,FP148)</f>
        <v>0</v>
      </c>
      <c r="FQ147" s="106">
        <f t="shared" ref="FQ147" si="4502">SUM(FQ151,FQ148)</f>
        <v>0</v>
      </c>
      <c r="FR147" s="99">
        <f t="shared" si="4389"/>
        <v>0</v>
      </c>
      <c r="FS147" s="99">
        <f t="shared" si="4390"/>
        <v>0</v>
      </c>
      <c r="FT147" s="106">
        <f t="shared" si="4487"/>
        <v>5</v>
      </c>
      <c r="FU147" s="106">
        <f t="shared" si="4487"/>
        <v>699212.35499999998</v>
      </c>
      <c r="FV147" s="106">
        <f t="shared" si="4487"/>
        <v>2.0833333333333335</v>
      </c>
      <c r="FW147" s="106">
        <f t="shared" si="4487"/>
        <v>291338.48125000001</v>
      </c>
      <c r="FX147" s="106">
        <f>SUM(FX151,FX148)</f>
        <v>0</v>
      </c>
      <c r="FY147" s="106">
        <f t="shared" ref="FY147" si="4503">SUM(FY151,FY148)</f>
        <v>0</v>
      </c>
      <c r="FZ147" s="106">
        <f t="shared" ref="FZ147" si="4504">SUM(FZ151,FZ148)</f>
        <v>0</v>
      </c>
      <c r="GA147" s="106">
        <f t="shared" ref="GA147" si="4505">SUM(GA151,GA148)</f>
        <v>0</v>
      </c>
      <c r="GB147" s="106">
        <f t="shared" ref="GB147" si="4506">SUM(GB151,GB148)</f>
        <v>0</v>
      </c>
      <c r="GC147" s="106">
        <f t="shared" ref="GC147" si="4507">SUM(GC151,GC148)</f>
        <v>0</v>
      </c>
      <c r="GD147" s="99">
        <f t="shared" si="4396"/>
        <v>-2.0833333333333335</v>
      </c>
      <c r="GE147" s="99">
        <f t="shared" si="4397"/>
        <v>-291338.48125000001</v>
      </c>
      <c r="GF147" s="106">
        <f>SUM(GF148,GF151)</f>
        <v>15</v>
      </c>
      <c r="GG147" s="106">
        <f t="shared" ref="GG147:GO147" si="4508">SUM(GG148,GG151)</f>
        <v>2307408.4078000002</v>
      </c>
      <c r="GH147" s="129">
        <f t="shared" ref="GH147:GH148" si="4509">SUM(GF147/12*$A$2)</f>
        <v>6.25</v>
      </c>
      <c r="GI147" s="172">
        <f t="shared" ref="GI147:GI148" si="4510">SUM(GG147/12*$A$2)</f>
        <v>961420.16991666681</v>
      </c>
      <c r="GJ147" s="106">
        <f t="shared" si="4508"/>
        <v>9</v>
      </c>
      <c r="GK147" s="106">
        <f t="shared" si="4508"/>
        <v>1468353.57</v>
      </c>
      <c r="GL147" s="106">
        <f t="shared" si="4508"/>
        <v>1</v>
      </c>
      <c r="GM147" s="106">
        <f t="shared" si="4508"/>
        <v>139842.47</v>
      </c>
      <c r="GN147" s="106">
        <f t="shared" si="4508"/>
        <v>10</v>
      </c>
      <c r="GO147" s="106">
        <f t="shared" si="4508"/>
        <v>1608196.04</v>
      </c>
      <c r="GP147" s="106">
        <f t="shared" si="4487"/>
        <v>2.7500000000000009</v>
      </c>
      <c r="GQ147" s="106">
        <f t="shared" si="4487"/>
        <v>506933.40008333337</v>
      </c>
      <c r="GR147" s="139"/>
      <c r="GS147" s="78"/>
      <c r="GT147" s="161"/>
      <c r="GU147" s="161"/>
      <c r="GV147" s="90">
        <f t="shared" si="4249"/>
        <v>0</v>
      </c>
    </row>
    <row r="148" spans="1:204" hidden="1" x14ac:dyDescent="0.2">
      <c r="A148" s="23">
        <v>1</v>
      </c>
      <c r="B148" s="101"/>
      <c r="C148" s="107"/>
      <c r="D148" s="108"/>
      <c r="E148" s="123" t="s">
        <v>61</v>
      </c>
      <c r="F148" s="125">
        <v>32</v>
      </c>
      <c r="G148" s="126">
        <v>139842.47099999999</v>
      </c>
      <c r="H148" s="106">
        <f>VLOOKUP($E148,'ВМП план'!$B$8:$AN$43,8,0)</f>
        <v>0</v>
      </c>
      <c r="I148" s="106">
        <f>VLOOKUP($E148,'ВМП план'!$B$8:$AN$43,9,0)</f>
        <v>0</v>
      </c>
      <c r="J148" s="106">
        <f t="shared" si="288"/>
        <v>0</v>
      </c>
      <c r="K148" s="106">
        <f t="shared" si="289"/>
        <v>0</v>
      </c>
      <c r="L148" s="106">
        <f>SUM(L149:L150)</f>
        <v>0</v>
      </c>
      <c r="M148" s="106">
        <f t="shared" ref="M148:Q148" si="4511">SUM(M149:M150)</f>
        <v>0</v>
      </c>
      <c r="N148" s="106">
        <f t="shared" si="4511"/>
        <v>0</v>
      </c>
      <c r="O148" s="106">
        <f t="shared" si="4511"/>
        <v>0</v>
      </c>
      <c r="P148" s="106">
        <f t="shared" si="4511"/>
        <v>0</v>
      </c>
      <c r="Q148" s="106">
        <f t="shared" si="4511"/>
        <v>0</v>
      </c>
      <c r="R148" s="122">
        <f t="shared" si="2687"/>
        <v>0</v>
      </c>
      <c r="S148" s="122">
        <f t="shared" si="2688"/>
        <v>0</v>
      </c>
      <c r="T148" s="106">
        <f>VLOOKUP($E148,'ВМП план'!$B$8:$AN$43,10,0)</f>
        <v>0</v>
      </c>
      <c r="U148" s="106">
        <f>VLOOKUP($E148,'ВМП план'!$B$8:$AN$43,11,0)</f>
        <v>0</v>
      </c>
      <c r="V148" s="106">
        <f t="shared" si="291"/>
        <v>0</v>
      </c>
      <c r="W148" s="106">
        <f t="shared" si="292"/>
        <v>0</v>
      </c>
      <c r="X148" s="106">
        <f>SUM(X149:X150)</f>
        <v>0</v>
      </c>
      <c r="Y148" s="106">
        <f t="shared" ref="Y148" si="4512">SUM(Y149:Y150)</f>
        <v>0</v>
      </c>
      <c r="Z148" s="106">
        <f t="shared" ref="Z148" si="4513">SUM(Z149:Z150)</f>
        <v>0</v>
      </c>
      <c r="AA148" s="106">
        <f t="shared" ref="AA148" si="4514">SUM(AA149:AA150)</f>
        <v>0</v>
      </c>
      <c r="AB148" s="106">
        <f t="shared" ref="AB148" si="4515">SUM(AB149:AB150)</f>
        <v>0</v>
      </c>
      <c r="AC148" s="106">
        <f t="shared" ref="AC148" si="4516">SUM(AC149:AC150)</f>
        <v>0</v>
      </c>
      <c r="AD148" s="122">
        <f t="shared" si="4305"/>
        <v>0</v>
      </c>
      <c r="AE148" s="122">
        <f t="shared" si="4306"/>
        <v>0</v>
      </c>
      <c r="AF148" s="106">
        <f>VLOOKUP($E148,'ВМП план'!$B$8:$AL$43,12,0)</f>
        <v>0</v>
      </c>
      <c r="AG148" s="106">
        <f>VLOOKUP($E148,'ВМП план'!$B$8:$AL$43,13,0)</f>
        <v>0</v>
      </c>
      <c r="AH148" s="106">
        <f t="shared" si="298"/>
        <v>0</v>
      </c>
      <c r="AI148" s="106">
        <f t="shared" si="299"/>
        <v>0</v>
      </c>
      <c r="AJ148" s="106">
        <f>SUM(AJ149:AJ150)</f>
        <v>0</v>
      </c>
      <c r="AK148" s="106">
        <f t="shared" ref="AK148" si="4517">SUM(AK149:AK150)</f>
        <v>0</v>
      </c>
      <c r="AL148" s="106">
        <f t="shared" ref="AL148" si="4518">SUM(AL149:AL150)</f>
        <v>0</v>
      </c>
      <c r="AM148" s="106">
        <f t="shared" ref="AM148" si="4519">SUM(AM149:AM150)</f>
        <v>0</v>
      </c>
      <c r="AN148" s="106">
        <f t="shared" ref="AN148" si="4520">SUM(AN149:AN150)</f>
        <v>0</v>
      </c>
      <c r="AO148" s="106">
        <f t="shared" ref="AO148" si="4521">SUM(AO149:AO150)</f>
        <v>0</v>
      </c>
      <c r="AP148" s="122">
        <f t="shared" si="4312"/>
        <v>0</v>
      </c>
      <c r="AQ148" s="122">
        <f t="shared" si="4313"/>
        <v>0</v>
      </c>
      <c r="AR148" s="106"/>
      <c r="AS148" s="106"/>
      <c r="AT148" s="106">
        <f t="shared" si="305"/>
        <v>0</v>
      </c>
      <c r="AU148" s="106">
        <f t="shared" si="306"/>
        <v>0</v>
      </c>
      <c r="AV148" s="106">
        <f>SUM(AV149:AV150)</f>
        <v>0</v>
      </c>
      <c r="AW148" s="106">
        <f t="shared" ref="AW148" si="4522">SUM(AW149:AW150)</f>
        <v>0</v>
      </c>
      <c r="AX148" s="106">
        <f t="shared" ref="AX148" si="4523">SUM(AX149:AX150)</f>
        <v>0</v>
      </c>
      <c r="AY148" s="106">
        <f t="shared" ref="AY148" si="4524">SUM(AY149:AY150)</f>
        <v>0</v>
      </c>
      <c r="AZ148" s="106">
        <f t="shared" ref="AZ148" si="4525">SUM(AZ149:AZ150)</f>
        <v>0</v>
      </c>
      <c r="BA148" s="106">
        <f t="shared" ref="BA148" si="4526">SUM(BA149:BA150)</f>
        <v>0</v>
      </c>
      <c r="BB148" s="122">
        <f t="shared" si="4319"/>
        <v>0</v>
      </c>
      <c r="BC148" s="122">
        <f t="shared" si="4320"/>
        <v>0</v>
      </c>
      <c r="BD148" s="106">
        <v>8</v>
      </c>
      <c r="BE148" s="106">
        <v>1118739.7679999999</v>
      </c>
      <c r="BF148" s="106">
        <f t="shared" si="312"/>
        <v>3.333333333333333</v>
      </c>
      <c r="BG148" s="106">
        <f t="shared" si="313"/>
        <v>466141.57</v>
      </c>
      <c r="BH148" s="106">
        <f>SUM(BH149:BH150)</f>
        <v>7</v>
      </c>
      <c r="BI148" s="106">
        <f t="shared" ref="BI148" si="4527">SUM(BI149:BI150)</f>
        <v>978897.29</v>
      </c>
      <c r="BJ148" s="106">
        <f t="shared" ref="BJ148" si="4528">SUM(BJ149:BJ150)</f>
        <v>1</v>
      </c>
      <c r="BK148" s="106">
        <f t="shared" ref="BK148" si="4529">SUM(BK149:BK150)</f>
        <v>139842.47</v>
      </c>
      <c r="BL148" s="106">
        <f t="shared" ref="BL148" si="4530">SUM(BL149:BL150)</f>
        <v>8</v>
      </c>
      <c r="BM148" s="106">
        <f t="shared" ref="BM148" si="4531">SUM(BM149:BM150)</f>
        <v>1118739.76</v>
      </c>
      <c r="BN148" s="122">
        <f t="shared" si="4326"/>
        <v>3.666666666666667</v>
      </c>
      <c r="BO148" s="122">
        <f t="shared" si="4327"/>
        <v>512755.72000000003</v>
      </c>
      <c r="BP148" s="106"/>
      <c r="BQ148" s="106">
        <v>0</v>
      </c>
      <c r="BR148" s="106">
        <f t="shared" si="319"/>
        <v>0</v>
      </c>
      <c r="BS148" s="106">
        <f t="shared" si="320"/>
        <v>0</v>
      </c>
      <c r="BT148" s="106">
        <f>SUM(BT149:BT150)</f>
        <v>0</v>
      </c>
      <c r="BU148" s="106">
        <f t="shared" ref="BU148" si="4532">SUM(BU149:BU150)</f>
        <v>0</v>
      </c>
      <c r="BV148" s="106">
        <f t="shared" ref="BV148" si="4533">SUM(BV149:BV150)</f>
        <v>0</v>
      </c>
      <c r="BW148" s="106">
        <f t="shared" ref="BW148" si="4534">SUM(BW149:BW150)</f>
        <v>0</v>
      </c>
      <c r="BX148" s="106">
        <f t="shared" ref="BX148" si="4535">SUM(BX149:BX150)</f>
        <v>0</v>
      </c>
      <c r="BY148" s="106">
        <f t="shared" ref="BY148" si="4536">SUM(BY149:BY150)</f>
        <v>0</v>
      </c>
      <c r="BZ148" s="122">
        <f t="shared" si="4333"/>
        <v>0</v>
      </c>
      <c r="CA148" s="122">
        <f t="shared" si="4334"/>
        <v>0</v>
      </c>
      <c r="CB148" s="106"/>
      <c r="CC148" s="106"/>
      <c r="CD148" s="106">
        <f t="shared" si="326"/>
        <v>0</v>
      </c>
      <c r="CE148" s="106">
        <f t="shared" si="327"/>
        <v>0</v>
      </c>
      <c r="CF148" s="106">
        <f>SUM(CF149:CF150)</f>
        <v>0</v>
      </c>
      <c r="CG148" s="106">
        <f t="shared" ref="CG148" si="4537">SUM(CG149:CG150)</f>
        <v>0</v>
      </c>
      <c r="CH148" s="106">
        <f t="shared" ref="CH148" si="4538">SUM(CH149:CH150)</f>
        <v>0</v>
      </c>
      <c r="CI148" s="106">
        <f t="shared" ref="CI148" si="4539">SUM(CI149:CI150)</f>
        <v>0</v>
      </c>
      <c r="CJ148" s="106">
        <f t="shared" ref="CJ148" si="4540">SUM(CJ149:CJ150)</f>
        <v>0</v>
      </c>
      <c r="CK148" s="106">
        <f t="shared" ref="CK148" si="4541">SUM(CK149:CK150)</f>
        <v>0</v>
      </c>
      <c r="CL148" s="122">
        <f t="shared" si="4340"/>
        <v>0</v>
      </c>
      <c r="CM148" s="122">
        <f t="shared" si="4341"/>
        <v>0</v>
      </c>
      <c r="CN148" s="106"/>
      <c r="CO148" s="106"/>
      <c r="CP148" s="106">
        <f t="shared" si="333"/>
        <v>0</v>
      </c>
      <c r="CQ148" s="106">
        <f t="shared" si="334"/>
        <v>0</v>
      </c>
      <c r="CR148" s="106">
        <f>SUM(CR149:CR150)</f>
        <v>0</v>
      </c>
      <c r="CS148" s="106">
        <f t="shared" ref="CS148" si="4542">SUM(CS149:CS150)</f>
        <v>0</v>
      </c>
      <c r="CT148" s="106">
        <f t="shared" ref="CT148" si="4543">SUM(CT149:CT150)</f>
        <v>0</v>
      </c>
      <c r="CU148" s="106">
        <f t="shared" ref="CU148" si="4544">SUM(CU149:CU150)</f>
        <v>0</v>
      </c>
      <c r="CV148" s="106">
        <f t="shared" ref="CV148" si="4545">SUM(CV149:CV150)</f>
        <v>0</v>
      </c>
      <c r="CW148" s="106">
        <f t="shared" ref="CW148" si="4546">SUM(CW149:CW150)</f>
        <v>0</v>
      </c>
      <c r="CX148" s="122">
        <f t="shared" si="4347"/>
        <v>0</v>
      </c>
      <c r="CY148" s="122">
        <f t="shared" si="4348"/>
        <v>0</v>
      </c>
      <c r="CZ148" s="106"/>
      <c r="DA148" s="106"/>
      <c r="DB148" s="106">
        <f t="shared" si="340"/>
        <v>0</v>
      </c>
      <c r="DC148" s="106">
        <f t="shared" si="341"/>
        <v>0</v>
      </c>
      <c r="DD148" s="106">
        <f>SUM(DD149:DD150)</f>
        <v>0</v>
      </c>
      <c r="DE148" s="106">
        <f t="shared" ref="DE148" si="4547">SUM(DE149:DE150)</f>
        <v>0</v>
      </c>
      <c r="DF148" s="106">
        <f t="shared" ref="DF148" si="4548">SUM(DF149:DF150)</f>
        <v>0</v>
      </c>
      <c r="DG148" s="106">
        <f t="shared" ref="DG148" si="4549">SUM(DG149:DG150)</f>
        <v>0</v>
      </c>
      <c r="DH148" s="106">
        <f t="shared" ref="DH148" si="4550">SUM(DH149:DH150)</f>
        <v>0</v>
      </c>
      <c r="DI148" s="106">
        <f t="shared" ref="DI148" si="4551">SUM(DI149:DI150)</f>
        <v>0</v>
      </c>
      <c r="DJ148" s="122">
        <f t="shared" si="4354"/>
        <v>0</v>
      </c>
      <c r="DK148" s="122">
        <f t="shared" si="4355"/>
        <v>0</v>
      </c>
      <c r="DL148" s="106"/>
      <c r="DM148" s="106"/>
      <c r="DN148" s="106">
        <f t="shared" si="347"/>
        <v>0</v>
      </c>
      <c r="DO148" s="106">
        <f t="shared" si="348"/>
        <v>0</v>
      </c>
      <c r="DP148" s="106">
        <f>SUM(DP149:DP150)</f>
        <v>0</v>
      </c>
      <c r="DQ148" s="106">
        <f t="shared" ref="DQ148" si="4552">SUM(DQ149:DQ150)</f>
        <v>0</v>
      </c>
      <c r="DR148" s="106">
        <f t="shared" ref="DR148" si="4553">SUM(DR149:DR150)</f>
        <v>0</v>
      </c>
      <c r="DS148" s="106">
        <f t="shared" ref="DS148" si="4554">SUM(DS149:DS150)</f>
        <v>0</v>
      </c>
      <c r="DT148" s="106">
        <f t="shared" ref="DT148" si="4555">SUM(DT149:DT150)</f>
        <v>0</v>
      </c>
      <c r="DU148" s="106">
        <f t="shared" ref="DU148" si="4556">SUM(DU149:DU150)</f>
        <v>0</v>
      </c>
      <c r="DV148" s="122">
        <f t="shared" si="4361"/>
        <v>0</v>
      </c>
      <c r="DW148" s="122">
        <f t="shared" si="4362"/>
        <v>0</v>
      </c>
      <c r="DX148" s="106"/>
      <c r="DY148" s="106">
        <v>0</v>
      </c>
      <c r="DZ148" s="106">
        <f t="shared" si="354"/>
        <v>0</v>
      </c>
      <c r="EA148" s="106">
        <f t="shared" si="355"/>
        <v>0</v>
      </c>
      <c r="EB148" s="106">
        <f>SUM(EB149:EB150)</f>
        <v>0</v>
      </c>
      <c r="EC148" s="106">
        <f t="shared" ref="EC148" si="4557">SUM(EC149:EC150)</f>
        <v>0</v>
      </c>
      <c r="ED148" s="106">
        <f t="shared" ref="ED148" si="4558">SUM(ED149:ED150)</f>
        <v>0</v>
      </c>
      <c r="EE148" s="106">
        <f t="shared" ref="EE148" si="4559">SUM(EE149:EE150)</f>
        <v>0</v>
      </c>
      <c r="EF148" s="106">
        <f t="shared" ref="EF148" si="4560">SUM(EF149:EF150)</f>
        <v>0</v>
      </c>
      <c r="EG148" s="106">
        <f t="shared" ref="EG148" si="4561">SUM(EG149:EG150)</f>
        <v>0</v>
      </c>
      <c r="EH148" s="122">
        <f t="shared" si="4368"/>
        <v>0</v>
      </c>
      <c r="EI148" s="122">
        <f t="shared" si="4369"/>
        <v>0</v>
      </c>
      <c r="EJ148" s="106"/>
      <c r="EK148" s="106">
        <v>0</v>
      </c>
      <c r="EL148" s="106">
        <f t="shared" si="361"/>
        <v>0</v>
      </c>
      <c r="EM148" s="106">
        <f t="shared" si="362"/>
        <v>0</v>
      </c>
      <c r="EN148" s="106">
        <f>SUM(EN149:EN150)</f>
        <v>0</v>
      </c>
      <c r="EO148" s="106">
        <f t="shared" ref="EO148" si="4562">SUM(EO149:EO150)</f>
        <v>0</v>
      </c>
      <c r="EP148" s="106">
        <f t="shared" ref="EP148" si="4563">SUM(EP149:EP150)</f>
        <v>0</v>
      </c>
      <c r="EQ148" s="106">
        <f t="shared" ref="EQ148" si="4564">SUM(EQ149:EQ150)</f>
        <v>0</v>
      </c>
      <c r="ER148" s="106">
        <f t="shared" ref="ER148" si="4565">SUM(ER149:ER150)</f>
        <v>0</v>
      </c>
      <c r="ES148" s="106">
        <f t="shared" ref="ES148" si="4566">SUM(ES149:ES150)</f>
        <v>0</v>
      </c>
      <c r="ET148" s="122">
        <f t="shared" si="4375"/>
        <v>0</v>
      </c>
      <c r="EU148" s="122">
        <f t="shared" si="4376"/>
        <v>0</v>
      </c>
      <c r="EV148" s="106"/>
      <c r="EW148" s="106"/>
      <c r="EX148" s="106">
        <f t="shared" si="368"/>
        <v>0</v>
      </c>
      <c r="EY148" s="106">
        <f t="shared" si="369"/>
        <v>0</v>
      </c>
      <c r="EZ148" s="106">
        <f>SUM(EZ149:EZ150)</f>
        <v>0</v>
      </c>
      <c r="FA148" s="106">
        <f t="shared" ref="FA148" si="4567">SUM(FA149:FA150)</f>
        <v>0</v>
      </c>
      <c r="FB148" s="106">
        <f t="shared" ref="FB148" si="4568">SUM(FB149:FB150)</f>
        <v>0</v>
      </c>
      <c r="FC148" s="106">
        <f t="shared" ref="FC148" si="4569">SUM(FC149:FC150)</f>
        <v>0</v>
      </c>
      <c r="FD148" s="106">
        <f t="shared" ref="FD148" si="4570">SUM(FD149:FD150)</f>
        <v>0</v>
      </c>
      <c r="FE148" s="106">
        <f t="shared" ref="FE148" si="4571">SUM(FE149:FE150)</f>
        <v>0</v>
      </c>
      <c r="FF148" s="122">
        <f t="shared" si="4382"/>
        <v>0</v>
      </c>
      <c r="FG148" s="122">
        <f t="shared" si="4383"/>
        <v>0</v>
      </c>
      <c r="FH148" s="106"/>
      <c r="FI148" s="106"/>
      <c r="FJ148" s="106">
        <f t="shared" si="375"/>
        <v>0</v>
      </c>
      <c r="FK148" s="106">
        <f t="shared" si="376"/>
        <v>0</v>
      </c>
      <c r="FL148" s="106">
        <f>SUM(FL149:FL150)</f>
        <v>0</v>
      </c>
      <c r="FM148" s="106">
        <f t="shared" ref="FM148" si="4572">SUM(FM149:FM150)</f>
        <v>0</v>
      </c>
      <c r="FN148" s="106">
        <f t="shared" ref="FN148" si="4573">SUM(FN149:FN150)</f>
        <v>0</v>
      </c>
      <c r="FO148" s="106">
        <f t="shared" ref="FO148" si="4574">SUM(FO149:FO150)</f>
        <v>0</v>
      </c>
      <c r="FP148" s="106">
        <f t="shared" ref="FP148" si="4575">SUM(FP149:FP150)</f>
        <v>0</v>
      </c>
      <c r="FQ148" s="106">
        <f t="shared" ref="FQ148" si="4576">SUM(FQ149:FQ150)</f>
        <v>0</v>
      </c>
      <c r="FR148" s="122">
        <f t="shared" si="4389"/>
        <v>0</v>
      </c>
      <c r="FS148" s="122">
        <f t="shared" si="4390"/>
        <v>0</v>
      </c>
      <c r="FT148" s="106">
        <v>5</v>
      </c>
      <c r="FU148" s="106">
        <v>699212.35499999998</v>
      </c>
      <c r="FV148" s="106">
        <f t="shared" si="382"/>
        <v>2.0833333333333335</v>
      </c>
      <c r="FW148" s="106">
        <f t="shared" si="383"/>
        <v>291338.48125000001</v>
      </c>
      <c r="FX148" s="106">
        <f>SUM(FX149:FX150)</f>
        <v>0</v>
      </c>
      <c r="FY148" s="106">
        <f t="shared" ref="FY148" si="4577">SUM(FY149:FY150)</f>
        <v>0</v>
      </c>
      <c r="FZ148" s="106">
        <f t="shared" ref="FZ148" si="4578">SUM(FZ149:FZ150)</f>
        <v>0</v>
      </c>
      <c r="GA148" s="106">
        <f t="shared" ref="GA148" si="4579">SUM(GA149:GA150)</f>
        <v>0</v>
      </c>
      <c r="GB148" s="106">
        <f t="shared" ref="GB148" si="4580">SUM(GB149:GB150)</f>
        <v>0</v>
      </c>
      <c r="GC148" s="106">
        <f t="shared" ref="GC148" si="4581">SUM(GC149:GC150)</f>
        <v>0</v>
      </c>
      <c r="GD148" s="122">
        <f t="shared" si="4396"/>
        <v>-2.0833333333333335</v>
      </c>
      <c r="GE148" s="122">
        <f t="shared" si="4397"/>
        <v>-291338.48125000001</v>
      </c>
      <c r="GF148" s="106">
        <f t="shared" ref="GF148:GG151" si="4582">H148+T148+AF148+AR148+BD148+BP148+CB148+CN148+CZ148+DL148+DX148+EJ148+EV148+FH148+FT148</f>
        <v>13</v>
      </c>
      <c r="GG148" s="106">
        <f t="shared" si="4582"/>
        <v>1817952.1229999999</v>
      </c>
      <c r="GH148" s="129">
        <f t="shared" si="4509"/>
        <v>5.4166666666666661</v>
      </c>
      <c r="GI148" s="172">
        <f t="shared" si="4510"/>
        <v>757480.05125000002</v>
      </c>
      <c r="GJ148" s="106">
        <f>SUM(GJ149:GJ150)</f>
        <v>7</v>
      </c>
      <c r="GK148" s="106">
        <f t="shared" ref="GK148" si="4583">SUM(GK149:GK150)</f>
        <v>978897.29</v>
      </c>
      <c r="GL148" s="106">
        <f t="shared" ref="GL148" si="4584">SUM(GL149:GL150)</f>
        <v>1</v>
      </c>
      <c r="GM148" s="106">
        <f t="shared" ref="GM148" si="4585">SUM(GM149:GM150)</f>
        <v>139842.47</v>
      </c>
      <c r="GN148" s="106">
        <f t="shared" ref="GN148" si="4586">SUM(GN149:GN150)</f>
        <v>8</v>
      </c>
      <c r="GO148" s="106">
        <f t="shared" ref="GO148" si="4587">SUM(GO149:GO150)</f>
        <v>1118739.76</v>
      </c>
      <c r="GP148" s="106">
        <f t="shared" ref="GP148:GP151" si="4588">SUM(GJ148-GH148)</f>
        <v>1.5833333333333339</v>
      </c>
      <c r="GQ148" s="106">
        <f t="shared" ref="GQ148:GQ151" si="4589">SUM(GK148-GI148)</f>
        <v>221417.23875000002</v>
      </c>
      <c r="GR148" s="139"/>
      <c r="GS148" s="78"/>
      <c r="GT148" s="161">
        <v>139842.47099999999</v>
      </c>
      <c r="GU148" s="161">
        <f t="shared" si="2646"/>
        <v>139842.47</v>
      </c>
      <c r="GV148" s="90">
        <f t="shared" si="4249"/>
        <v>9.9999998928979039E-4</v>
      </c>
    </row>
    <row r="149" spans="1:204" ht="36" hidden="1" x14ac:dyDescent="0.2">
      <c r="A149" s="23">
        <v>1</v>
      </c>
      <c r="B149" s="78" t="s">
        <v>210</v>
      </c>
      <c r="C149" s="79" t="s">
        <v>211</v>
      </c>
      <c r="D149" s="86">
        <v>413</v>
      </c>
      <c r="E149" s="83" t="s">
        <v>212</v>
      </c>
      <c r="F149" s="86">
        <v>32</v>
      </c>
      <c r="G149" s="97">
        <v>139842.47099999999</v>
      </c>
      <c r="H149" s="98"/>
      <c r="I149" s="98"/>
      <c r="J149" s="98"/>
      <c r="K149" s="98"/>
      <c r="L149" s="98">
        <f>VLOOKUP($D149,'факт '!$D$7:$AS$101,3,0)</f>
        <v>0</v>
      </c>
      <c r="M149" s="98">
        <f>VLOOKUP($D149,'факт '!$D$7:$AS$101,4,0)</f>
        <v>0</v>
      </c>
      <c r="N149" s="98"/>
      <c r="O149" s="98"/>
      <c r="P149" s="98">
        <f>SUM(L149+N149)</f>
        <v>0</v>
      </c>
      <c r="Q149" s="98">
        <f>SUM(M149+O149)</f>
        <v>0</v>
      </c>
      <c r="R149" s="99">
        <f t="shared" ref="R149" si="4590">SUM(L149-J149)</f>
        <v>0</v>
      </c>
      <c r="S149" s="99">
        <f t="shared" ref="S149" si="4591">SUM(M149-K149)</f>
        <v>0</v>
      </c>
      <c r="T149" s="98"/>
      <c r="U149" s="98"/>
      <c r="V149" s="98"/>
      <c r="W149" s="98"/>
      <c r="X149" s="98">
        <f>VLOOKUP($D149,'факт '!$D$7:$AS$101,7,0)</f>
        <v>0</v>
      </c>
      <c r="Y149" s="98">
        <f>VLOOKUP($D149,'факт '!$D$7:$AS$101,8,0)</f>
        <v>0</v>
      </c>
      <c r="Z149" s="98">
        <f>VLOOKUP($D149,'факт '!$D$7:$AS$101,9,0)</f>
        <v>0</v>
      </c>
      <c r="AA149" s="98">
        <f>VLOOKUP($D149,'факт '!$D$7:$AS$101,10,0)</f>
        <v>0</v>
      </c>
      <c r="AB149" s="98">
        <f>SUM(X149+Z149)</f>
        <v>0</v>
      </c>
      <c r="AC149" s="98">
        <f>SUM(Y149+AA149)</f>
        <v>0</v>
      </c>
      <c r="AD149" s="99">
        <f t="shared" ref="AD149" si="4592">SUM(X149-V149)</f>
        <v>0</v>
      </c>
      <c r="AE149" s="99">
        <f t="shared" si="4306"/>
        <v>0</v>
      </c>
      <c r="AF149" s="98"/>
      <c r="AG149" s="98"/>
      <c r="AH149" s="98"/>
      <c r="AI149" s="98"/>
      <c r="AJ149" s="98">
        <f>VLOOKUP($D149,'факт '!$D$7:$AS$101,5,0)</f>
        <v>0</v>
      </c>
      <c r="AK149" s="98">
        <f>VLOOKUP($D149,'факт '!$D$7:$AS$101,6,0)</f>
        <v>0</v>
      </c>
      <c r="AL149" s="98"/>
      <c r="AM149" s="98"/>
      <c r="AN149" s="98">
        <f>SUM(AJ149+AL149)</f>
        <v>0</v>
      </c>
      <c r="AO149" s="98">
        <f>SUM(AK149+AM149)</f>
        <v>0</v>
      </c>
      <c r="AP149" s="99">
        <f t="shared" ref="AP149" si="4593">SUM(AJ149-AH149)</f>
        <v>0</v>
      </c>
      <c r="AQ149" s="99">
        <f t="shared" si="4313"/>
        <v>0</v>
      </c>
      <c r="AR149" s="98"/>
      <c r="AS149" s="98"/>
      <c r="AT149" s="98"/>
      <c r="AU149" s="98"/>
      <c r="AV149" s="98">
        <f>VLOOKUP($D149,'факт '!$D$7:$AS$101,11,0)</f>
        <v>0</v>
      </c>
      <c r="AW149" s="98">
        <f>VLOOKUP($D149,'факт '!$D$7:$AS$101,12,0)</f>
        <v>0</v>
      </c>
      <c r="AX149" s="98"/>
      <c r="AY149" s="98"/>
      <c r="AZ149" s="98">
        <f>SUM(AV149+AX149)</f>
        <v>0</v>
      </c>
      <c r="BA149" s="98">
        <f>SUM(AW149+AY149)</f>
        <v>0</v>
      </c>
      <c r="BB149" s="99">
        <f t="shared" si="4319"/>
        <v>0</v>
      </c>
      <c r="BC149" s="99">
        <f t="shared" si="4320"/>
        <v>0</v>
      </c>
      <c r="BD149" s="98"/>
      <c r="BE149" s="98"/>
      <c r="BF149" s="98"/>
      <c r="BG149" s="98"/>
      <c r="BH149" s="98">
        <f>VLOOKUP($D149,'факт '!$D$7:$AS$101,15,0)</f>
        <v>7</v>
      </c>
      <c r="BI149" s="98">
        <f>VLOOKUP($D149,'факт '!$D$7:$AS$101,16,0)</f>
        <v>978897.29</v>
      </c>
      <c r="BJ149" s="98">
        <f>VLOOKUP($D149,'факт '!$D$7:$AS$101,17,0)</f>
        <v>1</v>
      </c>
      <c r="BK149" s="98">
        <f>VLOOKUP($D149,'факт '!$D$7:$AS$101,18,0)</f>
        <v>139842.47</v>
      </c>
      <c r="BL149" s="98">
        <f>SUM(BH149+BJ149)</f>
        <v>8</v>
      </c>
      <c r="BM149" s="98">
        <f>SUM(BI149+BK149)</f>
        <v>1118739.76</v>
      </c>
      <c r="BN149" s="99">
        <f t="shared" si="4326"/>
        <v>7</v>
      </c>
      <c r="BO149" s="99">
        <f t="shared" si="4327"/>
        <v>978897.29</v>
      </c>
      <c r="BP149" s="98"/>
      <c r="BQ149" s="98"/>
      <c r="BR149" s="98"/>
      <c r="BS149" s="98"/>
      <c r="BT149" s="98">
        <f>VLOOKUP($D149,'факт '!$D$7:$AS$101,19,0)</f>
        <v>0</v>
      </c>
      <c r="BU149" s="98">
        <f>VLOOKUP($D149,'факт '!$D$7:$AS$101,20,0)</f>
        <v>0</v>
      </c>
      <c r="BV149" s="98">
        <f>VLOOKUP($D149,'факт '!$D$7:$AS$101,21,0)</f>
        <v>0</v>
      </c>
      <c r="BW149" s="98">
        <f>VLOOKUP($D149,'факт '!$D$7:$AS$101,22,0)</f>
        <v>0</v>
      </c>
      <c r="BX149" s="98">
        <f>SUM(BT149+BV149)</f>
        <v>0</v>
      </c>
      <c r="BY149" s="98">
        <f>SUM(BU149+BW149)</f>
        <v>0</v>
      </c>
      <c r="BZ149" s="99">
        <f t="shared" si="4333"/>
        <v>0</v>
      </c>
      <c r="CA149" s="99">
        <f t="shared" si="4334"/>
        <v>0</v>
      </c>
      <c r="CB149" s="98"/>
      <c r="CC149" s="98"/>
      <c r="CD149" s="98"/>
      <c r="CE149" s="98"/>
      <c r="CF149" s="98">
        <f>VLOOKUP($D149,'факт '!$D$7:$AS$101,23,0)</f>
        <v>0</v>
      </c>
      <c r="CG149" s="98">
        <f>VLOOKUP($D149,'факт '!$D$7:$AS$101,24,0)</f>
        <v>0</v>
      </c>
      <c r="CH149" s="98">
        <f>VLOOKUP($D149,'факт '!$D$7:$AS$101,25,0)</f>
        <v>0</v>
      </c>
      <c r="CI149" s="98">
        <f>VLOOKUP($D149,'факт '!$D$7:$AS$101,26,0)</f>
        <v>0</v>
      </c>
      <c r="CJ149" s="98">
        <f>SUM(CF149+CH149)</f>
        <v>0</v>
      </c>
      <c r="CK149" s="98">
        <f>SUM(CG149+CI149)</f>
        <v>0</v>
      </c>
      <c r="CL149" s="99">
        <f t="shared" si="4340"/>
        <v>0</v>
      </c>
      <c r="CM149" s="99">
        <f t="shared" si="4341"/>
        <v>0</v>
      </c>
      <c r="CN149" s="98"/>
      <c r="CO149" s="98"/>
      <c r="CP149" s="98"/>
      <c r="CQ149" s="98"/>
      <c r="CR149" s="98">
        <f>VLOOKUP($D149,'факт '!$D$7:$AS$101,27,0)</f>
        <v>0</v>
      </c>
      <c r="CS149" s="98">
        <f>VLOOKUP($D149,'факт '!$D$7:$AS$101,28,0)</f>
        <v>0</v>
      </c>
      <c r="CT149" s="98">
        <f>VLOOKUP($D149,'факт '!$D$7:$AS$101,29,0)</f>
        <v>0</v>
      </c>
      <c r="CU149" s="98">
        <f>VLOOKUP($D149,'факт '!$D$7:$AS$101,30,0)</f>
        <v>0</v>
      </c>
      <c r="CV149" s="98">
        <f>SUM(CR149+CT149)</f>
        <v>0</v>
      </c>
      <c r="CW149" s="98">
        <f>SUM(CS149+CU149)</f>
        <v>0</v>
      </c>
      <c r="CX149" s="99">
        <f t="shared" si="4347"/>
        <v>0</v>
      </c>
      <c r="CY149" s="99">
        <f t="shared" si="4348"/>
        <v>0</v>
      </c>
      <c r="CZ149" s="98"/>
      <c r="DA149" s="98"/>
      <c r="DB149" s="98"/>
      <c r="DC149" s="98"/>
      <c r="DD149" s="98">
        <f>VLOOKUP($D149,'факт '!$D$7:$AS$101,31,0)</f>
        <v>0</v>
      </c>
      <c r="DE149" s="98">
        <f>VLOOKUP($D149,'факт '!$D$7:$AS$101,32,0)</f>
        <v>0</v>
      </c>
      <c r="DF149" s="98"/>
      <c r="DG149" s="98"/>
      <c r="DH149" s="98">
        <f>SUM(DD149+DF149)</f>
        <v>0</v>
      </c>
      <c r="DI149" s="98">
        <f>SUM(DE149+DG149)</f>
        <v>0</v>
      </c>
      <c r="DJ149" s="99">
        <f t="shared" si="4354"/>
        <v>0</v>
      </c>
      <c r="DK149" s="99">
        <f t="shared" si="4355"/>
        <v>0</v>
      </c>
      <c r="DL149" s="98"/>
      <c r="DM149" s="98"/>
      <c r="DN149" s="98"/>
      <c r="DO149" s="98"/>
      <c r="DP149" s="98">
        <f>VLOOKUP($D149,'факт '!$D$7:$AS$101,13,0)</f>
        <v>0</v>
      </c>
      <c r="DQ149" s="98">
        <f>VLOOKUP($D149,'факт '!$D$7:$AS$101,14,0)</f>
        <v>0</v>
      </c>
      <c r="DR149" s="98"/>
      <c r="DS149" s="98"/>
      <c r="DT149" s="98">
        <f>SUM(DP149+DR149)</f>
        <v>0</v>
      </c>
      <c r="DU149" s="98">
        <f>SUM(DQ149+DS149)</f>
        <v>0</v>
      </c>
      <c r="DV149" s="99">
        <f t="shared" si="4361"/>
        <v>0</v>
      </c>
      <c r="DW149" s="99">
        <f t="shared" si="4362"/>
        <v>0</v>
      </c>
      <c r="DX149" s="98"/>
      <c r="DY149" s="98"/>
      <c r="DZ149" s="98"/>
      <c r="EA149" s="98"/>
      <c r="EB149" s="98">
        <f>VLOOKUP($D149,'факт '!$D$7:$AS$101,33,0)</f>
        <v>0</v>
      </c>
      <c r="EC149" s="98">
        <f>VLOOKUP($D149,'факт '!$D$7:$AS$101,34,0)</f>
        <v>0</v>
      </c>
      <c r="ED149" s="98">
        <f>VLOOKUP($D149,'факт '!$D$7:$AS$101,35,0)</f>
        <v>0</v>
      </c>
      <c r="EE149" s="98">
        <f>VLOOKUP($D149,'факт '!$D$7:$AS$101,36,0)</f>
        <v>0</v>
      </c>
      <c r="EF149" s="98">
        <f>SUM(EB149+ED149)</f>
        <v>0</v>
      </c>
      <c r="EG149" s="98">
        <f>SUM(EC149+EE149)</f>
        <v>0</v>
      </c>
      <c r="EH149" s="99">
        <f t="shared" si="4368"/>
        <v>0</v>
      </c>
      <c r="EI149" s="99">
        <f t="shared" si="4369"/>
        <v>0</v>
      </c>
      <c r="EJ149" s="98"/>
      <c r="EK149" s="98"/>
      <c r="EL149" s="98"/>
      <c r="EM149" s="98"/>
      <c r="EN149" s="98">
        <f>VLOOKUP($D149,'факт '!$D$7:$AS$101,39,0)</f>
        <v>0</v>
      </c>
      <c r="EO149" s="98">
        <f>VLOOKUP($D149,'факт '!$D$7:$AS$101,40,0)</f>
        <v>0</v>
      </c>
      <c r="EP149" s="98">
        <f>VLOOKUP($D149,'факт '!$D$7:$AS$101,41,0)</f>
        <v>0</v>
      </c>
      <c r="EQ149" s="98">
        <f>VLOOKUP($D149,'факт '!$D$7:$AS$101,42,0)</f>
        <v>0</v>
      </c>
      <c r="ER149" s="98">
        <f>SUM(EN149+EP149)</f>
        <v>0</v>
      </c>
      <c r="ES149" s="98">
        <f>SUM(EO149+EQ149)</f>
        <v>0</v>
      </c>
      <c r="ET149" s="99">
        <f t="shared" si="4375"/>
        <v>0</v>
      </c>
      <c r="EU149" s="99">
        <f t="shared" si="4376"/>
        <v>0</v>
      </c>
      <c r="EV149" s="98"/>
      <c r="EW149" s="98"/>
      <c r="EX149" s="98"/>
      <c r="EY149" s="98"/>
      <c r="EZ149" s="98"/>
      <c r="FA149" s="98"/>
      <c r="FB149" s="98"/>
      <c r="FC149" s="98"/>
      <c r="FD149" s="98">
        <f t="shared" ref="FD149:FD150" si="4594">SUM(EZ149+FB149)</f>
        <v>0</v>
      </c>
      <c r="FE149" s="98">
        <f t="shared" ref="FE149:FE150" si="4595">SUM(FA149+FC149)</f>
        <v>0</v>
      </c>
      <c r="FF149" s="99">
        <f t="shared" si="4382"/>
        <v>0</v>
      </c>
      <c r="FG149" s="99">
        <f t="shared" si="4383"/>
        <v>0</v>
      </c>
      <c r="FH149" s="98"/>
      <c r="FI149" s="98"/>
      <c r="FJ149" s="98"/>
      <c r="FK149" s="98"/>
      <c r="FL149" s="98">
        <f>VLOOKUP($D149,'факт '!$D$7:$AS$101,37,0)</f>
        <v>0</v>
      </c>
      <c r="FM149" s="98">
        <f>VLOOKUP($D149,'факт '!$D$7:$AS$101,38,0)</f>
        <v>0</v>
      </c>
      <c r="FN149" s="98"/>
      <c r="FO149" s="98"/>
      <c r="FP149" s="98">
        <f>SUM(FL149+FN149)</f>
        <v>0</v>
      </c>
      <c r="FQ149" s="98">
        <f>SUM(FM149+FO149)</f>
        <v>0</v>
      </c>
      <c r="FR149" s="99">
        <f t="shared" si="4389"/>
        <v>0</v>
      </c>
      <c r="FS149" s="99">
        <f t="shared" si="4390"/>
        <v>0</v>
      </c>
      <c r="FT149" s="98"/>
      <c r="FU149" s="98"/>
      <c r="FV149" s="98"/>
      <c r="FW149" s="98"/>
      <c r="FX149" s="98"/>
      <c r="FY149" s="98"/>
      <c r="FZ149" s="98"/>
      <c r="GA149" s="98"/>
      <c r="GB149" s="98">
        <f t="shared" ref="GB149:GB150" si="4596">SUM(FX149+FZ149)</f>
        <v>0</v>
      </c>
      <c r="GC149" s="98">
        <f t="shared" ref="GC149:GC150" si="4597">SUM(FY149+GA149)</f>
        <v>0</v>
      </c>
      <c r="GD149" s="99">
        <f t="shared" si="4396"/>
        <v>0</v>
      </c>
      <c r="GE149" s="99">
        <f t="shared" si="4397"/>
        <v>0</v>
      </c>
      <c r="GF149" s="98">
        <f t="shared" ref="GF149:GF150" si="4598">SUM(H149,T149,AF149,AR149,BD149,BP149,CB149,CN149,CZ149,DL149,DX149,EJ149,EV149)</f>
        <v>0</v>
      </c>
      <c r="GG149" s="98">
        <f t="shared" ref="GG149:GG150" si="4599">SUM(I149,U149,AG149,AS149,BE149,BQ149,CC149,CO149,DA149,DM149,DY149,EK149,EW149)</f>
        <v>0</v>
      </c>
      <c r="GH149" s="98">
        <f t="shared" ref="GH149:GH150" si="4600">SUM(J149,V149,AH149,AT149,BF149,BR149,CD149,CP149,DB149,DN149,DZ149,EL149,EX149)</f>
        <v>0</v>
      </c>
      <c r="GI149" s="98">
        <f t="shared" ref="GI149:GI150" si="4601">SUM(K149,W149,AI149,AU149,BG149,BS149,CE149,CQ149,DC149,DO149,EA149,EM149,EY149)</f>
        <v>0</v>
      </c>
      <c r="GJ149" s="98">
        <f>SUM(L149,X149,AJ149,AV149,BH149,BT149,CF149,CR149,DD149,DP149,EB149,EN149,EZ149,FL149)</f>
        <v>7</v>
      </c>
      <c r="GK149" s="98">
        <f t="shared" ref="GK149" si="4602">SUM(M149,Y149,AK149,AW149,BI149,BU149,CG149,CS149,DE149,DQ149,EC149,EO149,FA149,FM149)</f>
        <v>978897.29</v>
      </c>
      <c r="GL149" s="98">
        <f t="shared" ref="GL149" si="4603">SUM(N149,Z149,AL149,AX149,BJ149,BV149,CH149,CT149,DF149,DR149,ED149,EP149,FB149,FN149)</f>
        <v>1</v>
      </c>
      <c r="GM149" s="98">
        <f t="shared" ref="GM149" si="4604">SUM(O149,AA149,AM149,AY149,BK149,BW149,CI149,CU149,DG149,DS149,EE149,EQ149,FC149,FO149)</f>
        <v>139842.47</v>
      </c>
      <c r="GN149" s="98">
        <f t="shared" ref="GN149" si="4605">SUM(P149,AB149,AN149,AZ149,BL149,BX149,CJ149,CV149,DH149,DT149,EF149,ER149,FD149,FP149)</f>
        <v>8</v>
      </c>
      <c r="GO149" s="98">
        <f t="shared" ref="GO149" si="4606">SUM(Q149,AC149,AO149,BA149,BM149,BY149,CK149,CW149,DI149,DU149,EG149,ES149,FE149,FQ149)</f>
        <v>1118739.76</v>
      </c>
      <c r="GP149" s="98"/>
      <c r="GQ149" s="98"/>
      <c r="GR149" s="139"/>
      <c r="GS149" s="78"/>
      <c r="GT149" s="161">
        <v>139842.47099999999</v>
      </c>
      <c r="GU149" s="161">
        <f t="shared" ref="GU149" si="4607">SUM(GK149/GJ149)</f>
        <v>139842.47</v>
      </c>
      <c r="GV149" s="90">
        <f t="shared" si="4249"/>
        <v>9.9999998928979039E-4</v>
      </c>
    </row>
    <row r="150" spans="1:204" hidden="1" x14ac:dyDescent="0.2">
      <c r="A150" s="23">
        <v>1</v>
      </c>
      <c r="B150" s="78"/>
      <c r="C150" s="79"/>
      <c r="D150" s="86"/>
      <c r="E150" s="83"/>
      <c r="F150" s="86"/>
      <c r="G150" s="97"/>
      <c r="H150" s="98"/>
      <c r="I150" s="98"/>
      <c r="J150" s="98"/>
      <c r="K150" s="98"/>
      <c r="L150" s="98"/>
      <c r="M150" s="98"/>
      <c r="N150" s="98"/>
      <c r="O150" s="98"/>
      <c r="P150" s="98">
        <f t="shared" ref="P150:P153" si="4608">SUM(L150+N150)</f>
        <v>0</v>
      </c>
      <c r="Q150" s="98">
        <f t="shared" ref="Q150:Q153" si="4609">SUM(M150+O150)</f>
        <v>0</v>
      </c>
      <c r="R150" s="99">
        <f t="shared" si="2687"/>
        <v>0</v>
      </c>
      <c r="S150" s="99">
        <f t="shared" si="2688"/>
        <v>0</v>
      </c>
      <c r="T150" s="98"/>
      <c r="U150" s="98"/>
      <c r="V150" s="98"/>
      <c r="W150" s="98"/>
      <c r="X150" s="98"/>
      <c r="Y150" s="98"/>
      <c r="Z150" s="98"/>
      <c r="AA150" s="98"/>
      <c r="AB150" s="98">
        <f t="shared" ref="AB150" si="4610">SUM(X150+Z150)</f>
        <v>0</v>
      </c>
      <c r="AC150" s="98">
        <f t="shared" ref="AC150" si="4611">SUM(Y150+AA150)</f>
        <v>0</v>
      </c>
      <c r="AD150" s="99">
        <f t="shared" si="4305"/>
        <v>0</v>
      </c>
      <c r="AE150" s="99">
        <f t="shared" si="4306"/>
        <v>0</v>
      </c>
      <c r="AF150" s="98"/>
      <c r="AG150" s="98"/>
      <c r="AH150" s="98"/>
      <c r="AI150" s="98"/>
      <c r="AJ150" s="98"/>
      <c r="AK150" s="98"/>
      <c r="AL150" s="98"/>
      <c r="AM150" s="98"/>
      <c r="AN150" s="98">
        <f t="shared" ref="AN150" si="4612">SUM(AJ150+AL150)</f>
        <v>0</v>
      </c>
      <c r="AO150" s="98">
        <f t="shared" ref="AO150" si="4613">SUM(AK150+AM150)</f>
        <v>0</v>
      </c>
      <c r="AP150" s="99">
        <f t="shared" si="4312"/>
        <v>0</v>
      </c>
      <c r="AQ150" s="99">
        <f t="shared" si="4313"/>
        <v>0</v>
      </c>
      <c r="AR150" s="98"/>
      <c r="AS150" s="98"/>
      <c r="AT150" s="98"/>
      <c r="AU150" s="98"/>
      <c r="AV150" s="98"/>
      <c r="AW150" s="98"/>
      <c r="AX150" s="98"/>
      <c r="AY150" s="98"/>
      <c r="AZ150" s="98">
        <f t="shared" ref="AZ150" si="4614">SUM(AV150+AX150)</f>
        <v>0</v>
      </c>
      <c r="BA150" s="98">
        <f t="shared" ref="BA150" si="4615">SUM(AW150+AY150)</f>
        <v>0</v>
      </c>
      <c r="BB150" s="99">
        <f t="shared" si="4319"/>
        <v>0</v>
      </c>
      <c r="BC150" s="99">
        <f t="shared" si="4320"/>
        <v>0</v>
      </c>
      <c r="BD150" s="98"/>
      <c r="BE150" s="98"/>
      <c r="BF150" s="98"/>
      <c r="BG150" s="98"/>
      <c r="BH150" s="98"/>
      <c r="BI150" s="98"/>
      <c r="BJ150" s="98"/>
      <c r="BK150" s="98"/>
      <c r="BL150" s="98">
        <f t="shared" ref="BL150" si="4616">SUM(BH150+BJ150)</f>
        <v>0</v>
      </c>
      <c r="BM150" s="98">
        <f t="shared" ref="BM150" si="4617">SUM(BI150+BK150)</f>
        <v>0</v>
      </c>
      <c r="BN150" s="99">
        <f t="shared" si="4326"/>
        <v>0</v>
      </c>
      <c r="BO150" s="99">
        <f t="shared" si="4327"/>
        <v>0</v>
      </c>
      <c r="BP150" s="98"/>
      <c r="BQ150" s="98"/>
      <c r="BR150" s="98"/>
      <c r="BS150" s="98"/>
      <c r="BT150" s="98"/>
      <c r="BU150" s="98"/>
      <c r="BV150" s="98"/>
      <c r="BW150" s="98"/>
      <c r="BX150" s="98">
        <f t="shared" ref="BX150" si="4618">SUM(BT150+BV150)</f>
        <v>0</v>
      </c>
      <c r="BY150" s="98">
        <f t="shared" ref="BY150" si="4619">SUM(BU150+BW150)</f>
        <v>0</v>
      </c>
      <c r="BZ150" s="99">
        <f t="shared" si="4333"/>
        <v>0</v>
      </c>
      <c r="CA150" s="99">
        <f t="shared" si="4334"/>
        <v>0</v>
      </c>
      <c r="CB150" s="98"/>
      <c r="CC150" s="98"/>
      <c r="CD150" s="98"/>
      <c r="CE150" s="98"/>
      <c r="CF150" s="98"/>
      <c r="CG150" s="98"/>
      <c r="CH150" s="98"/>
      <c r="CI150" s="98"/>
      <c r="CJ150" s="98">
        <f t="shared" ref="CJ150" si="4620">SUM(CF150+CH150)</f>
        <v>0</v>
      </c>
      <c r="CK150" s="98">
        <f t="shared" ref="CK150" si="4621">SUM(CG150+CI150)</f>
        <v>0</v>
      </c>
      <c r="CL150" s="99">
        <f t="shared" si="4340"/>
        <v>0</v>
      </c>
      <c r="CM150" s="99">
        <f t="shared" si="4341"/>
        <v>0</v>
      </c>
      <c r="CN150" s="98"/>
      <c r="CO150" s="98"/>
      <c r="CP150" s="98"/>
      <c r="CQ150" s="98"/>
      <c r="CR150" s="98"/>
      <c r="CS150" s="98"/>
      <c r="CT150" s="98"/>
      <c r="CU150" s="98"/>
      <c r="CV150" s="98">
        <f t="shared" ref="CV150" si="4622">SUM(CR150+CT150)</f>
        <v>0</v>
      </c>
      <c r="CW150" s="98">
        <f t="shared" ref="CW150" si="4623">SUM(CS150+CU150)</f>
        <v>0</v>
      </c>
      <c r="CX150" s="99">
        <f t="shared" si="4347"/>
        <v>0</v>
      </c>
      <c r="CY150" s="99">
        <f t="shared" si="4348"/>
        <v>0</v>
      </c>
      <c r="CZ150" s="98"/>
      <c r="DA150" s="98"/>
      <c r="DB150" s="98"/>
      <c r="DC150" s="98"/>
      <c r="DD150" s="98"/>
      <c r="DE150" s="98"/>
      <c r="DF150" s="98"/>
      <c r="DG150" s="98"/>
      <c r="DH150" s="98">
        <f t="shared" ref="DH150" si="4624">SUM(DD150+DF150)</f>
        <v>0</v>
      </c>
      <c r="DI150" s="98">
        <f t="shared" ref="DI150" si="4625">SUM(DE150+DG150)</f>
        <v>0</v>
      </c>
      <c r="DJ150" s="99">
        <f t="shared" si="4354"/>
        <v>0</v>
      </c>
      <c r="DK150" s="99">
        <f t="shared" si="4355"/>
        <v>0</v>
      </c>
      <c r="DL150" s="98"/>
      <c r="DM150" s="98"/>
      <c r="DN150" s="98"/>
      <c r="DO150" s="98"/>
      <c r="DP150" s="98"/>
      <c r="DQ150" s="98"/>
      <c r="DR150" s="98"/>
      <c r="DS150" s="98"/>
      <c r="DT150" s="98">
        <f t="shared" ref="DT150" si="4626">SUM(DP150+DR150)</f>
        <v>0</v>
      </c>
      <c r="DU150" s="98">
        <f t="shared" ref="DU150" si="4627">SUM(DQ150+DS150)</f>
        <v>0</v>
      </c>
      <c r="DV150" s="99">
        <f t="shared" si="4361"/>
        <v>0</v>
      </c>
      <c r="DW150" s="99">
        <f t="shared" si="4362"/>
        <v>0</v>
      </c>
      <c r="DX150" s="98"/>
      <c r="DY150" s="98"/>
      <c r="DZ150" s="98"/>
      <c r="EA150" s="98"/>
      <c r="EB150" s="98"/>
      <c r="EC150" s="98"/>
      <c r="ED150" s="98"/>
      <c r="EE150" s="98"/>
      <c r="EF150" s="98">
        <f t="shared" ref="EF150" si="4628">SUM(EB150+ED150)</f>
        <v>0</v>
      </c>
      <c r="EG150" s="98">
        <f t="shared" ref="EG150" si="4629">SUM(EC150+EE150)</f>
        <v>0</v>
      </c>
      <c r="EH150" s="99">
        <f t="shared" si="4368"/>
        <v>0</v>
      </c>
      <c r="EI150" s="99">
        <f t="shared" si="4369"/>
        <v>0</v>
      </c>
      <c r="EJ150" s="98"/>
      <c r="EK150" s="98"/>
      <c r="EL150" s="98"/>
      <c r="EM150" s="98"/>
      <c r="EN150" s="98"/>
      <c r="EO150" s="98"/>
      <c r="EP150" s="98"/>
      <c r="EQ150" s="98"/>
      <c r="ER150" s="98">
        <f t="shared" ref="ER150" si="4630">SUM(EN150+EP150)</f>
        <v>0</v>
      </c>
      <c r="ES150" s="98">
        <f t="shared" ref="ES150" si="4631">SUM(EO150+EQ150)</f>
        <v>0</v>
      </c>
      <c r="ET150" s="99">
        <f t="shared" si="4375"/>
        <v>0</v>
      </c>
      <c r="EU150" s="99">
        <f t="shared" si="4376"/>
        <v>0</v>
      </c>
      <c r="EV150" s="98"/>
      <c r="EW150" s="98"/>
      <c r="EX150" s="98"/>
      <c r="EY150" s="98"/>
      <c r="EZ150" s="98"/>
      <c r="FA150" s="98"/>
      <c r="FB150" s="98"/>
      <c r="FC150" s="98"/>
      <c r="FD150" s="98">
        <f t="shared" si="4594"/>
        <v>0</v>
      </c>
      <c r="FE150" s="98">
        <f t="shared" si="4595"/>
        <v>0</v>
      </c>
      <c r="FF150" s="99">
        <f t="shared" si="4382"/>
        <v>0</v>
      </c>
      <c r="FG150" s="99">
        <f t="shared" si="4383"/>
        <v>0</v>
      </c>
      <c r="FH150" s="98"/>
      <c r="FI150" s="98"/>
      <c r="FJ150" s="98"/>
      <c r="FK150" s="98"/>
      <c r="FL150" s="98"/>
      <c r="FM150" s="98"/>
      <c r="FN150" s="98"/>
      <c r="FO150" s="98"/>
      <c r="FP150" s="98">
        <f t="shared" ref="FP150" si="4632">SUM(FL150+FN150)</f>
        <v>0</v>
      </c>
      <c r="FQ150" s="98">
        <f t="shared" ref="FQ150" si="4633">SUM(FM150+FO150)</f>
        <v>0</v>
      </c>
      <c r="FR150" s="99">
        <f t="shared" si="4389"/>
        <v>0</v>
      </c>
      <c r="FS150" s="99">
        <f t="shared" si="4390"/>
        <v>0</v>
      </c>
      <c r="FT150" s="98"/>
      <c r="FU150" s="98"/>
      <c r="FV150" s="98"/>
      <c r="FW150" s="98"/>
      <c r="FX150" s="98"/>
      <c r="FY150" s="98"/>
      <c r="FZ150" s="98"/>
      <c r="GA150" s="98"/>
      <c r="GB150" s="98">
        <f t="shared" si="4596"/>
        <v>0</v>
      </c>
      <c r="GC150" s="98">
        <f t="shared" si="4597"/>
        <v>0</v>
      </c>
      <c r="GD150" s="99">
        <f t="shared" si="4396"/>
        <v>0</v>
      </c>
      <c r="GE150" s="99">
        <f t="shared" si="4397"/>
        <v>0</v>
      </c>
      <c r="GF150" s="98">
        <f t="shared" si="4598"/>
        <v>0</v>
      </c>
      <c r="GG150" s="98">
        <f t="shared" si="4599"/>
        <v>0</v>
      </c>
      <c r="GH150" s="98">
        <f t="shared" si="4600"/>
        <v>0</v>
      </c>
      <c r="GI150" s="98">
        <f t="shared" si="4601"/>
        <v>0</v>
      </c>
      <c r="GJ150" s="98">
        <f t="shared" ref="GJ150" si="4634">SUM(L150,X150,AJ150,AV150,BH150,BT150,CF150,CR150,DD150,DP150,EB150,EN150,EZ150)</f>
        <v>0</v>
      </c>
      <c r="GK150" s="98">
        <f t="shared" ref="GK150" si="4635">SUM(M150,Y150,AK150,AW150,BI150,BU150,CG150,CS150,DE150,DQ150,EC150,EO150,FA150)</f>
        <v>0</v>
      </c>
      <c r="GL150" s="98">
        <f t="shared" ref="GL150" si="4636">SUM(N150,Z150,AL150,AX150,BJ150,BV150,CH150,CT150,DF150,DR150,ED150,EP150,FB150)</f>
        <v>0</v>
      </c>
      <c r="GM150" s="98">
        <f t="shared" ref="GM150" si="4637">SUM(O150,AA150,AM150,AY150,BK150,BW150,CI150,CU150,DG150,DS150,EE150,EQ150,FC150)</f>
        <v>0</v>
      </c>
      <c r="GN150" s="98">
        <f t="shared" ref="GN150" si="4638">SUM(P150,AB150,AN150,AZ150,BL150,BX150,CJ150,CV150,DH150,DT150,EF150,ER150,FD150)</f>
        <v>0</v>
      </c>
      <c r="GO150" s="98">
        <f t="shared" ref="GO150" si="4639">SUM(Q150,AC150,AO150,BA150,BM150,BY150,CK150,CW150,DI150,DU150,EG150,ES150,FE150)</f>
        <v>0</v>
      </c>
      <c r="GP150" s="98"/>
      <c r="GQ150" s="98"/>
      <c r="GR150" s="139"/>
      <c r="GS150" s="78"/>
      <c r="GT150" s="161"/>
      <c r="GU150" s="161"/>
      <c r="GV150" s="90">
        <f t="shared" si="4249"/>
        <v>0</v>
      </c>
    </row>
    <row r="151" spans="1:204" hidden="1" x14ac:dyDescent="0.2">
      <c r="A151" s="23">
        <v>1</v>
      </c>
      <c r="B151" s="101"/>
      <c r="C151" s="102"/>
      <c r="D151" s="103"/>
      <c r="E151" s="123" t="s">
        <v>62</v>
      </c>
      <c r="F151" s="125">
        <v>33</v>
      </c>
      <c r="G151" s="126">
        <v>244728.14240000001</v>
      </c>
      <c r="H151" s="106">
        <f>VLOOKUP($E151,'ВМП план'!$B$8:$AN$43,8,0)</f>
        <v>0</v>
      </c>
      <c r="I151" s="106">
        <f>VLOOKUP($E151,'ВМП план'!$B$8:$AN$43,9,0)</f>
        <v>0</v>
      </c>
      <c r="J151" s="106">
        <f t="shared" si="288"/>
        <v>0</v>
      </c>
      <c r="K151" s="106">
        <f t="shared" si="289"/>
        <v>0</v>
      </c>
      <c r="L151" s="106">
        <f>SUM(L152:L153)</f>
        <v>0</v>
      </c>
      <c r="M151" s="106">
        <f t="shared" ref="M151" si="4640">SUM(M152:M153)</f>
        <v>0</v>
      </c>
      <c r="N151" s="106">
        <f t="shared" ref="N151" si="4641">SUM(N152:N153)</f>
        <v>0</v>
      </c>
      <c r="O151" s="106">
        <f t="shared" ref="O151" si="4642">SUM(O152:O153)</f>
        <v>0</v>
      </c>
      <c r="P151" s="106">
        <f t="shared" ref="P151" si="4643">SUM(P152:P153)</f>
        <v>0</v>
      </c>
      <c r="Q151" s="106">
        <f t="shared" ref="Q151" si="4644">SUM(Q152:Q153)</f>
        <v>0</v>
      </c>
      <c r="R151" s="122">
        <f t="shared" si="2687"/>
        <v>0</v>
      </c>
      <c r="S151" s="122">
        <f t="shared" si="2688"/>
        <v>0</v>
      </c>
      <c r="T151" s="106">
        <f>VLOOKUP($E151,'ВМП план'!$B$8:$AN$43,10,0)</f>
        <v>0</v>
      </c>
      <c r="U151" s="106">
        <f>VLOOKUP($E151,'ВМП план'!$B$8:$AN$43,11,0)</f>
        <v>0</v>
      </c>
      <c r="V151" s="106">
        <f t="shared" si="291"/>
        <v>0</v>
      </c>
      <c r="W151" s="106">
        <f t="shared" si="292"/>
        <v>0</v>
      </c>
      <c r="X151" s="106">
        <f>SUM(X152:X153)</f>
        <v>0</v>
      </c>
      <c r="Y151" s="106">
        <f t="shared" ref="Y151" si="4645">SUM(Y152:Y153)</f>
        <v>0</v>
      </c>
      <c r="Z151" s="106">
        <f t="shared" ref="Z151" si="4646">SUM(Z152:Z153)</f>
        <v>0</v>
      </c>
      <c r="AA151" s="106">
        <f t="shared" ref="AA151" si="4647">SUM(AA152:AA153)</f>
        <v>0</v>
      </c>
      <c r="AB151" s="106">
        <f t="shared" ref="AB151" si="4648">SUM(AB152:AB153)</f>
        <v>0</v>
      </c>
      <c r="AC151" s="106">
        <f t="shared" ref="AC151" si="4649">SUM(AC152:AC153)</f>
        <v>0</v>
      </c>
      <c r="AD151" s="122">
        <f t="shared" si="4305"/>
        <v>0</v>
      </c>
      <c r="AE151" s="122">
        <f t="shared" si="4306"/>
        <v>0</v>
      </c>
      <c r="AF151" s="106">
        <f>VLOOKUP($E151,'ВМП план'!$B$8:$AL$43,12,0)</f>
        <v>0</v>
      </c>
      <c r="AG151" s="106">
        <f>VLOOKUP($E151,'ВМП план'!$B$8:$AL$43,13,0)</f>
        <v>0</v>
      </c>
      <c r="AH151" s="106">
        <f t="shared" si="298"/>
        <v>0</v>
      </c>
      <c r="AI151" s="106">
        <f t="shared" si="299"/>
        <v>0</v>
      </c>
      <c r="AJ151" s="106">
        <f>SUM(AJ152:AJ153)</f>
        <v>0</v>
      </c>
      <c r="AK151" s="106">
        <f t="shared" ref="AK151" si="4650">SUM(AK152:AK153)</f>
        <v>0</v>
      </c>
      <c r="AL151" s="106">
        <f t="shared" ref="AL151" si="4651">SUM(AL152:AL153)</f>
        <v>0</v>
      </c>
      <c r="AM151" s="106">
        <f t="shared" ref="AM151" si="4652">SUM(AM152:AM153)</f>
        <v>0</v>
      </c>
      <c r="AN151" s="106">
        <f t="shared" ref="AN151" si="4653">SUM(AN152:AN153)</f>
        <v>0</v>
      </c>
      <c r="AO151" s="106">
        <f t="shared" ref="AO151" si="4654">SUM(AO152:AO153)</f>
        <v>0</v>
      </c>
      <c r="AP151" s="122">
        <f t="shared" si="4312"/>
        <v>0</v>
      </c>
      <c r="AQ151" s="122">
        <f t="shared" si="4313"/>
        <v>0</v>
      </c>
      <c r="AR151" s="106"/>
      <c r="AS151" s="106"/>
      <c r="AT151" s="106">
        <f t="shared" si="305"/>
        <v>0</v>
      </c>
      <c r="AU151" s="106">
        <f t="shared" si="306"/>
        <v>0</v>
      </c>
      <c r="AV151" s="106">
        <f>SUM(AV152:AV153)</f>
        <v>0</v>
      </c>
      <c r="AW151" s="106">
        <f t="shared" ref="AW151" si="4655">SUM(AW152:AW153)</f>
        <v>0</v>
      </c>
      <c r="AX151" s="106">
        <f t="shared" ref="AX151" si="4656">SUM(AX152:AX153)</f>
        <v>0</v>
      </c>
      <c r="AY151" s="106">
        <f t="shared" ref="AY151" si="4657">SUM(AY152:AY153)</f>
        <v>0</v>
      </c>
      <c r="AZ151" s="106">
        <f t="shared" ref="AZ151" si="4658">SUM(AZ152:AZ153)</f>
        <v>0</v>
      </c>
      <c r="BA151" s="106">
        <f t="shared" ref="BA151" si="4659">SUM(BA152:BA153)</f>
        <v>0</v>
      </c>
      <c r="BB151" s="122">
        <f t="shared" si="4319"/>
        <v>0</v>
      </c>
      <c r="BC151" s="122">
        <f t="shared" si="4320"/>
        <v>0</v>
      </c>
      <c r="BD151" s="106">
        <v>2</v>
      </c>
      <c r="BE151" s="106">
        <v>489456.28480000002</v>
      </c>
      <c r="BF151" s="106">
        <v>1</v>
      </c>
      <c r="BG151" s="106">
        <f t="shared" si="313"/>
        <v>203940.11866666668</v>
      </c>
      <c r="BH151" s="106">
        <f>SUM(BH152:BH153)</f>
        <v>2</v>
      </c>
      <c r="BI151" s="106">
        <f t="shared" ref="BI151" si="4660">SUM(BI152:BI153)</f>
        <v>489456.28</v>
      </c>
      <c r="BJ151" s="106">
        <f t="shared" ref="BJ151" si="4661">SUM(BJ152:BJ153)</f>
        <v>0</v>
      </c>
      <c r="BK151" s="106">
        <f t="shared" ref="BK151" si="4662">SUM(BK152:BK153)</f>
        <v>0</v>
      </c>
      <c r="BL151" s="106">
        <f t="shared" ref="BL151" si="4663">SUM(BL152:BL153)</f>
        <v>2</v>
      </c>
      <c r="BM151" s="106">
        <f t="shared" ref="BM151" si="4664">SUM(BM152:BM153)</f>
        <v>489456.28</v>
      </c>
      <c r="BN151" s="122">
        <f t="shared" si="4326"/>
        <v>1</v>
      </c>
      <c r="BO151" s="122">
        <f t="shared" si="4327"/>
        <v>285516.16133333335</v>
      </c>
      <c r="BP151" s="106"/>
      <c r="BQ151" s="106">
        <v>0</v>
      </c>
      <c r="BR151" s="106">
        <f t="shared" si="319"/>
        <v>0</v>
      </c>
      <c r="BS151" s="106">
        <f t="shared" si="320"/>
        <v>0</v>
      </c>
      <c r="BT151" s="106">
        <f>SUM(BT152:BT153)</f>
        <v>0</v>
      </c>
      <c r="BU151" s="106">
        <f t="shared" ref="BU151" si="4665">SUM(BU152:BU153)</f>
        <v>0</v>
      </c>
      <c r="BV151" s="106">
        <f t="shared" ref="BV151" si="4666">SUM(BV152:BV153)</f>
        <v>0</v>
      </c>
      <c r="BW151" s="106">
        <f t="shared" ref="BW151" si="4667">SUM(BW152:BW153)</f>
        <v>0</v>
      </c>
      <c r="BX151" s="106">
        <f t="shared" ref="BX151" si="4668">SUM(BX152:BX153)</f>
        <v>0</v>
      </c>
      <c r="BY151" s="106">
        <f t="shared" ref="BY151" si="4669">SUM(BY152:BY153)</f>
        <v>0</v>
      </c>
      <c r="BZ151" s="122">
        <f t="shared" si="4333"/>
        <v>0</v>
      </c>
      <c r="CA151" s="122">
        <f t="shared" si="4334"/>
        <v>0</v>
      </c>
      <c r="CB151" s="106"/>
      <c r="CC151" s="106"/>
      <c r="CD151" s="106">
        <f t="shared" si="326"/>
        <v>0</v>
      </c>
      <c r="CE151" s="106">
        <f t="shared" si="327"/>
        <v>0</v>
      </c>
      <c r="CF151" s="106">
        <f>SUM(CF152:CF153)</f>
        <v>0</v>
      </c>
      <c r="CG151" s="106">
        <f t="shared" ref="CG151" si="4670">SUM(CG152:CG153)</f>
        <v>0</v>
      </c>
      <c r="CH151" s="106">
        <f t="shared" ref="CH151" si="4671">SUM(CH152:CH153)</f>
        <v>0</v>
      </c>
      <c r="CI151" s="106">
        <f t="shared" ref="CI151" si="4672">SUM(CI152:CI153)</f>
        <v>0</v>
      </c>
      <c r="CJ151" s="106">
        <f t="shared" ref="CJ151" si="4673">SUM(CJ152:CJ153)</f>
        <v>0</v>
      </c>
      <c r="CK151" s="106">
        <f t="shared" ref="CK151" si="4674">SUM(CK152:CK153)</f>
        <v>0</v>
      </c>
      <c r="CL151" s="122">
        <f t="shared" si="4340"/>
        <v>0</v>
      </c>
      <c r="CM151" s="122">
        <f t="shared" si="4341"/>
        <v>0</v>
      </c>
      <c r="CN151" s="106"/>
      <c r="CO151" s="106"/>
      <c r="CP151" s="106">
        <f t="shared" si="333"/>
        <v>0</v>
      </c>
      <c r="CQ151" s="106">
        <f t="shared" si="334"/>
        <v>0</v>
      </c>
      <c r="CR151" s="106">
        <f>SUM(CR152:CR153)</f>
        <v>0</v>
      </c>
      <c r="CS151" s="106">
        <f t="shared" ref="CS151" si="4675">SUM(CS152:CS153)</f>
        <v>0</v>
      </c>
      <c r="CT151" s="106">
        <f t="shared" ref="CT151" si="4676">SUM(CT152:CT153)</f>
        <v>0</v>
      </c>
      <c r="CU151" s="106">
        <f t="shared" ref="CU151" si="4677">SUM(CU152:CU153)</f>
        <v>0</v>
      </c>
      <c r="CV151" s="106">
        <f t="shared" ref="CV151" si="4678">SUM(CV152:CV153)</f>
        <v>0</v>
      </c>
      <c r="CW151" s="106">
        <f t="shared" ref="CW151" si="4679">SUM(CW152:CW153)</f>
        <v>0</v>
      </c>
      <c r="CX151" s="122">
        <f t="shared" si="4347"/>
        <v>0</v>
      </c>
      <c r="CY151" s="122">
        <f t="shared" si="4348"/>
        <v>0</v>
      </c>
      <c r="CZ151" s="106"/>
      <c r="DA151" s="106"/>
      <c r="DB151" s="106">
        <f t="shared" si="340"/>
        <v>0</v>
      </c>
      <c r="DC151" s="106">
        <f t="shared" si="341"/>
        <v>0</v>
      </c>
      <c r="DD151" s="106">
        <f>SUM(DD152:DD153)</f>
        <v>0</v>
      </c>
      <c r="DE151" s="106">
        <f t="shared" ref="DE151" si="4680">SUM(DE152:DE153)</f>
        <v>0</v>
      </c>
      <c r="DF151" s="106">
        <f t="shared" ref="DF151" si="4681">SUM(DF152:DF153)</f>
        <v>0</v>
      </c>
      <c r="DG151" s="106">
        <f t="shared" ref="DG151" si="4682">SUM(DG152:DG153)</f>
        <v>0</v>
      </c>
      <c r="DH151" s="106">
        <f t="shared" ref="DH151" si="4683">SUM(DH152:DH153)</f>
        <v>0</v>
      </c>
      <c r="DI151" s="106">
        <f t="shared" ref="DI151" si="4684">SUM(DI152:DI153)</f>
        <v>0</v>
      </c>
      <c r="DJ151" s="122">
        <f t="shared" si="4354"/>
        <v>0</v>
      </c>
      <c r="DK151" s="122">
        <f t="shared" si="4355"/>
        <v>0</v>
      </c>
      <c r="DL151" s="106"/>
      <c r="DM151" s="106"/>
      <c r="DN151" s="106">
        <f t="shared" si="347"/>
        <v>0</v>
      </c>
      <c r="DO151" s="106">
        <f t="shared" si="348"/>
        <v>0</v>
      </c>
      <c r="DP151" s="106">
        <f>SUM(DP152:DP153)</f>
        <v>0</v>
      </c>
      <c r="DQ151" s="106">
        <f t="shared" ref="DQ151" si="4685">SUM(DQ152:DQ153)</f>
        <v>0</v>
      </c>
      <c r="DR151" s="106">
        <f t="shared" ref="DR151" si="4686">SUM(DR152:DR153)</f>
        <v>0</v>
      </c>
      <c r="DS151" s="106">
        <f t="shared" ref="DS151" si="4687">SUM(DS152:DS153)</f>
        <v>0</v>
      </c>
      <c r="DT151" s="106">
        <f t="shared" ref="DT151" si="4688">SUM(DT152:DT153)</f>
        <v>0</v>
      </c>
      <c r="DU151" s="106">
        <f t="shared" ref="DU151" si="4689">SUM(DU152:DU153)</f>
        <v>0</v>
      </c>
      <c r="DV151" s="122">
        <f t="shared" si="4361"/>
        <v>0</v>
      </c>
      <c r="DW151" s="122">
        <f t="shared" si="4362"/>
        <v>0</v>
      </c>
      <c r="DX151" s="106"/>
      <c r="DY151" s="106">
        <v>0</v>
      </c>
      <c r="DZ151" s="106">
        <f t="shared" si="354"/>
        <v>0</v>
      </c>
      <c r="EA151" s="106">
        <f t="shared" si="355"/>
        <v>0</v>
      </c>
      <c r="EB151" s="106">
        <f>SUM(EB152:EB153)</f>
        <v>0</v>
      </c>
      <c r="EC151" s="106">
        <f t="shared" ref="EC151" si="4690">SUM(EC152:EC153)</f>
        <v>0</v>
      </c>
      <c r="ED151" s="106">
        <f t="shared" ref="ED151" si="4691">SUM(ED152:ED153)</f>
        <v>0</v>
      </c>
      <c r="EE151" s="106">
        <f t="shared" ref="EE151" si="4692">SUM(EE152:EE153)</f>
        <v>0</v>
      </c>
      <c r="EF151" s="106">
        <f t="shared" ref="EF151" si="4693">SUM(EF152:EF153)</f>
        <v>0</v>
      </c>
      <c r="EG151" s="106">
        <f t="shared" ref="EG151" si="4694">SUM(EG152:EG153)</f>
        <v>0</v>
      </c>
      <c r="EH151" s="122">
        <f t="shared" si="4368"/>
        <v>0</v>
      </c>
      <c r="EI151" s="122">
        <f t="shared" si="4369"/>
        <v>0</v>
      </c>
      <c r="EJ151" s="106"/>
      <c r="EK151" s="106">
        <v>0</v>
      </c>
      <c r="EL151" s="106">
        <f t="shared" si="361"/>
        <v>0</v>
      </c>
      <c r="EM151" s="106">
        <f t="shared" si="362"/>
        <v>0</v>
      </c>
      <c r="EN151" s="106">
        <f>SUM(EN152:EN153)</f>
        <v>0</v>
      </c>
      <c r="EO151" s="106">
        <f t="shared" ref="EO151" si="4695">SUM(EO152:EO153)</f>
        <v>0</v>
      </c>
      <c r="EP151" s="106">
        <f t="shared" ref="EP151" si="4696">SUM(EP152:EP153)</f>
        <v>0</v>
      </c>
      <c r="EQ151" s="106">
        <f t="shared" ref="EQ151" si="4697">SUM(EQ152:EQ153)</f>
        <v>0</v>
      </c>
      <c r="ER151" s="106">
        <f t="shared" ref="ER151" si="4698">SUM(ER152:ER153)</f>
        <v>0</v>
      </c>
      <c r="ES151" s="106">
        <f t="shared" ref="ES151" si="4699">SUM(ES152:ES153)</f>
        <v>0</v>
      </c>
      <c r="ET151" s="122">
        <f t="shared" si="4375"/>
        <v>0</v>
      </c>
      <c r="EU151" s="122">
        <f t="shared" si="4376"/>
        <v>0</v>
      </c>
      <c r="EV151" s="106"/>
      <c r="EW151" s="106"/>
      <c r="EX151" s="106">
        <f t="shared" si="368"/>
        <v>0</v>
      </c>
      <c r="EY151" s="106">
        <f t="shared" si="369"/>
        <v>0</v>
      </c>
      <c r="EZ151" s="106">
        <f>SUM(EZ152:EZ153)</f>
        <v>0</v>
      </c>
      <c r="FA151" s="106">
        <f t="shared" ref="FA151" si="4700">SUM(FA152:FA153)</f>
        <v>0</v>
      </c>
      <c r="FB151" s="106">
        <f t="shared" ref="FB151" si="4701">SUM(FB152:FB153)</f>
        <v>0</v>
      </c>
      <c r="FC151" s="106">
        <f t="shared" ref="FC151" si="4702">SUM(FC152:FC153)</f>
        <v>0</v>
      </c>
      <c r="FD151" s="106">
        <f t="shared" ref="FD151" si="4703">SUM(FD152:FD153)</f>
        <v>0</v>
      </c>
      <c r="FE151" s="106">
        <f t="shared" ref="FE151" si="4704">SUM(FE152:FE153)</f>
        <v>0</v>
      </c>
      <c r="FF151" s="122">
        <f t="shared" si="4382"/>
        <v>0</v>
      </c>
      <c r="FG151" s="122">
        <f t="shared" si="4383"/>
        <v>0</v>
      </c>
      <c r="FH151" s="106"/>
      <c r="FI151" s="106"/>
      <c r="FJ151" s="106">
        <f t="shared" si="375"/>
        <v>0</v>
      </c>
      <c r="FK151" s="106">
        <f t="shared" si="376"/>
        <v>0</v>
      </c>
      <c r="FL151" s="106">
        <f>SUM(FL152:FL153)</f>
        <v>0</v>
      </c>
      <c r="FM151" s="106">
        <f t="shared" ref="FM151" si="4705">SUM(FM152:FM153)</f>
        <v>0</v>
      </c>
      <c r="FN151" s="106">
        <f t="shared" ref="FN151" si="4706">SUM(FN152:FN153)</f>
        <v>0</v>
      </c>
      <c r="FO151" s="106">
        <f t="shared" ref="FO151" si="4707">SUM(FO152:FO153)</f>
        <v>0</v>
      </c>
      <c r="FP151" s="106">
        <f t="shared" ref="FP151" si="4708">SUM(FP152:FP153)</f>
        <v>0</v>
      </c>
      <c r="FQ151" s="106">
        <f t="shared" ref="FQ151" si="4709">SUM(FQ152:FQ153)</f>
        <v>0</v>
      </c>
      <c r="FR151" s="122">
        <f t="shared" si="4389"/>
        <v>0</v>
      </c>
      <c r="FS151" s="122">
        <f t="shared" si="4390"/>
        <v>0</v>
      </c>
      <c r="FT151" s="106"/>
      <c r="FU151" s="106">
        <v>0</v>
      </c>
      <c r="FV151" s="106">
        <f t="shared" si="382"/>
        <v>0</v>
      </c>
      <c r="FW151" s="106">
        <f t="shared" si="383"/>
        <v>0</v>
      </c>
      <c r="FX151" s="106">
        <f>SUM(FX152:FX153)</f>
        <v>0</v>
      </c>
      <c r="FY151" s="106">
        <f t="shared" ref="FY151" si="4710">SUM(FY152:FY153)</f>
        <v>0</v>
      </c>
      <c r="FZ151" s="106">
        <f t="shared" ref="FZ151" si="4711">SUM(FZ152:FZ153)</f>
        <v>0</v>
      </c>
      <c r="GA151" s="106">
        <f t="shared" ref="GA151" si="4712">SUM(GA152:GA153)</f>
        <v>0</v>
      </c>
      <c r="GB151" s="106">
        <f t="shared" ref="GB151" si="4713">SUM(GB152:GB153)</f>
        <v>0</v>
      </c>
      <c r="GC151" s="106">
        <f t="shared" ref="GC151" si="4714">SUM(GC152:GC153)</f>
        <v>0</v>
      </c>
      <c r="GD151" s="122">
        <f t="shared" si="4396"/>
        <v>0</v>
      </c>
      <c r="GE151" s="122">
        <f t="shared" si="4397"/>
        <v>0</v>
      </c>
      <c r="GF151" s="106">
        <f t="shared" si="4582"/>
        <v>2</v>
      </c>
      <c r="GG151" s="106">
        <f t="shared" si="4582"/>
        <v>489456.28480000002</v>
      </c>
      <c r="GH151" s="129">
        <f>SUM(GF151/12*$A$2)</f>
        <v>0.83333333333333326</v>
      </c>
      <c r="GI151" s="172">
        <f>SUM(GG151/12*$A$2)</f>
        <v>203940.11866666668</v>
      </c>
      <c r="GJ151" s="106">
        <f>SUM(GJ152:GJ153)</f>
        <v>2</v>
      </c>
      <c r="GK151" s="106">
        <f t="shared" ref="GK151" si="4715">SUM(GK152:GK153)</f>
        <v>489456.28</v>
      </c>
      <c r="GL151" s="106">
        <f t="shared" ref="GL151" si="4716">SUM(GL152:GL153)</f>
        <v>0</v>
      </c>
      <c r="GM151" s="106">
        <f t="shared" ref="GM151" si="4717">SUM(GM152:GM153)</f>
        <v>0</v>
      </c>
      <c r="GN151" s="106">
        <f t="shared" ref="GN151" si="4718">SUM(GN152:GN153)</f>
        <v>2</v>
      </c>
      <c r="GO151" s="106">
        <f t="shared" ref="GO151" si="4719">SUM(GO152:GO153)</f>
        <v>489456.28</v>
      </c>
      <c r="GP151" s="106">
        <f t="shared" si="4588"/>
        <v>1.1666666666666667</v>
      </c>
      <c r="GQ151" s="106">
        <f t="shared" si="4589"/>
        <v>285516.16133333335</v>
      </c>
      <c r="GR151" s="139"/>
      <c r="GS151" s="78"/>
      <c r="GT151" s="161">
        <v>244728.14240000001</v>
      </c>
      <c r="GU151" s="161">
        <f t="shared" ref="GU151:GU196" si="4720">SUM(GK151/GJ151)</f>
        <v>244728.14</v>
      </c>
      <c r="GV151" s="90">
        <f t="shared" si="4249"/>
        <v>2.3999999975785613E-3</v>
      </c>
    </row>
    <row r="152" spans="1:204" ht="48" hidden="1" x14ac:dyDescent="0.2">
      <c r="A152" s="23">
        <v>1</v>
      </c>
      <c r="B152" s="78" t="s">
        <v>213</v>
      </c>
      <c r="C152" s="81" t="s">
        <v>214</v>
      </c>
      <c r="D152" s="82">
        <v>414</v>
      </c>
      <c r="E152" s="83" t="s">
        <v>215</v>
      </c>
      <c r="F152" s="86">
        <v>33</v>
      </c>
      <c r="G152" s="97">
        <v>244728.14240000001</v>
      </c>
      <c r="H152" s="98"/>
      <c r="I152" s="98"/>
      <c r="J152" s="98"/>
      <c r="K152" s="98"/>
      <c r="L152" s="98">
        <f>VLOOKUP($D152,'факт '!$D$7:$AS$101,3,0)</f>
        <v>0</v>
      </c>
      <c r="M152" s="98">
        <f>VLOOKUP($D152,'факт '!$D$7:$AS$101,4,0)</f>
        <v>0</v>
      </c>
      <c r="N152" s="98"/>
      <c r="O152" s="98"/>
      <c r="P152" s="98">
        <f>SUM(L152+N152)</f>
        <v>0</v>
      </c>
      <c r="Q152" s="98">
        <f>SUM(M152+O152)</f>
        <v>0</v>
      </c>
      <c r="R152" s="99">
        <f t="shared" ref="R152" si="4721">SUM(L152-J152)</f>
        <v>0</v>
      </c>
      <c r="S152" s="99">
        <f t="shared" ref="S152" si="4722">SUM(M152-K152)</f>
        <v>0</v>
      </c>
      <c r="T152" s="98"/>
      <c r="U152" s="98"/>
      <c r="V152" s="98"/>
      <c r="W152" s="98"/>
      <c r="X152" s="98">
        <f>VLOOKUP($D152,'факт '!$D$7:$AS$101,7,0)</f>
        <v>0</v>
      </c>
      <c r="Y152" s="98">
        <f>VLOOKUP($D152,'факт '!$D$7:$AS$101,8,0)</f>
        <v>0</v>
      </c>
      <c r="Z152" s="98">
        <f>VLOOKUP($D152,'факт '!$D$7:$AS$101,9,0)</f>
        <v>0</v>
      </c>
      <c r="AA152" s="98">
        <f>VLOOKUP($D152,'факт '!$D$7:$AS$101,10,0)</f>
        <v>0</v>
      </c>
      <c r="AB152" s="98">
        <f>SUM(X152+Z152)</f>
        <v>0</v>
      </c>
      <c r="AC152" s="98">
        <f>SUM(Y152+AA152)</f>
        <v>0</v>
      </c>
      <c r="AD152" s="99">
        <f t="shared" ref="AD152" si="4723">SUM(X152-V152)</f>
        <v>0</v>
      </c>
      <c r="AE152" s="99">
        <f t="shared" si="4306"/>
        <v>0</v>
      </c>
      <c r="AF152" s="98"/>
      <c r="AG152" s="98"/>
      <c r="AH152" s="98"/>
      <c r="AI152" s="98"/>
      <c r="AJ152" s="98">
        <f>VLOOKUP($D152,'факт '!$D$7:$AS$101,5,0)</f>
        <v>0</v>
      </c>
      <c r="AK152" s="98">
        <f>VLOOKUP($D152,'факт '!$D$7:$AS$101,6,0)</f>
        <v>0</v>
      </c>
      <c r="AL152" s="98"/>
      <c r="AM152" s="98"/>
      <c r="AN152" s="98">
        <f>SUM(AJ152+AL152)</f>
        <v>0</v>
      </c>
      <c r="AO152" s="98">
        <f>SUM(AK152+AM152)</f>
        <v>0</v>
      </c>
      <c r="AP152" s="99">
        <f t="shared" ref="AP152" si="4724">SUM(AJ152-AH152)</f>
        <v>0</v>
      </c>
      <c r="AQ152" s="99">
        <f t="shared" si="4313"/>
        <v>0</v>
      </c>
      <c r="AR152" s="98"/>
      <c r="AS152" s="98"/>
      <c r="AT152" s="98"/>
      <c r="AU152" s="98"/>
      <c r="AV152" s="98">
        <f>VLOOKUP($D152,'факт '!$D$7:$AS$101,11,0)</f>
        <v>0</v>
      </c>
      <c r="AW152" s="98">
        <f>VLOOKUP($D152,'факт '!$D$7:$AS$101,12,0)</f>
        <v>0</v>
      </c>
      <c r="AX152" s="98"/>
      <c r="AY152" s="98"/>
      <c r="AZ152" s="98">
        <f>SUM(AV152+AX152)</f>
        <v>0</v>
      </c>
      <c r="BA152" s="98">
        <f>SUM(AW152+AY152)</f>
        <v>0</v>
      </c>
      <c r="BB152" s="99">
        <f t="shared" si="4319"/>
        <v>0</v>
      </c>
      <c r="BC152" s="99">
        <f t="shared" si="4320"/>
        <v>0</v>
      </c>
      <c r="BD152" s="98"/>
      <c r="BE152" s="98"/>
      <c r="BF152" s="98"/>
      <c r="BG152" s="98"/>
      <c r="BH152" s="98">
        <f>VLOOKUP($D152,'факт '!$D$7:$AS$101,15,0)</f>
        <v>2</v>
      </c>
      <c r="BI152" s="98">
        <f>VLOOKUP($D152,'факт '!$D$7:$AS$101,16,0)</f>
        <v>489456.28</v>
      </c>
      <c r="BJ152" s="98">
        <f>VLOOKUP($D152,'факт '!$D$7:$AS$101,17,0)</f>
        <v>0</v>
      </c>
      <c r="BK152" s="98">
        <f>VLOOKUP($D152,'факт '!$D$7:$AS$101,18,0)</f>
        <v>0</v>
      </c>
      <c r="BL152" s="98">
        <f>SUM(BH152+BJ152)</f>
        <v>2</v>
      </c>
      <c r="BM152" s="98">
        <f>SUM(BI152+BK152)</f>
        <v>489456.28</v>
      </c>
      <c r="BN152" s="99">
        <f t="shared" si="4326"/>
        <v>2</v>
      </c>
      <c r="BO152" s="99">
        <f t="shared" si="4327"/>
        <v>489456.28</v>
      </c>
      <c r="BP152" s="98"/>
      <c r="BQ152" s="98"/>
      <c r="BR152" s="98"/>
      <c r="BS152" s="98"/>
      <c r="BT152" s="98">
        <f>VLOOKUP($D152,'факт '!$D$7:$AS$101,19,0)</f>
        <v>0</v>
      </c>
      <c r="BU152" s="98">
        <f>VLOOKUP($D152,'факт '!$D$7:$AS$101,20,0)</f>
        <v>0</v>
      </c>
      <c r="BV152" s="98">
        <f>VLOOKUP($D152,'факт '!$D$7:$AS$101,21,0)</f>
        <v>0</v>
      </c>
      <c r="BW152" s="98">
        <f>VLOOKUP($D152,'факт '!$D$7:$AS$101,22,0)</f>
        <v>0</v>
      </c>
      <c r="BX152" s="98">
        <f>SUM(BT152+BV152)</f>
        <v>0</v>
      </c>
      <c r="BY152" s="98">
        <f>SUM(BU152+BW152)</f>
        <v>0</v>
      </c>
      <c r="BZ152" s="99">
        <f t="shared" si="4333"/>
        <v>0</v>
      </c>
      <c r="CA152" s="99">
        <f t="shared" si="4334"/>
        <v>0</v>
      </c>
      <c r="CB152" s="98"/>
      <c r="CC152" s="98"/>
      <c r="CD152" s="98"/>
      <c r="CE152" s="98"/>
      <c r="CF152" s="98">
        <f>VLOOKUP($D152,'факт '!$D$7:$AS$101,23,0)</f>
        <v>0</v>
      </c>
      <c r="CG152" s="98">
        <f>VLOOKUP($D152,'факт '!$D$7:$AS$101,24,0)</f>
        <v>0</v>
      </c>
      <c r="CH152" s="98">
        <f>VLOOKUP($D152,'факт '!$D$7:$AS$101,25,0)</f>
        <v>0</v>
      </c>
      <c r="CI152" s="98">
        <f>VLOOKUP($D152,'факт '!$D$7:$AS$101,26,0)</f>
        <v>0</v>
      </c>
      <c r="CJ152" s="98">
        <f>SUM(CF152+CH152)</f>
        <v>0</v>
      </c>
      <c r="CK152" s="98">
        <f>SUM(CG152+CI152)</f>
        <v>0</v>
      </c>
      <c r="CL152" s="99">
        <f t="shared" si="4340"/>
        <v>0</v>
      </c>
      <c r="CM152" s="99">
        <f t="shared" si="4341"/>
        <v>0</v>
      </c>
      <c r="CN152" s="98"/>
      <c r="CO152" s="98"/>
      <c r="CP152" s="98"/>
      <c r="CQ152" s="98"/>
      <c r="CR152" s="98">
        <f>VLOOKUP($D152,'факт '!$D$7:$AS$101,27,0)</f>
        <v>0</v>
      </c>
      <c r="CS152" s="98">
        <f>VLOOKUP($D152,'факт '!$D$7:$AS$101,28,0)</f>
        <v>0</v>
      </c>
      <c r="CT152" s="98">
        <f>VLOOKUP($D152,'факт '!$D$7:$AS$101,29,0)</f>
        <v>0</v>
      </c>
      <c r="CU152" s="98">
        <f>VLOOKUP($D152,'факт '!$D$7:$AS$101,30,0)</f>
        <v>0</v>
      </c>
      <c r="CV152" s="98">
        <f>SUM(CR152+CT152)</f>
        <v>0</v>
      </c>
      <c r="CW152" s="98">
        <f>SUM(CS152+CU152)</f>
        <v>0</v>
      </c>
      <c r="CX152" s="99">
        <f t="shared" si="4347"/>
        <v>0</v>
      </c>
      <c r="CY152" s="99">
        <f t="shared" si="4348"/>
        <v>0</v>
      </c>
      <c r="CZ152" s="98"/>
      <c r="DA152" s="98"/>
      <c r="DB152" s="98"/>
      <c r="DC152" s="98"/>
      <c r="DD152" s="98">
        <f>VLOOKUP($D152,'факт '!$D$7:$AS$101,31,0)</f>
        <v>0</v>
      </c>
      <c r="DE152" s="98">
        <f>VLOOKUP($D152,'факт '!$D$7:$AS$101,32,0)</f>
        <v>0</v>
      </c>
      <c r="DF152" s="98"/>
      <c r="DG152" s="98"/>
      <c r="DH152" s="98">
        <f>SUM(DD152+DF152)</f>
        <v>0</v>
      </c>
      <c r="DI152" s="98">
        <f>SUM(DE152+DG152)</f>
        <v>0</v>
      </c>
      <c r="DJ152" s="99">
        <f t="shared" si="4354"/>
        <v>0</v>
      </c>
      <c r="DK152" s="99">
        <f t="shared" si="4355"/>
        <v>0</v>
      </c>
      <c r="DL152" s="98"/>
      <c r="DM152" s="98"/>
      <c r="DN152" s="98"/>
      <c r="DO152" s="98"/>
      <c r="DP152" s="98">
        <f>VLOOKUP($D152,'факт '!$D$7:$AS$101,13,0)</f>
        <v>0</v>
      </c>
      <c r="DQ152" s="98">
        <f>VLOOKUP($D152,'факт '!$D$7:$AS$101,14,0)</f>
        <v>0</v>
      </c>
      <c r="DR152" s="98"/>
      <c r="DS152" s="98"/>
      <c r="DT152" s="98">
        <f>SUM(DP152+DR152)</f>
        <v>0</v>
      </c>
      <c r="DU152" s="98">
        <f>SUM(DQ152+DS152)</f>
        <v>0</v>
      </c>
      <c r="DV152" s="99">
        <f t="shared" si="4361"/>
        <v>0</v>
      </c>
      <c r="DW152" s="99">
        <f t="shared" si="4362"/>
        <v>0</v>
      </c>
      <c r="DX152" s="98"/>
      <c r="DY152" s="98"/>
      <c r="DZ152" s="98"/>
      <c r="EA152" s="98"/>
      <c r="EB152" s="98">
        <f>VLOOKUP($D152,'факт '!$D$7:$AS$101,33,0)</f>
        <v>0</v>
      </c>
      <c r="EC152" s="98">
        <f>VLOOKUP($D152,'факт '!$D$7:$AS$101,34,0)</f>
        <v>0</v>
      </c>
      <c r="ED152" s="98">
        <f>VLOOKUP($D152,'факт '!$D$7:$AS$101,35,0)</f>
        <v>0</v>
      </c>
      <c r="EE152" s="98">
        <f>VLOOKUP($D152,'факт '!$D$7:$AS$101,36,0)</f>
        <v>0</v>
      </c>
      <c r="EF152" s="98">
        <f>SUM(EB152+ED152)</f>
        <v>0</v>
      </c>
      <c r="EG152" s="98">
        <f>SUM(EC152+EE152)</f>
        <v>0</v>
      </c>
      <c r="EH152" s="99">
        <f t="shared" si="4368"/>
        <v>0</v>
      </c>
      <c r="EI152" s="99">
        <f t="shared" si="4369"/>
        <v>0</v>
      </c>
      <c r="EJ152" s="98"/>
      <c r="EK152" s="98"/>
      <c r="EL152" s="98"/>
      <c r="EM152" s="98"/>
      <c r="EN152" s="98">
        <f>VLOOKUP($D152,'факт '!$D$7:$AS$101,39,0)</f>
        <v>0</v>
      </c>
      <c r="EO152" s="98">
        <f>VLOOKUP($D152,'факт '!$D$7:$AS$101,40,0)</f>
        <v>0</v>
      </c>
      <c r="EP152" s="98">
        <f>VLOOKUP($D152,'факт '!$D$7:$AS$101,41,0)</f>
        <v>0</v>
      </c>
      <c r="EQ152" s="98">
        <f>VLOOKUP($D152,'факт '!$D$7:$AS$101,42,0)</f>
        <v>0</v>
      </c>
      <c r="ER152" s="98">
        <f>SUM(EN152+EP152)</f>
        <v>0</v>
      </c>
      <c r="ES152" s="98">
        <f>SUM(EO152+EQ152)</f>
        <v>0</v>
      </c>
      <c r="ET152" s="99">
        <f t="shared" si="4375"/>
        <v>0</v>
      </c>
      <c r="EU152" s="99">
        <f t="shared" si="4376"/>
        <v>0</v>
      </c>
      <c r="EV152" s="98"/>
      <c r="EW152" s="98"/>
      <c r="EX152" s="98"/>
      <c r="EY152" s="98"/>
      <c r="EZ152" s="98"/>
      <c r="FA152" s="98"/>
      <c r="FB152" s="98"/>
      <c r="FC152" s="98"/>
      <c r="FD152" s="98">
        <f t="shared" ref="FD152:FD153" si="4725">SUM(EZ152+FB152)</f>
        <v>0</v>
      </c>
      <c r="FE152" s="98">
        <f t="shared" ref="FE152:FE153" si="4726">SUM(FA152+FC152)</f>
        <v>0</v>
      </c>
      <c r="FF152" s="99">
        <f t="shared" si="4382"/>
        <v>0</v>
      </c>
      <c r="FG152" s="99">
        <f t="shared" si="4383"/>
        <v>0</v>
      </c>
      <c r="FH152" s="98"/>
      <c r="FI152" s="98"/>
      <c r="FJ152" s="98"/>
      <c r="FK152" s="98"/>
      <c r="FL152" s="98">
        <f>VLOOKUP($D152,'факт '!$D$7:$AS$101,37,0)</f>
        <v>0</v>
      </c>
      <c r="FM152" s="98">
        <f>VLOOKUP($D152,'факт '!$D$7:$AS$101,38,0)</f>
        <v>0</v>
      </c>
      <c r="FN152" s="98"/>
      <c r="FO152" s="98"/>
      <c r="FP152" s="98">
        <f>SUM(FL152+FN152)</f>
        <v>0</v>
      </c>
      <c r="FQ152" s="98">
        <f>SUM(FM152+FO152)</f>
        <v>0</v>
      </c>
      <c r="FR152" s="99">
        <f t="shared" si="4389"/>
        <v>0</v>
      </c>
      <c r="FS152" s="99">
        <f t="shared" si="4390"/>
        <v>0</v>
      </c>
      <c r="FT152" s="98"/>
      <c r="FU152" s="98"/>
      <c r="FV152" s="98"/>
      <c r="FW152" s="98"/>
      <c r="FX152" s="98"/>
      <c r="FY152" s="98"/>
      <c r="FZ152" s="98"/>
      <c r="GA152" s="98"/>
      <c r="GB152" s="98">
        <f t="shared" ref="GB152:GB153" si="4727">SUM(FX152+FZ152)</f>
        <v>0</v>
      </c>
      <c r="GC152" s="98">
        <f t="shared" ref="GC152:GC153" si="4728">SUM(FY152+GA152)</f>
        <v>0</v>
      </c>
      <c r="GD152" s="99">
        <f t="shared" si="4396"/>
        <v>0</v>
      </c>
      <c r="GE152" s="99">
        <f t="shared" si="4397"/>
        <v>0</v>
      </c>
      <c r="GF152" s="98">
        <f t="shared" ref="GF152:GF153" si="4729">SUM(H152,T152,AF152,AR152,BD152,BP152,CB152,CN152,CZ152,DL152,DX152,EJ152,EV152)</f>
        <v>0</v>
      </c>
      <c r="GG152" s="98">
        <f t="shared" ref="GG152:GG153" si="4730">SUM(I152,U152,AG152,AS152,BE152,BQ152,CC152,CO152,DA152,DM152,DY152,EK152,EW152)</f>
        <v>0</v>
      </c>
      <c r="GH152" s="98">
        <f t="shared" ref="GH152:GH153" si="4731">SUM(J152,V152,AH152,AT152,BF152,BR152,CD152,CP152,DB152,DN152,DZ152,EL152,EX152)</f>
        <v>0</v>
      </c>
      <c r="GI152" s="98">
        <f t="shared" ref="GI152:GI153" si="4732">SUM(K152,W152,AI152,AU152,BG152,BS152,CE152,CQ152,DC152,DO152,EA152,EM152,EY152)</f>
        <v>0</v>
      </c>
      <c r="GJ152" s="98">
        <f>SUM(L152,X152,AJ152,AV152,BH152,BT152,CF152,CR152,DD152,DP152,EB152,EN152,EZ152,FL152)</f>
        <v>2</v>
      </c>
      <c r="GK152" s="98">
        <f t="shared" ref="GK152" si="4733">SUM(M152,Y152,AK152,AW152,BI152,BU152,CG152,CS152,DE152,DQ152,EC152,EO152,FA152,FM152)</f>
        <v>489456.28</v>
      </c>
      <c r="GL152" s="98">
        <f t="shared" ref="GL152" si="4734">SUM(N152,Z152,AL152,AX152,BJ152,BV152,CH152,CT152,DF152,DR152,ED152,EP152,FB152,FN152)</f>
        <v>0</v>
      </c>
      <c r="GM152" s="98">
        <f t="shared" ref="GM152" si="4735">SUM(O152,AA152,AM152,AY152,BK152,BW152,CI152,CU152,DG152,DS152,EE152,EQ152,FC152,FO152)</f>
        <v>0</v>
      </c>
      <c r="GN152" s="98">
        <f t="shared" ref="GN152" si="4736">SUM(P152,AB152,AN152,AZ152,BL152,BX152,CJ152,CV152,DH152,DT152,EF152,ER152,FD152,FP152)</f>
        <v>2</v>
      </c>
      <c r="GO152" s="98">
        <f t="shared" ref="GO152" si="4737">SUM(Q152,AC152,AO152,BA152,BM152,BY152,CK152,CW152,DI152,DU152,EG152,ES152,FE152,FQ152)</f>
        <v>489456.28</v>
      </c>
      <c r="GP152" s="98"/>
      <c r="GQ152" s="98"/>
      <c r="GR152" s="139"/>
      <c r="GS152" s="78"/>
      <c r="GT152" s="161">
        <v>244728.14240000001</v>
      </c>
      <c r="GU152" s="161">
        <f t="shared" si="4720"/>
        <v>244728.14</v>
      </c>
      <c r="GV152" s="90">
        <f t="shared" si="4249"/>
        <v>2.3999999975785613E-3</v>
      </c>
    </row>
    <row r="153" spans="1:204" hidden="1" x14ac:dyDescent="0.2">
      <c r="A153" s="23">
        <v>1</v>
      </c>
      <c r="B153" s="78"/>
      <c r="C153" s="81"/>
      <c r="D153" s="82"/>
      <c r="E153" s="83"/>
      <c r="F153" s="86"/>
      <c r="G153" s="97"/>
      <c r="H153" s="98"/>
      <c r="I153" s="98"/>
      <c r="J153" s="98"/>
      <c r="K153" s="98"/>
      <c r="L153" s="98"/>
      <c r="M153" s="98"/>
      <c r="N153" s="98"/>
      <c r="O153" s="98"/>
      <c r="P153" s="98">
        <f t="shared" si="4608"/>
        <v>0</v>
      </c>
      <c r="Q153" s="98">
        <f t="shared" si="4609"/>
        <v>0</v>
      </c>
      <c r="R153" s="99">
        <f t="shared" si="2687"/>
        <v>0</v>
      </c>
      <c r="S153" s="99">
        <f t="shared" si="2688"/>
        <v>0</v>
      </c>
      <c r="T153" s="98"/>
      <c r="U153" s="98"/>
      <c r="V153" s="98"/>
      <c r="W153" s="98"/>
      <c r="X153" s="98"/>
      <c r="Y153" s="98"/>
      <c r="Z153" s="98"/>
      <c r="AA153" s="98"/>
      <c r="AB153" s="98">
        <f t="shared" ref="AB153" si="4738">SUM(X153+Z153)</f>
        <v>0</v>
      </c>
      <c r="AC153" s="98">
        <f t="shared" ref="AC153" si="4739">SUM(Y153+AA153)</f>
        <v>0</v>
      </c>
      <c r="AD153" s="99">
        <f t="shared" si="4305"/>
        <v>0</v>
      </c>
      <c r="AE153" s="99">
        <f t="shared" si="4306"/>
        <v>0</v>
      </c>
      <c r="AF153" s="98"/>
      <c r="AG153" s="98"/>
      <c r="AH153" s="98"/>
      <c r="AI153" s="98"/>
      <c r="AJ153" s="98"/>
      <c r="AK153" s="98"/>
      <c r="AL153" s="98"/>
      <c r="AM153" s="98"/>
      <c r="AN153" s="98">
        <f t="shared" ref="AN153" si="4740">SUM(AJ153+AL153)</f>
        <v>0</v>
      </c>
      <c r="AO153" s="98">
        <f t="shared" ref="AO153" si="4741">SUM(AK153+AM153)</f>
        <v>0</v>
      </c>
      <c r="AP153" s="99">
        <f t="shared" si="4312"/>
        <v>0</v>
      </c>
      <c r="AQ153" s="99">
        <f t="shared" si="4313"/>
        <v>0</v>
      </c>
      <c r="AR153" s="98"/>
      <c r="AS153" s="98"/>
      <c r="AT153" s="98"/>
      <c r="AU153" s="98"/>
      <c r="AV153" s="98"/>
      <c r="AW153" s="98"/>
      <c r="AX153" s="98"/>
      <c r="AY153" s="98"/>
      <c r="AZ153" s="98">
        <f t="shared" ref="AZ153" si="4742">SUM(AV153+AX153)</f>
        <v>0</v>
      </c>
      <c r="BA153" s="98">
        <f t="shared" ref="BA153" si="4743">SUM(AW153+AY153)</f>
        <v>0</v>
      </c>
      <c r="BB153" s="99">
        <f t="shared" si="4319"/>
        <v>0</v>
      </c>
      <c r="BC153" s="99">
        <f t="shared" si="4320"/>
        <v>0</v>
      </c>
      <c r="BD153" s="98"/>
      <c r="BE153" s="98"/>
      <c r="BF153" s="98"/>
      <c r="BG153" s="98"/>
      <c r="BH153" s="98"/>
      <c r="BI153" s="98"/>
      <c r="BJ153" s="98"/>
      <c r="BK153" s="98"/>
      <c r="BL153" s="98">
        <f t="shared" ref="BL153" si="4744">SUM(BH153+BJ153)</f>
        <v>0</v>
      </c>
      <c r="BM153" s="98">
        <f t="shared" ref="BM153" si="4745">SUM(BI153+BK153)</f>
        <v>0</v>
      </c>
      <c r="BN153" s="99">
        <f t="shared" si="4326"/>
        <v>0</v>
      </c>
      <c r="BO153" s="99">
        <f t="shared" si="4327"/>
        <v>0</v>
      </c>
      <c r="BP153" s="98"/>
      <c r="BQ153" s="98"/>
      <c r="BR153" s="98"/>
      <c r="BS153" s="98"/>
      <c r="BT153" s="98"/>
      <c r="BU153" s="98"/>
      <c r="BV153" s="98"/>
      <c r="BW153" s="98"/>
      <c r="BX153" s="98">
        <f t="shared" ref="BX153" si="4746">SUM(BT153+BV153)</f>
        <v>0</v>
      </c>
      <c r="BY153" s="98">
        <f t="shared" ref="BY153" si="4747">SUM(BU153+BW153)</f>
        <v>0</v>
      </c>
      <c r="BZ153" s="99">
        <f t="shared" si="4333"/>
        <v>0</v>
      </c>
      <c r="CA153" s="99">
        <f t="shared" si="4334"/>
        <v>0</v>
      </c>
      <c r="CB153" s="98"/>
      <c r="CC153" s="98"/>
      <c r="CD153" s="98"/>
      <c r="CE153" s="98"/>
      <c r="CF153" s="98"/>
      <c r="CG153" s="98"/>
      <c r="CH153" s="98"/>
      <c r="CI153" s="98"/>
      <c r="CJ153" s="98">
        <f t="shared" ref="CJ153" si="4748">SUM(CF153+CH153)</f>
        <v>0</v>
      </c>
      <c r="CK153" s="98">
        <f t="shared" ref="CK153" si="4749">SUM(CG153+CI153)</f>
        <v>0</v>
      </c>
      <c r="CL153" s="99">
        <f t="shared" si="4340"/>
        <v>0</v>
      </c>
      <c r="CM153" s="99">
        <f t="shared" si="4341"/>
        <v>0</v>
      </c>
      <c r="CN153" s="98"/>
      <c r="CO153" s="98"/>
      <c r="CP153" s="98"/>
      <c r="CQ153" s="98"/>
      <c r="CR153" s="98"/>
      <c r="CS153" s="98"/>
      <c r="CT153" s="98"/>
      <c r="CU153" s="98"/>
      <c r="CV153" s="98">
        <f t="shared" ref="CV153" si="4750">SUM(CR153+CT153)</f>
        <v>0</v>
      </c>
      <c r="CW153" s="98">
        <f t="shared" ref="CW153" si="4751">SUM(CS153+CU153)</f>
        <v>0</v>
      </c>
      <c r="CX153" s="99">
        <f t="shared" si="4347"/>
        <v>0</v>
      </c>
      <c r="CY153" s="99">
        <f t="shared" si="4348"/>
        <v>0</v>
      </c>
      <c r="CZ153" s="98"/>
      <c r="DA153" s="98"/>
      <c r="DB153" s="98"/>
      <c r="DC153" s="98"/>
      <c r="DD153" s="98"/>
      <c r="DE153" s="98"/>
      <c r="DF153" s="98"/>
      <c r="DG153" s="98"/>
      <c r="DH153" s="98">
        <f t="shared" ref="DH153" si="4752">SUM(DD153+DF153)</f>
        <v>0</v>
      </c>
      <c r="DI153" s="98">
        <f t="shared" ref="DI153" si="4753">SUM(DE153+DG153)</f>
        <v>0</v>
      </c>
      <c r="DJ153" s="99">
        <f t="shared" si="4354"/>
        <v>0</v>
      </c>
      <c r="DK153" s="99">
        <f t="shared" si="4355"/>
        <v>0</v>
      </c>
      <c r="DL153" s="98"/>
      <c r="DM153" s="98"/>
      <c r="DN153" s="98"/>
      <c r="DO153" s="98"/>
      <c r="DP153" s="98"/>
      <c r="DQ153" s="98"/>
      <c r="DR153" s="98"/>
      <c r="DS153" s="98"/>
      <c r="DT153" s="98">
        <f t="shared" ref="DT153" si="4754">SUM(DP153+DR153)</f>
        <v>0</v>
      </c>
      <c r="DU153" s="98">
        <f t="shared" ref="DU153" si="4755">SUM(DQ153+DS153)</f>
        <v>0</v>
      </c>
      <c r="DV153" s="99">
        <f t="shared" si="4361"/>
        <v>0</v>
      </c>
      <c r="DW153" s="99">
        <f t="shared" si="4362"/>
        <v>0</v>
      </c>
      <c r="DX153" s="98"/>
      <c r="DY153" s="98"/>
      <c r="DZ153" s="98"/>
      <c r="EA153" s="98"/>
      <c r="EB153" s="98"/>
      <c r="EC153" s="98"/>
      <c r="ED153" s="98"/>
      <c r="EE153" s="98"/>
      <c r="EF153" s="98">
        <f t="shared" ref="EF153" si="4756">SUM(EB153+ED153)</f>
        <v>0</v>
      </c>
      <c r="EG153" s="98">
        <f t="shared" ref="EG153" si="4757">SUM(EC153+EE153)</f>
        <v>0</v>
      </c>
      <c r="EH153" s="99">
        <f t="shared" si="4368"/>
        <v>0</v>
      </c>
      <c r="EI153" s="99">
        <f t="shared" si="4369"/>
        <v>0</v>
      </c>
      <c r="EJ153" s="98"/>
      <c r="EK153" s="98"/>
      <c r="EL153" s="98"/>
      <c r="EM153" s="98"/>
      <c r="EN153" s="98"/>
      <c r="EO153" s="98"/>
      <c r="EP153" s="98"/>
      <c r="EQ153" s="98"/>
      <c r="ER153" s="98">
        <f t="shared" ref="ER153" si="4758">SUM(EN153+EP153)</f>
        <v>0</v>
      </c>
      <c r="ES153" s="98">
        <f t="shared" ref="ES153" si="4759">SUM(EO153+EQ153)</f>
        <v>0</v>
      </c>
      <c r="ET153" s="99">
        <f t="shared" si="4375"/>
        <v>0</v>
      </c>
      <c r="EU153" s="99">
        <f t="shared" si="4376"/>
        <v>0</v>
      </c>
      <c r="EV153" s="98"/>
      <c r="EW153" s="98"/>
      <c r="EX153" s="98"/>
      <c r="EY153" s="98"/>
      <c r="EZ153" s="98"/>
      <c r="FA153" s="98"/>
      <c r="FB153" s="98"/>
      <c r="FC153" s="98"/>
      <c r="FD153" s="98">
        <f t="shared" si="4725"/>
        <v>0</v>
      </c>
      <c r="FE153" s="98">
        <f t="shared" si="4726"/>
        <v>0</v>
      </c>
      <c r="FF153" s="99">
        <f t="shared" si="4382"/>
        <v>0</v>
      </c>
      <c r="FG153" s="99">
        <f t="shared" si="4383"/>
        <v>0</v>
      </c>
      <c r="FH153" s="98"/>
      <c r="FI153" s="98"/>
      <c r="FJ153" s="98"/>
      <c r="FK153" s="98"/>
      <c r="FL153" s="98"/>
      <c r="FM153" s="98"/>
      <c r="FN153" s="98"/>
      <c r="FO153" s="98"/>
      <c r="FP153" s="98">
        <f t="shared" ref="FP153" si="4760">SUM(FL153+FN153)</f>
        <v>0</v>
      </c>
      <c r="FQ153" s="98">
        <f t="shared" ref="FQ153" si="4761">SUM(FM153+FO153)</f>
        <v>0</v>
      </c>
      <c r="FR153" s="99">
        <f t="shared" si="4389"/>
        <v>0</v>
      </c>
      <c r="FS153" s="99">
        <f t="shared" si="4390"/>
        <v>0</v>
      </c>
      <c r="FT153" s="98"/>
      <c r="FU153" s="98"/>
      <c r="FV153" s="98"/>
      <c r="FW153" s="98"/>
      <c r="FX153" s="98"/>
      <c r="FY153" s="98"/>
      <c r="FZ153" s="98"/>
      <c r="GA153" s="98"/>
      <c r="GB153" s="98">
        <f t="shared" si="4727"/>
        <v>0</v>
      </c>
      <c r="GC153" s="98">
        <f t="shared" si="4728"/>
        <v>0</v>
      </c>
      <c r="GD153" s="99">
        <f t="shared" si="4396"/>
        <v>0</v>
      </c>
      <c r="GE153" s="99">
        <f t="shared" si="4397"/>
        <v>0</v>
      </c>
      <c r="GF153" s="98">
        <f t="shared" si="4729"/>
        <v>0</v>
      </c>
      <c r="GG153" s="98">
        <f t="shared" si="4730"/>
        <v>0</v>
      </c>
      <c r="GH153" s="98">
        <f t="shared" si="4731"/>
        <v>0</v>
      </c>
      <c r="GI153" s="98">
        <f t="shared" si="4732"/>
        <v>0</v>
      </c>
      <c r="GJ153" s="98">
        <f t="shared" ref="GJ153" si="4762">SUM(L153,X153,AJ153,AV153,BH153,BT153,CF153,CR153,DD153,DP153,EB153,EN153,EZ153)</f>
        <v>0</v>
      </c>
      <c r="GK153" s="98">
        <f t="shared" ref="GK153" si="4763">SUM(M153,Y153,AK153,AW153,BI153,BU153,CG153,CS153,DE153,DQ153,EC153,EO153,FA153)</f>
        <v>0</v>
      </c>
      <c r="GL153" s="98">
        <f t="shared" ref="GL153" si="4764">SUM(N153,Z153,AL153,AX153,BJ153,BV153,CH153,CT153,DF153,DR153,ED153,EP153,FB153)</f>
        <v>0</v>
      </c>
      <c r="GM153" s="98">
        <f t="shared" ref="GM153" si="4765">SUM(O153,AA153,AM153,AY153,BK153,BW153,CI153,CU153,DG153,DS153,EE153,EQ153,FC153)</f>
        <v>0</v>
      </c>
      <c r="GN153" s="98">
        <f t="shared" ref="GN153" si="4766">SUM(P153,AB153,AN153,AZ153,BL153,BX153,CJ153,CV153,DH153,DT153,EF153,ER153,FD153)</f>
        <v>0</v>
      </c>
      <c r="GO153" s="98">
        <f t="shared" ref="GO153" si="4767">SUM(Q153,AC153,AO153,BA153,BM153,BY153,CK153,CW153,DI153,DU153,EG153,ES153,FE153)</f>
        <v>0</v>
      </c>
      <c r="GP153" s="98"/>
      <c r="GQ153" s="98"/>
      <c r="GR153" s="139"/>
      <c r="GS153" s="78"/>
      <c r="GT153" s="161"/>
      <c r="GU153" s="161"/>
      <c r="GV153" s="90">
        <f t="shared" si="4249"/>
        <v>0</v>
      </c>
    </row>
    <row r="154" spans="1:204" hidden="1" x14ac:dyDescent="0.2">
      <c r="A154" s="23">
        <v>1</v>
      </c>
      <c r="B154" s="101"/>
      <c r="C154" s="102"/>
      <c r="D154" s="103"/>
      <c r="E154" s="104" t="s">
        <v>63</v>
      </c>
      <c r="F154" s="104"/>
      <c r="G154" s="105"/>
      <c r="H154" s="106">
        <f>SUM(H155:H172)</f>
        <v>28</v>
      </c>
      <c r="I154" s="106">
        <f t="shared" ref="I154:BS154" si="4768">SUM(I155:I172)</f>
        <v>4372595.5614</v>
      </c>
      <c r="J154" s="106">
        <f t="shared" si="4768"/>
        <v>11.666666666666668</v>
      </c>
      <c r="K154" s="106">
        <f t="shared" si="4768"/>
        <v>1821914.8172500001</v>
      </c>
      <c r="L154" s="106">
        <f>SUM(L172,L168,L164,L155)</f>
        <v>14</v>
      </c>
      <c r="M154" s="106">
        <f t="shared" ref="M154:Q154" si="4769">SUM(M172,M168,M164,M155)</f>
        <v>1883982.1</v>
      </c>
      <c r="N154" s="106">
        <f t="shared" si="4769"/>
        <v>0</v>
      </c>
      <c r="O154" s="106">
        <f t="shared" si="4769"/>
        <v>0</v>
      </c>
      <c r="P154" s="106">
        <f t="shared" si="4769"/>
        <v>14</v>
      </c>
      <c r="Q154" s="106">
        <f t="shared" si="4769"/>
        <v>1883982.1</v>
      </c>
      <c r="R154" s="99">
        <f t="shared" si="2687"/>
        <v>2.3333333333333321</v>
      </c>
      <c r="S154" s="99">
        <f t="shared" si="2688"/>
        <v>62067.282750000013</v>
      </c>
      <c r="T154" s="106">
        <f t="shared" si="4768"/>
        <v>683</v>
      </c>
      <c r="U154" s="106">
        <f t="shared" si="4768"/>
        <v>102389037.5676</v>
      </c>
      <c r="V154" s="106">
        <f t="shared" si="4768"/>
        <v>284.58333333333331</v>
      </c>
      <c r="W154" s="106">
        <f t="shared" si="4768"/>
        <v>42662098.986500002</v>
      </c>
      <c r="X154" s="106">
        <f>SUM(X172,X168,X165,X155)</f>
        <v>309</v>
      </c>
      <c r="Y154" s="106">
        <f t="shared" ref="Y154:AC154" si="4770">SUM(Y172,Y168,Y165,Y155)</f>
        <v>45498016.230000004</v>
      </c>
      <c r="Z154" s="106">
        <f t="shared" si="4770"/>
        <v>11</v>
      </c>
      <c r="AA154" s="106">
        <f t="shared" si="4770"/>
        <v>1880411.59</v>
      </c>
      <c r="AB154" s="106">
        <f t="shared" si="4770"/>
        <v>320</v>
      </c>
      <c r="AC154" s="106">
        <f t="shared" si="4770"/>
        <v>47378427.82</v>
      </c>
      <c r="AD154" s="99">
        <f t="shared" si="4305"/>
        <v>24.416666666666686</v>
      </c>
      <c r="AE154" s="99">
        <f t="shared" si="4306"/>
        <v>2835917.2435000017</v>
      </c>
      <c r="AF154" s="106">
        <f t="shared" si="4768"/>
        <v>0</v>
      </c>
      <c r="AG154" s="106">
        <f t="shared" si="4768"/>
        <v>0</v>
      </c>
      <c r="AH154" s="106">
        <f t="shared" si="4768"/>
        <v>0</v>
      </c>
      <c r="AI154" s="106">
        <f t="shared" si="4768"/>
        <v>0</v>
      </c>
      <c r="AJ154" s="106">
        <f>SUM(AJ172,AJ168,AJ165,AJ155)</f>
        <v>0</v>
      </c>
      <c r="AK154" s="106">
        <f t="shared" ref="AK154" si="4771">SUM(AK172,AK168,AK165,AK155)</f>
        <v>0</v>
      </c>
      <c r="AL154" s="106">
        <f t="shared" ref="AL154" si="4772">SUM(AL172,AL168,AL165,AL155)</f>
        <v>0</v>
      </c>
      <c r="AM154" s="106">
        <f t="shared" ref="AM154" si="4773">SUM(AM172,AM168,AM165,AM155)</f>
        <v>0</v>
      </c>
      <c r="AN154" s="106">
        <f t="shared" ref="AN154" si="4774">SUM(AN172,AN168,AN165,AN155)</f>
        <v>0</v>
      </c>
      <c r="AO154" s="106">
        <f t="shared" ref="AO154" si="4775">SUM(AO172,AO168,AO165,AO155)</f>
        <v>0</v>
      </c>
      <c r="AP154" s="99">
        <f t="shared" si="4312"/>
        <v>0</v>
      </c>
      <c r="AQ154" s="99">
        <f t="shared" si="4313"/>
        <v>0</v>
      </c>
      <c r="AR154" s="106">
        <f t="shared" si="4768"/>
        <v>0</v>
      </c>
      <c r="AS154" s="106">
        <f t="shared" si="4768"/>
        <v>0</v>
      </c>
      <c r="AT154" s="106">
        <f t="shared" si="4768"/>
        <v>0</v>
      </c>
      <c r="AU154" s="106">
        <f t="shared" si="4768"/>
        <v>0</v>
      </c>
      <c r="AV154" s="106">
        <f>SUM(AV172,AV168,AV165,AV155)</f>
        <v>0</v>
      </c>
      <c r="AW154" s="106">
        <f t="shared" ref="AW154" si="4776">SUM(AW172,AW168,AW165,AW155)</f>
        <v>0</v>
      </c>
      <c r="AX154" s="106">
        <f t="shared" ref="AX154" si="4777">SUM(AX172,AX168,AX165,AX155)</f>
        <v>0</v>
      </c>
      <c r="AY154" s="106">
        <f t="shared" ref="AY154" si="4778">SUM(AY172,AY168,AY165,AY155)</f>
        <v>0</v>
      </c>
      <c r="AZ154" s="106">
        <f t="shared" ref="AZ154" si="4779">SUM(AZ172,AZ168,AZ165,AZ155)</f>
        <v>0</v>
      </c>
      <c r="BA154" s="106">
        <f t="shared" ref="BA154" si="4780">SUM(BA172,BA168,BA165,BA155)</f>
        <v>0</v>
      </c>
      <c r="BB154" s="99">
        <f t="shared" si="4319"/>
        <v>0</v>
      </c>
      <c r="BC154" s="99">
        <f t="shared" si="4320"/>
        <v>0</v>
      </c>
      <c r="BD154" s="106">
        <f t="shared" si="4768"/>
        <v>232</v>
      </c>
      <c r="BE154" s="106">
        <f t="shared" si="4768"/>
        <v>33371031.781599998</v>
      </c>
      <c r="BF154" s="106">
        <f t="shared" si="4768"/>
        <v>96.666666666666671</v>
      </c>
      <c r="BG154" s="106">
        <f t="shared" si="4768"/>
        <v>13904596.575666666</v>
      </c>
      <c r="BH154" s="106">
        <f>SUM(BH172,BH168,BH165,BH155)</f>
        <v>63</v>
      </c>
      <c r="BI154" s="106">
        <f t="shared" ref="BI154" si="4781">SUM(BI172,BI168,BI165,BI155)</f>
        <v>9248017.4999999981</v>
      </c>
      <c r="BJ154" s="106">
        <f t="shared" ref="BJ154" si="4782">SUM(BJ172,BJ168,BJ165,BJ155)</f>
        <v>2</v>
      </c>
      <c r="BK154" s="106">
        <f t="shared" ref="BK154" si="4783">SUM(BK172,BK168,BK165,BK155)</f>
        <v>269140.3</v>
      </c>
      <c r="BL154" s="106">
        <f t="shared" ref="BL154" si="4784">SUM(BL172,BL168,BL165,BL155)</f>
        <v>65</v>
      </c>
      <c r="BM154" s="106">
        <f t="shared" ref="BM154" si="4785">SUM(BM172,BM168,BM165,BM155)</f>
        <v>9517157.799999997</v>
      </c>
      <c r="BN154" s="99">
        <f t="shared" si="4326"/>
        <v>-33.666666666666671</v>
      </c>
      <c r="BO154" s="99">
        <f t="shared" si="4327"/>
        <v>-4656579.0756666679</v>
      </c>
      <c r="BP154" s="106">
        <f t="shared" si="4768"/>
        <v>0</v>
      </c>
      <c r="BQ154" s="106">
        <f t="shared" si="4768"/>
        <v>0</v>
      </c>
      <c r="BR154" s="106">
        <f t="shared" si="4768"/>
        <v>0</v>
      </c>
      <c r="BS154" s="106">
        <f t="shared" si="4768"/>
        <v>0</v>
      </c>
      <c r="BT154" s="106">
        <f>SUM(BT172,BT168,BT165,BT155)</f>
        <v>0</v>
      </c>
      <c r="BU154" s="106">
        <f t="shared" ref="BU154" si="4786">SUM(BU172,BU168,BU165,BU155)</f>
        <v>0</v>
      </c>
      <c r="BV154" s="106">
        <f t="shared" ref="BV154" si="4787">SUM(BV172,BV168,BV165,BV155)</f>
        <v>0</v>
      </c>
      <c r="BW154" s="106">
        <f t="shared" ref="BW154" si="4788">SUM(BW172,BW168,BW165,BW155)</f>
        <v>0</v>
      </c>
      <c r="BX154" s="106">
        <f t="shared" ref="BX154" si="4789">SUM(BX172,BX168,BX165,BX155)</f>
        <v>0</v>
      </c>
      <c r="BY154" s="106">
        <f t="shared" ref="BY154" si="4790">SUM(BY172,BY168,BY165,BY155)</f>
        <v>0</v>
      </c>
      <c r="BZ154" s="99">
        <f t="shared" si="4333"/>
        <v>0</v>
      </c>
      <c r="CA154" s="99">
        <f t="shared" si="4334"/>
        <v>0</v>
      </c>
      <c r="CB154" s="106">
        <f t="shared" ref="CB154:EA154" si="4791">SUM(CB155:CB172)</f>
        <v>0</v>
      </c>
      <c r="CC154" s="106">
        <f t="shared" si="4791"/>
        <v>0</v>
      </c>
      <c r="CD154" s="106">
        <f t="shared" si="4791"/>
        <v>0</v>
      </c>
      <c r="CE154" s="106">
        <f t="shared" si="4791"/>
        <v>0</v>
      </c>
      <c r="CF154" s="106">
        <f>SUM(CF172,CF168,CF165,CF155)</f>
        <v>0</v>
      </c>
      <c r="CG154" s="106">
        <f t="shared" ref="CG154" si="4792">SUM(CG172,CG168,CG165,CG155)</f>
        <v>0</v>
      </c>
      <c r="CH154" s="106">
        <f t="shared" ref="CH154" si="4793">SUM(CH172,CH168,CH165,CH155)</f>
        <v>0</v>
      </c>
      <c r="CI154" s="106">
        <f t="shared" ref="CI154" si="4794">SUM(CI172,CI168,CI165,CI155)</f>
        <v>0</v>
      </c>
      <c r="CJ154" s="106">
        <f t="shared" ref="CJ154" si="4795">SUM(CJ172,CJ168,CJ165,CJ155)</f>
        <v>0</v>
      </c>
      <c r="CK154" s="106">
        <f t="shared" ref="CK154" si="4796">SUM(CK172,CK168,CK165,CK155)</f>
        <v>0</v>
      </c>
      <c r="CL154" s="99">
        <f t="shared" si="4340"/>
        <v>0</v>
      </c>
      <c r="CM154" s="99">
        <f t="shared" si="4341"/>
        <v>0</v>
      </c>
      <c r="CN154" s="106">
        <f t="shared" si="4791"/>
        <v>0</v>
      </c>
      <c r="CO154" s="106">
        <f t="shared" si="4791"/>
        <v>0</v>
      </c>
      <c r="CP154" s="106">
        <f t="shared" si="4791"/>
        <v>0</v>
      </c>
      <c r="CQ154" s="106">
        <f t="shared" si="4791"/>
        <v>0</v>
      </c>
      <c r="CR154" s="106">
        <f>SUM(CR172,CR168,CR165,CR155)</f>
        <v>0</v>
      </c>
      <c r="CS154" s="106">
        <f t="shared" ref="CS154" si="4797">SUM(CS172,CS168,CS165,CS155)</f>
        <v>0</v>
      </c>
      <c r="CT154" s="106">
        <f t="shared" ref="CT154" si="4798">SUM(CT172,CT168,CT165,CT155)</f>
        <v>0</v>
      </c>
      <c r="CU154" s="106">
        <f t="shared" ref="CU154" si="4799">SUM(CU172,CU168,CU165,CU155)</f>
        <v>0</v>
      </c>
      <c r="CV154" s="106">
        <f t="shared" ref="CV154" si="4800">SUM(CV172,CV168,CV165,CV155)</f>
        <v>0</v>
      </c>
      <c r="CW154" s="106">
        <f t="shared" ref="CW154" si="4801">SUM(CW172,CW168,CW165,CW155)</f>
        <v>0</v>
      </c>
      <c r="CX154" s="99">
        <f t="shared" si="4347"/>
        <v>0</v>
      </c>
      <c r="CY154" s="99">
        <f t="shared" si="4348"/>
        <v>0</v>
      </c>
      <c r="CZ154" s="106">
        <f t="shared" si="4791"/>
        <v>0</v>
      </c>
      <c r="DA154" s="106">
        <f t="shared" si="4791"/>
        <v>0</v>
      </c>
      <c r="DB154" s="106">
        <f t="shared" si="4791"/>
        <v>0</v>
      </c>
      <c r="DC154" s="106">
        <f t="shared" si="4791"/>
        <v>0</v>
      </c>
      <c r="DD154" s="106">
        <f>SUM(DD172,DD168,DD165,DD155)</f>
        <v>0</v>
      </c>
      <c r="DE154" s="106">
        <f t="shared" ref="DE154" si="4802">SUM(DE172,DE168,DE165,DE155)</f>
        <v>0</v>
      </c>
      <c r="DF154" s="106">
        <f t="shared" ref="DF154" si="4803">SUM(DF172,DF168,DF165,DF155)</f>
        <v>0</v>
      </c>
      <c r="DG154" s="106">
        <f t="shared" ref="DG154" si="4804">SUM(DG172,DG168,DG165,DG155)</f>
        <v>0</v>
      </c>
      <c r="DH154" s="106">
        <f t="shared" ref="DH154" si="4805">SUM(DH172,DH168,DH165,DH155)</f>
        <v>0</v>
      </c>
      <c r="DI154" s="106">
        <f t="shared" ref="DI154" si="4806">SUM(DI172,DI168,DI165,DI155)</f>
        <v>0</v>
      </c>
      <c r="DJ154" s="99">
        <f t="shared" si="4354"/>
        <v>0</v>
      </c>
      <c r="DK154" s="99">
        <f t="shared" si="4355"/>
        <v>0</v>
      </c>
      <c r="DL154" s="106">
        <f t="shared" si="4791"/>
        <v>0</v>
      </c>
      <c r="DM154" s="106">
        <f t="shared" si="4791"/>
        <v>0</v>
      </c>
      <c r="DN154" s="106">
        <f t="shared" si="4791"/>
        <v>0</v>
      </c>
      <c r="DO154" s="106">
        <f t="shared" si="4791"/>
        <v>0</v>
      </c>
      <c r="DP154" s="106">
        <f>SUM(DP172,DP168,DP165,DP155)</f>
        <v>0</v>
      </c>
      <c r="DQ154" s="106">
        <f t="shared" ref="DQ154" si="4807">SUM(DQ172,DQ168,DQ165,DQ155)</f>
        <v>0</v>
      </c>
      <c r="DR154" s="106">
        <f t="shared" ref="DR154" si="4808">SUM(DR172,DR168,DR165,DR155)</f>
        <v>0</v>
      </c>
      <c r="DS154" s="106">
        <f t="shared" ref="DS154" si="4809">SUM(DS172,DS168,DS165,DS155)</f>
        <v>0</v>
      </c>
      <c r="DT154" s="106">
        <f t="shared" ref="DT154" si="4810">SUM(DT172,DT168,DT165,DT155)</f>
        <v>0</v>
      </c>
      <c r="DU154" s="106">
        <f t="shared" ref="DU154" si="4811">SUM(DU172,DU168,DU165,DU155)</f>
        <v>0</v>
      </c>
      <c r="DV154" s="99">
        <f t="shared" si="4361"/>
        <v>0</v>
      </c>
      <c r="DW154" s="99">
        <f t="shared" si="4362"/>
        <v>0</v>
      </c>
      <c r="DX154" s="106">
        <f t="shared" si="4791"/>
        <v>0</v>
      </c>
      <c r="DY154" s="106">
        <f t="shared" si="4791"/>
        <v>0</v>
      </c>
      <c r="DZ154" s="106">
        <f t="shared" si="4791"/>
        <v>0</v>
      </c>
      <c r="EA154" s="106">
        <f t="shared" si="4791"/>
        <v>0</v>
      </c>
      <c r="EB154" s="106">
        <f>SUM(EB172,EB168,EB165,EB155)</f>
        <v>0</v>
      </c>
      <c r="EC154" s="106">
        <f t="shared" ref="EC154" si="4812">SUM(EC172,EC168,EC165,EC155)</f>
        <v>0</v>
      </c>
      <c r="ED154" s="106">
        <f t="shared" ref="ED154" si="4813">SUM(ED172,ED168,ED165,ED155)</f>
        <v>0</v>
      </c>
      <c r="EE154" s="106">
        <f t="shared" ref="EE154" si="4814">SUM(EE172,EE168,EE165,EE155)</f>
        <v>0</v>
      </c>
      <c r="EF154" s="106">
        <f t="shared" ref="EF154" si="4815">SUM(EF172,EF168,EF165,EF155)</f>
        <v>0</v>
      </c>
      <c r="EG154" s="106">
        <f t="shared" ref="EG154" si="4816">SUM(EG172,EG168,EG165,EG155)</f>
        <v>0</v>
      </c>
      <c r="EH154" s="99">
        <f t="shared" si="4368"/>
        <v>0</v>
      </c>
      <c r="EI154" s="99">
        <f t="shared" si="4369"/>
        <v>0</v>
      </c>
      <c r="EJ154" s="106">
        <f t="shared" ref="EJ154:GQ154" si="4817">SUM(EJ155:EJ172)</f>
        <v>178</v>
      </c>
      <c r="EK154" s="106">
        <f t="shared" si="4817"/>
        <v>24792368.1138</v>
      </c>
      <c r="EL154" s="106">
        <f t="shared" si="4817"/>
        <v>74.166666666666671</v>
      </c>
      <c r="EM154" s="106">
        <f t="shared" si="4817"/>
        <v>10330153.38075</v>
      </c>
      <c r="EN154" s="106">
        <f>SUM(EN172,EN168,EN165,EN155)</f>
        <v>79</v>
      </c>
      <c r="EO154" s="106">
        <f t="shared" ref="EO154" si="4818">SUM(EO172,EO168,EO165,EO155)</f>
        <v>10893192.199999997</v>
      </c>
      <c r="EP154" s="106">
        <f t="shared" ref="EP154" si="4819">SUM(EP172,EP168,EP165,EP155)</f>
        <v>5</v>
      </c>
      <c r="EQ154" s="106">
        <f t="shared" ref="EQ154" si="4820">SUM(EQ172,EQ168,EQ165,EQ155)</f>
        <v>707804.12999999989</v>
      </c>
      <c r="ER154" s="106">
        <f t="shared" ref="ER154" si="4821">SUM(ER172,ER168,ER165,ER155)</f>
        <v>84</v>
      </c>
      <c r="ES154" s="106">
        <f t="shared" ref="ES154" si="4822">SUM(ES172,ES168,ES165,ES155)</f>
        <v>11600996.329999996</v>
      </c>
      <c r="ET154" s="99">
        <f t="shared" si="4375"/>
        <v>4.8333333333333286</v>
      </c>
      <c r="EU154" s="99">
        <f t="shared" si="4376"/>
        <v>563038.81924999692</v>
      </c>
      <c r="EV154" s="106">
        <f t="shared" si="4817"/>
        <v>25</v>
      </c>
      <c r="EW154" s="106">
        <f t="shared" si="4817"/>
        <v>3801171.0649999999</v>
      </c>
      <c r="EX154" s="106">
        <f t="shared" si="4817"/>
        <v>10.416666666666668</v>
      </c>
      <c r="EY154" s="106">
        <f t="shared" si="4817"/>
        <v>1583821.2770833333</v>
      </c>
      <c r="EZ154" s="106">
        <f>SUM(EZ172,EZ168,EZ165,EZ155)</f>
        <v>0</v>
      </c>
      <c r="FA154" s="106">
        <f t="shared" ref="FA154" si="4823">SUM(FA172,FA168,FA165,FA155)</f>
        <v>0</v>
      </c>
      <c r="FB154" s="106">
        <f t="shared" ref="FB154" si="4824">SUM(FB172,FB168,FB165,FB155)</f>
        <v>0</v>
      </c>
      <c r="FC154" s="106">
        <f t="shared" ref="FC154" si="4825">SUM(FC172,FC168,FC165,FC155)</f>
        <v>0</v>
      </c>
      <c r="FD154" s="106">
        <f t="shared" ref="FD154" si="4826">SUM(FD172,FD168,FD165,FD155)</f>
        <v>0</v>
      </c>
      <c r="FE154" s="106">
        <f t="shared" ref="FE154" si="4827">SUM(FE172,FE168,FE165,FE155)</f>
        <v>0</v>
      </c>
      <c r="FF154" s="99">
        <f t="shared" si="4382"/>
        <v>-10.416666666666668</v>
      </c>
      <c r="FG154" s="99">
        <f t="shared" si="4383"/>
        <v>-1583821.2770833333</v>
      </c>
      <c r="FH154" s="106">
        <f t="shared" si="4817"/>
        <v>0</v>
      </c>
      <c r="FI154" s="106">
        <f t="shared" si="4817"/>
        <v>0</v>
      </c>
      <c r="FJ154" s="106">
        <f t="shared" si="4817"/>
        <v>0</v>
      </c>
      <c r="FK154" s="106">
        <f t="shared" si="4817"/>
        <v>0</v>
      </c>
      <c r="FL154" s="106">
        <f>SUM(FL172,FL168,FL165,FL155)</f>
        <v>0</v>
      </c>
      <c r="FM154" s="106">
        <f t="shared" ref="FM154" si="4828">SUM(FM172,FM168,FM165,FM155)</f>
        <v>0</v>
      </c>
      <c r="FN154" s="106">
        <f t="shared" ref="FN154" si="4829">SUM(FN172,FN168,FN165,FN155)</f>
        <v>0</v>
      </c>
      <c r="FO154" s="106">
        <f t="shared" ref="FO154" si="4830">SUM(FO172,FO168,FO165,FO155)</f>
        <v>0</v>
      </c>
      <c r="FP154" s="106">
        <f t="shared" ref="FP154" si="4831">SUM(FP172,FP168,FP165,FP155)</f>
        <v>0</v>
      </c>
      <c r="FQ154" s="106">
        <f t="shared" ref="FQ154" si="4832">SUM(FQ172,FQ168,FQ165,FQ155)</f>
        <v>0</v>
      </c>
      <c r="FR154" s="99">
        <f t="shared" si="4389"/>
        <v>0</v>
      </c>
      <c r="FS154" s="99">
        <f t="shared" si="4390"/>
        <v>0</v>
      </c>
      <c r="FT154" s="106">
        <f t="shared" si="4817"/>
        <v>5</v>
      </c>
      <c r="FU154" s="106">
        <f t="shared" si="4817"/>
        <v>760234.21299999999</v>
      </c>
      <c r="FV154" s="106">
        <f t="shared" si="4817"/>
        <v>2.0833333333333335</v>
      </c>
      <c r="FW154" s="106">
        <f t="shared" si="4817"/>
        <v>316764.25541666668</v>
      </c>
      <c r="FX154" s="106">
        <f>SUM(FX172,FX168,FX165,FX155)</f>
        <v>0</v>
      </c>
      <c r="FY154" s="106">
        <f t="shared" ref="FY154" si="4833">SUM(FY172,FY168,FY165,FY155)</f>
        <v>0</v>
      </c>
      <c r="FZ154" s="106">
        <f t="shared" ref="FZ154" si="4834">SUM(FZ172,FZ168,FZ165,FZ155)</f>
        <v>0</v>
      </c>
      <c r="GA154" s="106">
        <f t="shared" ref="GA154" si="4835">SUM(GA172,GA168,GA165,GA155)</f>
        <v>0</v>
      </c>
      <c r="GB154" s="106">
        <f t="shared" ref="GB154" si="4836">SUM(GB172,GB168,GB165,GB155)</f>
        <v>0</v>
      </c>
      <c r="GC154" s="106">
        <f t="shared" ref="GC154" si="4837">SUM(GC172,GC168,GC165,GC155)</f>
        <v>0</v>
      </c>
      <c r="GD154" s="99">
        <f t="shared" si="4396"/>
        <v>-2.0833333333333335</v>
      </c>
      <c r="GE154" s="99">
        <f t="shared" si="4397"/>
        <v>-316764.25541666668</v>
      </c>
      <c r="GF154" s="106">
        <f>SUM(GF155,GF165,GF168,GF172)</f>
        <v>1151</v>
      </c>
      <c r="GG154" s="106">
        <f t="shared" ref="GG154:GO154" si="4838">SUM(GG155,GG165,GG168,GG172)</f>
        <v>169486438.30239999</v>
      </c>
      <c r="GH154" s="129">
        <f t="shared" ref="GH154:GH155" si="4839">SUM(GF154/12*$A$2)</f>
        <v>479.58333333333337</v>
      </c>
      <c r="GI154" s="172">
        <f t="shared" ref="GI154:GI155" si="4840">SUM(GG154/12*$A$2)</f>
        <v>70619349.292666659</v>
      </c>
      <c r="GJ154" s="106">
        <f t="shared" si="4838"/>
        <v>465</v>
      </c>
      <c r="GK154" s="106">
        <f t="shared" si="4838"/>
        <v>67523208.030000001</v>
      </c>
      <c r="GL154" s="106">
        <f t="shared" si="4838"/>
        <v>18</v>
      </c>
      <c r="GM154" s="106">
        <f t="shared" si="4838"/>
        <v>2857356.02</v>
      </c>
      <c r="GN154" s="106">
        <f t="shared" si="4838"/>
        <v>483</v>
      </c>
      <c r="GO154" s="106">
        <f t="shared" si="4838"/>
        <v>70380564.049999997</v>
      </c>
      <c r="GP154" s="106">
        <f t="shared" si="4817"/>
        <v>-14.58333333333332</v>
      </c>
      <c r="GQ154" s="106">
        <f t="shared" si="4817"/>
        <v>-3096141.2626666687</v>
      </c>
      <c r="GR154" s="139"/>
      <c r="GS154" s="78"/>
      <c r="GT154" s="161"/>
      <c r="GU154" s="161"/>
      <c r="GV154" s="90">
        <f t="shared" si="4249"/>
        <v>0</v>
      </c>
    </row>
    <row r="155" spans="1:204" ht="15.75" hidden="1" customHeight="1" x14ac:dyDescent="0.2">
      <c r="A155" s="23">
        <v>1</v>
      </c>
      <c r="B155" s="101"/>
      <c r="C155" s="107"/>
      <c r="D155" s="108"/>
      <c r="E155" s="123" t="s">
        <v>64</v>
      </c>
      <c r="F155" s="125">
        <v>34</v>
      </c>
      <c r="G155" s="126">
        <v>134570.1513</v>
      </c>
      <c r="H155" s="106">
        <f>VLOOKUP($E155,'ВМП план'!$B$8:$AN$43,8,0)</f>
        <v>25</v>
      </c>
      <c r="I155" s="106">
        <f>VLOOKUP($E155,'ВМП план'!$B$8:$AN$43,9,0)</f>
        <v>3364253.7824999997</v>
      </c>
      <c r="J155" s="106">
        <f t="shared" si="288"/>
        <v>10.416666666666668</v>
      </c>
      <c r="K155" s="106">
        <f t="shared" si="289"/>
        <v>1401772.409375</v>
      </c>
      <c r="L155" s="106">
        <f>SUM(L156:L164)</f>
        <v>14</v>
      </c>
      <c r="M155" s="106">
        <f t="shared" ref="M155:Q155" si="4841">SUM(M156:M164)</f>
        <v>1883982.1</v>
      </c>
      <c r="N155" s="106">
        <f t="shared" si="4841"/>
        <v>0</v>
      </c>
      <c r="O155" s="106">
        <f t="shared" si="4841"/>
        <v>0</v>
      </c>
      <c r="P155" s="106">
        <f t="shared" si="4841"/>
        <v>14</v>
      </c>
      <c r="Q155" s="106">
        <f t="shared" si="4841"/>
        <v>1883982.1</v>
      </c>
      <c r="R155" s="122">
        <f t="shared" si="2687"/>
        <v>3.5833333333333321</v>
      </c>
      <c r="S155" s="122">
        <f t="shared" si="2688"/>
        <v>482209.69062500005</v>
      </c>
      <c r="T155" s="106">
        <f>VLOOKUP($E155,'ВМП план'!$B$8:$AN$43,10,0)</f>
        <v>458</v>
      </c>
      <c r="U155" s="106">
        <f>VLOOKUP($E155,'ВМП план'!$B$8:$AN$43,11,0)</f>
        <v>61633129.295400001</v>
      </c>
      <c r="V155" s="106">
        <f t="shared" si="291"/>
        <v>190.83333333333331</v>
      </c>
      <c r="W155" s="106">
        <f t="shared" si="292"/>
        <v>25680470.539750002</v>
      </c>
      <c r="X155" s="106">
        <f>SUM(X156:X164)</f>
        <v>237</v>
      </c>
      <c r="Y155" s="106">
        <f t="shared" ref="Y155" si="4842">SUM(Y156:Y164)</f>
        <v>31893125.549999997</v>
      </c>
      <c r="Z155" s="106">
        <f t="shared" ref="Z155" si="4843">SUM(Z156:Z164)</f>
        <v>5</v>
      </c>
      <c r="AA155" s="106">
        <f t="shared" ref="AA155" si="4844">SUM(AA156:AA164)</f>
        <v>672850.75</v>
      </c>
      <c r="AB155" s="106">
        <f t="shared" ref="AB155" si="4845">SUM(AB156:AB164)</f>
        <v>242</v>
      </c>
      <c r="AC155" s="106">
        <f t="shared" ref="AC155" si="4846">SUM(AC156:AC164)</f>
        <v>32565976.299999997</v>
      </c>
      <c r="AD155" s="122">
        <f t="shared" si="4305"/>
        <v>46.166666666666686</v>
      </c>
      <c r="AE155" s="122">
        <f t="shared" si="4306"/>
        <v>6212655.0102499947</v>
      </c>
      <c r="AF155" s="106">
        <f>VLOOKUP($E155,'ВМП план'!$B$8:$AL$43,12,0)</f>
        <v>0</v>
      </c>
      <c r="AG155" s="106">
        <f>VLOOKUP($E155,'ВМП план'!$B$8:$AL$43,13,0)</f>
        <v>0</v>
      </c>
      <c r="AH155" s="106">
        <f t="shared" si="298"/>
        <v>0</v>
      </c>
      <c r="AI155" s="106">
        <f t="shared" si="299"/>
        <v>0</v>
      </c>
      <c r="AJ155" s="106">
        <f>SUM(AJ156:AJ164)</f>
        <v>0</v>
      </c>
      <c r="AK155" s="106">
        <f t="shared" ref="AK155" si="4847">SUM(AK156:AK164)</f>
        <v>0</v>
      </c>
      <c r="AL155" s="106">
        <f t="shared" ref="AL155" si="4848">SUM(AL156:AL164)</f>
        <v>0</v>
      </c>
      <c r="AM155" s="106">
        <f t="shared" ref="AM155" si="4849">SUM(AM156:AM164)</f>
        <v>0</v>
      </c>
      <c r="AN155" s="106">
        <f t="shared" ref="AN155" si="4850">SUM(AN156:AN164)</f>
        <v>0</v>
      </c>
      <c r="AO155" s="106">
        <f t="shared" ref="AO155" si="4851">SUM(AO156:AO164)</f>
        <v>0</v>
      </c>
      <c r="AP155" s="122">
        <f t="shared" si="4312"/>
        <v>0</v>
      </c>
      <c r="AQ155" s="122">
        <f t="shared" si="4313"/>
        <v>0</v>
      </c>
      <c r="AR155" s="106"/>
      <c r="AS155" s="106"/>
      <c r="AT155" s="106">
        <f t="shared" si="305"/>
        <v>0</v>
      </c>
      <c r="AU155" s="106">
        <f t="shared" si="306"/>
        <v>0</v>
      </c>
      <c r="AV155" s="106">
        <f>SUM(AV156:AV164)</f>
        <v>0</v>
      </c>
      <c r="AW155" s="106">
        <f t="shared" ref="AW155" si="4852">SUM(AW156:AW164)</f>
        <v>0</v>
      </c>
      <c r="AX155" s="106">
        <f t="shared" ref="AX155" si="4853">SUM(AX156:AX164)</f>
        <v>0</v>
      </c>
      <c r="AY155" s="106">
        <f t="shared" ref="AY155" si="4854">SUM(AY156:AY164)</f>
        <v>0</v>
      </c>
      <c r="AZ155" s="106">
        <f t="shared" ref="AZ155" si="4855">SUM(AZ156:AZ164)</f>
        <v>0</v>
      </c>
      <c r="BA155" s="106">
        <f t="shared" ref="BA155" si="4856">SUM(BA156:BA164)</f>
        <v>0</v>
      </c>
      <c r="BB155" s="122">
        <f t="shared" si="4319"/>
        <v>0</v>
      </c>
      <c r="BC155" s="122">
        <f t="shared" si="4320"/>
        <v>0</v>
      </c>
      <c r="BD155" s="106">
        <v>130</v>
      </c>
      <c r="BE155" s="106">
        <v>17494119.669</v>
      </c>
      <c r="BF155" s="106">
        <f t="shared" si="312"/>
        <v>54.166666666666671</v>
      </c>
      <c r="BG155" s="106">
        <f t="shared" si="313"/>
        <v>7289216.5287500005</v>
      </c>
      <c r="BH155" s="106">
        <f>SUM(BH156:BH164)</f>
        <v>40</v>
      </c>
      <c r="BI155" s="106">
        <f t="shared" ref="BI155" si="4857">SUM(BI156:BI164)</f>
        <v>5382805.9999999981</v>
      </c>
      <c r="BJ155" s="106">
        <f t="shared" ref="BJ155" si="4858">SUM(BJ156:BJ164)</f>
        <v>2</v>
      </c>
      <c r="BK155" s="106">
        <f t="shared" ref="BK155" si="4859">SUM(BK156:BK164)</f>
        <v>269140.3</v>
      </c>
      <c r="BL155" s="106">
        <f t="shared" ref="BL155" si="4860">SUM(BL156:BL164)</f>
        <v>42</v>
      </c>
      <c r="BM155" s="106">
        <f t="shared" ref="BM155" si="4861">SUM(BM156:BM164)</f>
        <v>5651946.299999998</v>
      </c>
      <c r="BN155" s="122">
        <f t="shared" si="4326"/>
        <v>-14.166666666666671</v>
      </c>
      <c r="BO155" s="122">
        <f t="shared" si="4327"/>
        <v>-1906410.5287500024</v>
      </c>
      <c r="BP155" s="106"/>
      <c r="BQ155" s="106">
        <v>0</v>
      </c>
      <c r="BR155" s="106">
        <f t="shared" si="319"/>
        <v>0</v>
      </c>
      <c r="BS155" s="106">
        <f t="shared" si="320"/>
        <v>0</v>
      </c>
      <c r="BT155" s="106">
        <f>SUM(BT156:BT164)</f>
        <v>0</v>
      </c>
      <c r="BU155" s="106">
        <f t="shared" ref="BU155" si="4862">SUM(BU156:BU164)</f>
        <v>0</v>
      </c>
      <c r="BV155" s="106">
        <f t="shared" ref="BV155" si="4863">SUM(BV156:BV164)</f>
        <v>0</v>
      </c>
      <c r="BW155" s="106">
        <f t="shared" ref="BW155" si="4864">SUM(BW156:BW164)</f>
        <v>0</v>
      </c>
      <c r="BX155" s="106">
        <f t="shared" ref="BX155" si="4865">SUM(BX156:BX164)</f>
        <v>0</v>
      </c>
      <c r="BY155" s="106">
        <f t="shared" ref="BY155" si="4866">SUM(BY156:BY164)</f>
        <v>0</v>
      </c>
      <c r="BZ155" s="122">
        <f t="shared" si="4333"/>
        <v>0</v>
      </c>
      <c r="CA155" s="122">
        <f t="shared" si="4334"/>
        <v>0</v>
      </c>
      <c r="CB155" s="106"/>
      <c r="CC155" s="106"/>
      <c r="CD155" s="106">
        <f t="shared" si="326"/>
        <v>0</v>
      </c>
      <c r="CE155" s="106">
        <f t="shared" si="327"/>
        <v>0</v>
      </c>
      <c r="CF155" s="106">
        <f>SUM(CF156:CF164)</f>
        <v>0</v>
      </c>
      <c r="CG155" s="106">
        <f t="shared" ref="CG155" si="4867">SUM(CG156:CG164)</f>
        <v>0</v>
      </c>
      <c r="CH155" s="106">
        <f t="shared" ref="CH155" si="4868">SUM(CH156:CH164)</f>
        <v>0</v>
      </c>
      <c r="CI155" s="106">
        <f t="shared" ref="CI155" si="4869">SUM(CI156:CI164)</f>
        <v>0</v>
      </c>
      <c r="CJ155" s="106">
        <f t="shared" ref="CJ155" si="4870">SUM(CJ156:CJ164)</f>
        <v>0</v>
      </c>
      <c r="CK155" s="106">
        <f t="shared" ref="CK155" si="4871">SUM(CK156:CK164)</f>
        <v>0</v>
      </c>
      <c r="CL155" s="122">
        <f t="shared" si="4340"/>
        <v>0</v>
      </c>
      <c r="CM155" s="122">
        <f t="shared" si="4341"/>
        <v>0</v>
      </c>
      <c r="CN155" s="106"/>
      <c r="CO155" s="106"/>
      <c r="CP155" s="106">
        <f t="shared" si="333"/>
        <v>0</v>
      </c>
      <c r="CQ155" s="106">
        <f t="shared" si="334"/>
        <v>0</v>
      </c>
      <c r="CR155" s="106">
        <f>SUM(CR156:CR164)</f>
        <v>0</v>
      </c>
      <c r="CS155" s="106">
        <f t="shared" ref="CS155" si="4872">SUM(CS156:CS164)</f>
        <v>0</v>
      </c>
      <c r="CT155" s="106">
        <f t="shared" ref="CT155" si="4873">SUM(CT156:CT164)</f>
        <v>0</v>
      </c>
      <c r="CU155" s="106">
        <f t="shared" ref="CU155" si="4874">SUM(CU156:CU164)</f>
        <v>0</v>
      </c>
      <c r="CV155" s="106">
        <f t="shared" ref="CV155" si="4875">SUM(CV156:CV164)</f>
        <v>0</v>
      </c>
      <c r="CW155" s="106">
        <f t="shared" ref="CW155" si="4876">SUM(CW156:CW164)</f>
        <v>0</v>
      </c>
      <c r="CX155" s="122">
        <f t="shared" si="4347"/>
        <v>0</v>
      </c>
      <c r="CY155" s="122">
        <f t="shared" si="4348"/>
        <v>0</v>
      </c>
      <c r="CZ155" s="106"/>
      <c r="DA155" s="106"/>
      <c r="DB155" s="106">
        <f t="shared" si="340"/>
        <v>0</v>
      </c>
      <c r="DC155" s="106">
        <f t="shared" si="341"/>
        <v>0</v>
      </c>
      <c r="DD155" s="106">
        <f>SUM(DD156:DD164)</f>
        <v>0</v>
      </c>
      <c r="DE155" s="106">
        <f t="shared" ref="DE155" si="4877">SUM(DE156:DE164)</f>
        <v>0</v>
      </c>
      <c r="DF155" s="106">
        <f t="shared" ref="DF155" si="4878">SUM(DF156:DF164)</f>
        <v>0</v>
      </c>
      <c r="DG155" s="106">
        <f t="shared" ref="DG155" si="4879">SUM(DG156:DG164)</f>
        <v>0</v>
      </c>
      <c r="DH155" s="106">
        <f t="shared" ref="DH155" si="4880">SUM(DH156:DH164)</f>
        <v>0</v>
      </c>
      <c r="DI155" s="106">
        <f t="shared" ref="DI155" si="4881">SUM(DI156:DI164)</f>
        <v>0</v>
      </c>
      <c r="DJ155" s="122">
        <f t="shared" si="4354"/>
        <v>0</v>
      </c>
      <c r="DK155" s="122">
        <f t="shared" si="4355"/>
        <v>0</v>
      </c>
      <c r="DL155" s="106"/>
      <c r="DM155" s="106"/>
      <c r="DN155" s="106">
        <f t="shared" si="347"/>
        <v>0</v>
      </c>
      <c r="DO155" s="106">
        <f t="shared" si="348"/>
        <v>0</v>
      </c>
      <c r="DP155" s="106">
        <f>SUM(DP156:DP164)</f>
        <v>0</v>
      </c>
      <c r="DQ155" s="106">
        <f t="shared" ref="DQ155" si="4882">SUM(DQ156:DQ164)</f>
        <v>0</v>
      </c>
      <c r="DR155" s="106">
        <f t="shared" ref="DR155" si="4883">SUM(DR156:DR164)</f>
        <v>0</v>
      </c>
      <c r="DS155" s="106">
        <f t="shared" ref="DS155" si="4884">SUM(DS156:DS164)</f>
        <v>0</v>
      </c>
      <c r="DT155" s="106">
        <f t="shared" ref="DT155" si="4885">SUM(DT156:DT164)</f>
        <v>0</v>
      </c>
      <c r="DU155" s="106">
        <f t="shared" ref="DU155" si="4886">SUM(DU156:DU164)</f>
        <v>0</v>
      </c>
      <c r="DV155" s="122">
        <f t="shared" si="4361"/>
        <v>0</v>
      </c>
      <c r="DW155" s="122">
        <f t="shared" si="4362"/>
        <v>0</v>
      </c>
      <c r="DX155" s="106"/>
      <c r="DY155" s="106">
        <v>0</v>
      </c>
      <c r="DZ155" s="106">
        <f t="shared" si="354"/>
        <v>0</v>
      </c>
      <c r="EA155" s="106">
        <f t="shared" si="355"/>
        <v>0</v>
      </c>
      <c r="EB155" s="106">
        <f>SUM(EB156:EB164)</f>
        <v>0</v>
      </c>
      <c r="EC155" s="106">
        <f t="shared" ref="EC155" si="4887">SUM(EC156:EC164)</f>
        <v>0</v>
      </c>
      <c r="ED155" s="106">
        <f t="shared" ref="ED155" si="4888">SUM(ED156:ED164)</f>
        <v>0</v>
      </c>
      <c r="EE155" s="106">
        <f t="shared" ref="EE155" si="4889">SUM(EE156:EE164)</f>
        <v>0</v>
      </c>
      <c r="EF155" s="106">
        <f t="shared" ref="EF155" si="4890">SUM(EF156:EF164)</f>
        <v>0</v>
      </c>
      <c r="EG155" s="106">
        <f t="shared" ref="EG155" si="4891">SUM(EG156:EG164)</f>
        <v>0</v>
      </c>
      <c r="EH155" s="122">
        <f t="shared" si="4368"/>
        <v>0</v>
      </c>
      <c r="EI155" s="122">
        <f t="shared" si="4369"/>
        <v>0</v>
      </c>
      <c r="EJ155" s="106">
        <v>130</v>
      </c>
      <c r="EK155" s="106">
        <v>17494119.669</v>
      </c>
      <c r="EL155" s="106">
        <f t="shared" si="361"/>
        <v>54.166666666666671</v>
      </c>
      <c r="EM155" s="106">
        <f t="shared" si="362"/>
        <v>7289216.5287500005</v>
      </c>
      <c r="EN155" s="106">
        <f>SUM(EN156:EN164)</f>
        <v>64</v>
      </c>
      <c r="EO155" s="106">
        <f t="shared" ref="EO155" si="4892">SUM(EO156:EO164)</f>
        <v>8612489.5999999978</v>
      </c>
      <c r="EP155" s="106">
        <f t="shared" ref="EP155" si="4893">SUM(EP156:EP164)</f>
        <v>3</v>
      </c>
      <c r="EQ155" s="106">
        <f t="shared" ref="EQ155" si="4894">SUM(EQ156:EQ164)</f>
        <v>403710.44999999995</v>
      </c>
      <c r="ER155" s="106">
        <f t="shared" ref="ER155" si="4895">SUM(ER156:ER164)</f>
        <v>67</v>
      </c>
      <c r="ES155" s="106">
        <f t="shared" ref="ES155" si="4896">SUM(ES156:ES164)</f>
        <v>9016200.049999997</v>
      </c>
      <c r="ET155" s="122">
        <f t="shared" si="4375"/>
        <v>9.8333333333333286</v>
      </c>
      <c r="EU155" s="122">
        <f t="shared" si="4376"/>
        <v>1323273.0712499972</v>
      </c>
      <c r="EV155" s="106"/>
      <c r="EW155" s="106"/>
      <c r="EX155" s="106">
        <f t="shared" si="368"/>
        <v>0</v>
      </c>
      <c r="EY155" s="106">
        <f t="shared" si="369"/>
        <v>0</v>
      </c>
      <c r="EZ155" s="106">
        <f>SUM(EZ156:EZ164)</f>
        <v>0</v>
      </c>
      <c r="FA155" s="106">
        <f t="shared" ref="FA155" si="4897">SUM(FA156:FA164)</f>
        <v>0</v>
      </c>
      <c r="FB155" s="106">
        <f t="shared" ref="FB155" si="4898">SUM(FB156:FB164)</f>
        <v>0</v>
      </c>
      <c r="FC155" s="106">
        <f t="shared" ref="FC155" si="4899">SUM(FC156:FC164)</f>
        <v>0</v>
      </c>
      <c r="FD155" s="106">
        <f t="shared" ref="FD155" si="4900">SUM(FD156:FD164)</f>
        <v>0</v>
      </c>
      <c r="FE155" s="106">
        <f t="shared" ref="FE155" si="4901">SUM(FE156:FE164)</f>
        <v>0</v>
      </c>
      <c r="FF155" s="122">
        <f t="shared" si="4382"/>
        <v>0</v>
      </c>
      <c r="FG155" s="122">
        <f t="shared" si="4383"/>
        <v>0</v>
      </c>
      <c r="FH155" s="106"/>
      <c r="FI155" s="106"/>
      <c r="FJ155" s="106">
        <f t="shared" si="375"/>
        <v>0</v>
      </c>
      <c r="FK155" s="106">
        <f t="shared" si="376"/>
        <v>0</v>
      </c>
      <c r="FL155" s="106">
        <f>SUM(FL156:FL164)</f>
        <v>0</v>
      </c>
      <c r="FM155" s="106">
        <f t="shared" ref="FM155" si="4902">SUM(FM156:FM164)</f>
        <v>0</v>
      </c>
      <c r="FN155" s="106">
        <f t="shared" ref="FN155" si="4903">SUM(FN156:FN164)</f>
        <v>0</v>
      </c>
      <c r="FO155" s="106">
        <f t="shared" ref="FO155" si="4904">SUM(FO156:FO164)</f>
        <v>0</v>
      </c>
      <c r="FP155" s="106">
        <f t="shared" ref="FP155" si="4905">SUM(FP156:FP164)</f>
        <v>0</v>
      </c>
      <c r="FQ155" s="106">
        <f t="shared" ref="FQ155" si="4906">SUM(FQ156:FQ164)</f>
        <v>0</v>
      </c>
      <c r="FR155" s="122">
        <f t="shared" si="4389"/>
        <v>0</v>
      </c>
      <c r="FS155" s="122">
        <f t="shared" si="4390"/>
        <v>0</v>
      </c>
      <c r="FT155" s="106"/>
      <c r="FU155" s="106">
        <v>0</v>
      </c>
      <c r="FV155" s="106">
        <f t="shared" si="382"/>
        <v>0</v>
      </c>
      <c r="FW155" s="106">
        <f t="shared" si="383"/>
        <v>0</v>
      </c>
      <c r="FX155" s="106">
        <f>SUM(FX156:FX164)</f>
        <v>0</v>
      </c>
      <c r="FY155" s="106">
        <f t="shared" ref="FY155" si="4907">SUM(FY156:FY164)</f>
        <v>0</v>
      </c>
      <c r="FZ155" s="106">
        <f t="shared" ref="FZ155" si="4908">SUM(FZ156:FZ164)</f>
        <v>0</v>
      </c>
      <c r="GA155" s="106">
        <f t="shared" ref="GA155" si="4909">SUM(GA156:GA164)</f>
        <v>0</v>
      </c>
      <c r="GB155" s="106">
        <f t="shared" ref="GB155" si="4910">SUM(GB156:GB164)</f>
        <v>0</v>
      </c>
      <c r="GC155" s="106">
        <f t="shared" ref="GC155" si="4911">SUM(GC156:GC164)</f>
        <v>0</v>
      </c>
      <c r="GD155" s="122">
        <f t="shared" si="4396"/>
        <v>0</v>
      </c>
      <c r="GE155" s="122">
        <f t="shared" si="4397"/>
        <v>0</v>
      </c>
      <c r="GF155" s="106">
        <f t="shared" ref="GF155:GG168" si="4912">H155+T155+AF155+AR155+BD155+BP155+CB155+CN155+CZ155+DL155+DX155+EJ155+EV155+FH155+FT155</f>
        <v>743</v>
      </c>
      <c r="GG155" s="106">
        <f t="shared" si="4912"/>
        <v>99985622.415899992</v>
      </c>
      <c r="GH155" s="129">
        <f t="shared" si="4839"/>
        <v>309.58333333333331</v>
      </c>
      <c r="GI155" s="172">
        <f t="shared" si="4840"/>
        <v>41660676.006624997</v>
      </c>
      <c r="GJ155" s="106">
        <f>SUM(GJ156:GJ164)</f>
        <v>355</v>
      </c>
      <c r="GK155" s="106">
        <f t="shared" ref="GK155" si="4913">SUM(GK156:GK164)</f>
        <v>47772403.249999993</v>
      </c>
      <c r="GL155" s="106">
        <f t="shared" ref="GL155" si="4914">SUM(GL156:GL164)</f>
        <v>10</v>
      </c>
      <c r="GM155" s="106">
        <f t="shared" ref="GM155" si="4915">SUM(GM156:GM164)</f>
        <v>1345701.5</v>
      </c>
      <c r="GN155" s="106">
        <f t="shared" ref="GN155" si="4916">SUM(GN156:GN164)</f>
        <v>365</v>
      </c>
      <c r="GO155" s="106">
        <f t="shared" ref="GO155" si="4917">SUM(GO156:GO164)</f>
        <v>49118104.749999985</v>
      </c>
      <c r="GP155" s="106">
        <f t="shared" ref="GP155:GP172" si="4918">SUM(GJ155-GH155)</f>
        <v>45.416666666666686</v>
      </c>
      <c r="GQ155" s="106">
        <f t="shared" ref="GQ155:GQ172" si="4919">SUM(GK155-GI155)</f>
        <v>6111727.2433749959</v>
      </c>
      <c r="GR155" s="139"/>
      <c r="GS155" s="78"/>
      <c r="GT155" s="161">
        <v>134570.1513</v>
      </c>
      <c r="GU155" s="161">
        <f t="shared" si="4720"/>
        <v>134570.14999999997</v>
      </c>
      <c r="GV155" s="90">
        <f t="shared" si="4249"/>
        <v>1.3000000326428562E-3</v>
      </c>
    </row>
    <row r="156" spans="1:204" ht="23.25" hidden="1" customHeight="1" x14ac:dyDescent="0.2">
      <c r="A156" s="23">
        <v>1</v>
      </c>
      <c r="B156" s="78" t="s">
        <v>216</v>
      </c>
      <c r="C156" s="79" t="s">
        <v>217</v>
      </c>
      <c r="D156" s="86">
        <v>416</v>
      </c>
      <c r="E156" s="86" t="s">
        <v>218</v>
      </c>
      <c r="F156" s="86">
        <v>34</v>
      </c>
      <c r="G156" s="97">
        <v>134570.1513</v>
      </c>
      <c r="H156" s="98"/>
      <c r="I156" s="98"/>
      <c r="J156" s="98"/>
      <c r="K156" s="98"/>
      <c r="L156" s="98">
        <f>VLOOKUP($D156,'факт '!$D$7:$AS$101,3,0)</f>
        <v>0</v>
      </c>
      <c r="M156" s="98">
        <f>VLOOKUP($D156,'факт '!$D$7:$AS$101,4,0)</f>
        <v>0</v>
      </c>
      <c r="N156" s="98"/>
      <c r="O156" s="98"/>
      <c r="P156" s="98">
        <f t="shared" ref="P156:P163" si="4920">SUM(L156+N156)</f>
        <v>0</v>
      </c>
      <c r="Q156" s="98">
        <f t="shared" ref="Q156:Q163" si="4921">SUM(M156+O156)</f>
        <v>0</v>
      </c>
      <c r="R156" s="99">
        <f t="shared" ref="R156:R163" si="4922">SUM(L156-J156)</f>
        <v>0</v>
      </c>
      <c r="S156" s="99">
        <f t="shared" ref="S156:S163" si="4923">SUM(M156-K156)</f>
        <v>0</v>
      </c>
      <c r="T156" s="98"/>
      <c r="U156" s="98"/>
      <c r="V156" s="98"/>
      <c r="W156" s="98"/>
      <c r="X156" s="98">
        <f>VLOOKUP($D156,'факт '!$D$7:$AS$101,7,0)</f>
        <v>0</v>
      </c>
      <c r="Y156" s="98">
        <f>VLOOKUP($D156,'факт '!$D$7:$AS$101,8,0)</f>
        <v>0</v>
      </c>
      <c r="Z156" s="98">
        <f>VLOOKUP($D156,'факт '!$D$7:$AS$101,9,0)</f>
        <v>0</v>
      </c>
      <c r="AA156" s="98">
        <f>VLOOKUP($D156,'факт '!$D$7:$AS$101,10,0)</f>
        <v>0</v>
      </c>
      <c r="AB156" s="98">
        <f t="shared" ref="AB156:AB163" si="4924">SUM(X156+Z156)</f>
        <v>0</v>
      </c>
      <c r="AC156" s="98">
        <f t="shared" ref="AC156:AC163" si="4925">SUM(Y156+AA156)</f>
        <v>0</v>
      </c>
      <c r="AD156" s="99">
        <f t="shared" ref="AD156:AD163" si="4926">SUM(X156-V156)</f>
        <v>0</v>
      </c>
      <c r="AE156" s="99">
        <f t="shared" si="4306"/>
        <v>0</v>
      </c>
      <c r="AF156" s="98"/>
      <c r="AG156" s="98"/>
      <c r="AH156" s="98"/>
      <c r="AI156" s="98"/>
      <c r="AJ156" s="98">
        <f>VLOOKUP($D156,'факт '!$D$7:$AS$101,5,0)</f>
        <v>0</v>
      </c>
      <c r="AK156" s="98">
        <f>VLOOKUP($D156,'факт '!$D$7:$AS$101,6,0)</f>
        <v>0</v>
      </c>
      <c r="AL156" s="98"/>
      <c r="AM156" s="98"/>
      <c r="AN156" s="98">
        <f t="shared" ref="AN156:AN163" si="4927">SUM(AJ156+AL156)</f>
        <v>0</v>
      </c>
      <c r="AO156" s="98">
        <f t="shared" ref="AO156:AO163" si="4928">SUM(AK156+AM156)</f>
        <v>0</v>
      </c>
      <c r="AP156" s="99">
        <f t="shared" ref="AP156:AP163" si="4929">SUM(AJ156-AH156)</f>
        <v>0</v>
      </c>
      <c r="AQ156" s="99">
        <f t="shared" si="4313"/>
        <v>0</v>
      </c>
      <c r="AR156" s="98"/>
      <c r="AS156" s="98"/>
      <c r="AT156" s="98"/>
      <c r="AU156" s="98"/>
      <c r="AV156" s="98">
        <f>VLOOKUP($D156,'факт '!$D$7:$AS$101,11,0)</f>
        <v>0</v>
      </c>
      <c r="AW156" s="98">
        <f>VLOOKUP($D156,'факт '!$D$7:$AS$101,12,0)</f>
        <v>0</v>
      </c>
      <c r="AX156" s="98"/>
      <c r="AY156" s="98"/>
      <c r="AZ156" s="98">
        <f t="shared" ref="AZ156:AZ163" si="4930">SUM(AV156+AX156)</f>
        <v>0</v>
      </c>
      <c r="BA156" s="98">
        <f t="shared" ref="BA156:BA163" si="4931">SUM(AW156+AY156)</f>
        <v>0</v>
      </c>
      <c r="BB156" s="99">
        <f t="shared" si="4319"/>
        <v>0</v>
      </c>
      <c r="BC156" s="99">
        <f t="shared" si="4320"/>
        <v>0</v>
      </c>
      <c r="BD156" s="98"/>
      <c r="BE156" s="98"/>
      <c r="BF156" s="98"/>
      <c r="BG156" s="98"/>
      <c r="BH156" s="98">
        <f>VLOOKUP($D156,'факт '!$D$7:$AS$101,15,0)</f>
        <v>0</v>
      </c>
      <c r="BI156" s="98">
        <f>VLOOKUP($D156,'факт '!$D$7:$AS$101,16,0)</f>
        <v>0</v>
      </c>
      <c r="BJ156" s="98">
        <f>VLOOKUP($D156,'факт '!$D$7:$AS$101,17,0)</f>
        <v>0</v>
      </c>
      <c r="BK156" s="98">
        <f>VLOOKUP($D156,'факт '!$D$7:$AS$101,18,0)</f>
        <v>0</v>
      </c>
      <c r="BL156" s="98">
        <f t="shared" ref="BL156:BL163" si="4932">SUM(BH156+BJ156)</f>
        <v>0</v>
      </c>
      <c r="BM156" s="98">
        <f t="shared" ref="BM156:BM163" si="4933">SUM(BI156+BK156)</f>
        <v>0</v>
      </c>
      <c r="BN156" s="99">
        <f t="shared" si="4326"/>
        <v>0</v>
      </c>
      <c r="BO156" s="99">
        <f t="shared" si="4327"/>
        <v>0</v>
      </c>
      <c r="BP156" s="98"/>
      <c r="BQ156" s="98"/>
      <c r="BR156" s="98"/>
      <c r="BS156" s="98"/>
      <c r="BT156" s="98">
        <f>VLOOKUP($D156,'факт '!$D$7:$AS$101,19,0)</f>
        <v>0</v>
      </c>
      <c r="BU156" s="98">
        <f>VLOOKUP($D156,'факт '!$D$7:$AS$101,20,0)</f>
        <v>0</v>
      </c>
      <c r="BV156" s="98">
        <f>VLOOKUP($D156,'факт '!$D$7:$AS$101,21,0)</f>
        <v>0</v>
      </c>
      <c r="BW156" s="98">
        <f>VLOOKUP($D156,'факт '!$D$7:$AS$101,22,0)</f>
        <v>0</v>
      </c>
      <c r="BX156" s="98">
        <f t="shared" ref="BX156:BX163" si="4934">SUM(BT156+BV156)</f>
        <v>0</v>
      </c>
      <c r="BY156" s="98">
        <f t="shared" ref="BY156:BY163" si="4935">SUM(BU156+BW156)</f>
        <v>0</v>
      </c>
      <c r="BZ156" s="99">
        <f t="shared" si="4333"/>
        <v>0</v>
      </c>
      <c r="CA156" s="99">
        <f t="shared" si="4334"/>
        <v>0</v>
      </c>
      <c r="CB156" s="98"/>
      <c r="CC156" s="98"/>
      <c r="CD156" s="98"/>
      <c r="CE156" s="98"/>
      <c r="CF156" s="98">
        <f>VLOOKUP($D156,'факт '!$D$7:$AS$101,23,0)</f>
        <v>0</v>
      </c>
      <c r="CG156" s="98">
        <f>VLOOKUP($D156,'факт '!$D$7:$AS$101,24,0)</f>
        <v>0</v>
      </c>
      <c r="CH156" s="98">
        <f>VLOOKUP($D156,'факт '!$D$7:$AS$101,25,0)</f>
        <v>0</v>
      </c>
      <c r="CI156" s="98">
        <f>VLOOKUP($D156,'факт '!$D$7:$AS$101,26,0)</f>
        <v>0</v>
      </c>
      <c r="CJ156" s="98">
        <f t="shared" ref="CJ156:CJ163" si="4936">SUM(CF156+CH156)</f>
        <v>0</v>
      </c>
      <c r="CK156" s="98">
        <f t="shared" ref="CK156:CK163" si="4937">SUM(CG156+CI156)</f>
        <v>0</v>
      </c>
      <c r="CL156" s="99">
        <f t="shared" si="4340"/>
        <v>0</v>
      </c>
      <c r="CM156" s="99">
        <f t="shared" si="4341"/>
        <v>0</v>
      </c>
      <c r="CN156" s="98"/>
      <c r="CO156" s="98"/>
      <c r="CP156" s="98"/>
      <c r="CQ156" s="98"/>
      <c r="CR156" s="98">
        <f>VLOOKUP($D156,'факт '!$D$7:$AS$101,27,0)</f>
        <v>0</v>
      </c>
      <c r="CS156" s="98">
        <f>VLOOKUP($D156,'факт '!$D$7:$AS$101,28,0)</f>
        <v>0</v>
      </c>
      <c r="CT156" s="98">
        <f>VLOOKUP($D156,'факт '!$D$7:$AS$101,29,0)</f>
        <v>0</v>
      </c>
      <c r="CU156" s="98">
        <f>VLOOKUP($D156,'факт '!$D$7:$AS$101,30,0)</f>
        <v>0</v>
      </c>
      <c r="CV156" s="98">
        <f t="shared" ref="CV156:CV163" si="4938">SUM(CR156+CT156)</f>
        <v>0</v>
      </c>
      <c r="CW156" s="98">
        <f t="shared" ref="CW156:CW163" si="4939">SUM(CS156+CU156)</f>
        <v>0</v>
      </c>
      <c r="CX156" s="99">
        <f t="shared" si="4347"/>
        <v>0</v>
      </c>
      <c r="CY156" s="99">
        <f t="shared" si="4348"/>
        <v>0</v>
      </c>
      <c r="CZ156" s="98"/>
      <c r="DA156" s="98"/>
      <c r="DB156" s="98"/>
      <c r="DC156" s="98"/>
      <c r="DD156" s="98">
        <f>VLOOKUP($D156,'факт '!$D$7:$AS$101,31,0)</f>
        <v>0</v>
      </c>
      <c r="DE156" s="98">
        <f>VLOOKUP($D156,'факт '!$D$7:$AS$101,32,0)</f>
        <v>0</v>
      </c>
      <c r="DF156" s="98"/>
      <c r="DG156" s="98"/>
      <c r="DH156" s="98">
        <f t="shared" ref="DH156:DH163" si="4940">SUM(DD156+DF156)</f>
        <v>0</v>
      </c>
      <c r="DI156" s="98">
        <f t="shared" ref="DI156:DI163" si="4941">SUM(DE156+DG156)</f>
        <v>0</v>
      </c>
      <c r="DJ156" s="99">
        <f t="shared" si="4354"/>
        <v>0</v>
      </c>
      <c r="DK156" s="99">
        <f t="shared" si="4355"/>
        <v>0</v>
      </c>
      <c r="DL156" s="98"/>
      <c r="DM156" s="98"/>
      <c r="DN156" s="98"/>
      <c r="DO156" s="98"/>
      <c r="DP156" s="98">
        <f>VLOOKUP($D156,'факт '!$D$7:$AS$101,13,0)</f>
        <v>0</v>
      </c>
      <c r="DQ156" s="98">
        <f>VLOOKUP($D156,'факт '!$D$7:$AS$101,14,0)</f>
        <v>0</v>
      </c>
      <c r="DR156" s="98"/>
      <c r="DS156" s="98"/>
      <c r="DT156" s="98">
        <f t="shared" ref="DT156:DT163" si="4942">SUM(DP156+DR156)</f>
        <v>0</v>
      </c>
      <c r="DU156" s="98">
        <f t="shared" ref="DU156:DU163" si="4943">SUM(DQ156+DS156)</f>
        <v>0</v>
      </c>
      <c r="DV156" s="99">
        <f t="shared" si="4361"/>
        <v>0</v>
      </c>
      <c r="DW156" s="99">
        <f t="shared" si="4362"/>
        <v>0</v>
      </c>
      <c r="DX156" s="98"/>
      <c r="DY156" s="98"/>
      <c r="DZ156" s="98"/>
      <c r="EA156" s="98"/>
      <c r="EB156" s="98">
        <f>VLOOKUP($D156,'факт '!$D$7:$AS$101,33,0)</f>
        <v>0</v>
      </c>
      <c r="EC156" s="98">
        <f>VLOOKUP($D156,'факт '!$D$7:$AS$101,34,0)</f>
        <v>0</v>
      </c>
      <c r="ED156" s="98">
        <f>VLOOKUP($D156,'факт '!$D$7:$AS$101,35,0)</f>
        <v>0</v>
      </c>
      <c r="EE156" s="98">
        <f>VLOOKUP($D156,'факт '!$D$7:$AS$101,36,0)</f>
        <v>0</v>
      </c>
      <c r="EF156" s="98">
        <f t="shared" ref="EF156:EF163" si="4944">SUM(EB156+ED156)</f>
        <v>0</v>
      </c>
      <c r="EG156" s="98">
        <f t="shared" ref="EG156:EG163" si="4945">SUM(EC156+EE156)</f>
        <v>0</v>
      </c>
      <c r="EH156" s="99">
        <f t="shared" si="4368"/>
        <v>0</v>
      </c>
      <c r="EI156" s="99">
        <f t="shared" si="4369"/>
        <v>0</v>
      </c>
      <c r="EJ156" s="98"/>
      <c r="EK156" s="98"/>
      <c r="EL156" s="98"/>
      <c r="EM156" s="98"/>
      <c r="EN156" s="98">
        <f>VLOOKUP($D156,'факт '!$D$7:$AS$101,39,0)</f>
        <v>6</v>
      </c>
      <c r="EO156" s="98">
        <f>VLOOKUP($D156,'факт '!$D$7:$AS$101,40,0)</f>
        <v>807420.9</v>
      </c>
      <c r="EP156" s="98">
        <f>VLOOKUP($D156,'факт '!$D$7:$AS$101,41,0)</f>
        <v>2</v>
      </c>
      <c r="EQ156" s="98">
        <f>VLOOKUP($D156,'факт '!$D$7:$AS$101,42,0)</f>
        <v>269140.3</v>
      </c>
      <c r="ER156" s="98">
        <f t="shared" ref="ER156:ER163" si="4946">SUM(EN156+EP156)</f>
        <v>8</v>
      </c>
      <c r="ES156" s="98">
        <f t="shared" ref="ES156:ES163" si="4947">SUM(EO156+EQ156)</f>
        <v>1076561.2</v>
      </c>
      <c r="ET156" s="99">
        <f t="shared" si="4375"/>
        <v>6</v>
      </c>
      <c r="EU156" s="99">
        <f t="shared" si="4376"/>
        <v>807420.9</v>
      </c>
      <c r="EV156" s="98"/>
      <c r="EW156" s="98"/>
      <c r="EX156" s="98"/>
      <c r="EY156" s="98"/>
      <c r="EZ156" s="98"/>
      <c r="FA156" s="98"/>
      <c r="FB156" s="98"/>
      <c r="FC156" s="98"/>
      <c r="FD156" s="98">
        <f t="shared" ref="FD156:FD164" si="4948">SUM(EZ156+FB156)</f>
        <v>0</v>
      </c>
      <c r="FE156" s="98">
        <f t="shared" ref="FE156:FE164" si="4949">SUM(FA156+FC156)</f>
        <v>0</v>
      </c>
      <c r="FF156" s="99">
        <f t="shared" si="4382"/>
        <v>0</v>
      </c>
      <c r="FG156" s="99">
        <f t="shared" si="4383"/>
        <v>0</v>
      </c>
      <c r="FH156" s="98"/>
      <c r="FI156" s="98"/>
      <c r="FJ156" s="98"/>
      <c r="FK156" s="98"/>
      <c r="FL156" s="98">
        <f>VLOOKUP($D156,'факт '!$D$7:$AS$101,37,0)</f>
        <v>0</v>
      </c>
      <c r="FM156" s="98">
        <f>VLOOKUP($D156,'факт '!$D$7:$AS$101,38,0)</f>
        <v>0</v>
      </c>
      <c r="FN156" s="98"/>
      <c r="FO156" s="98"/>
      <c r="FP156" s="98">
        <f t="shared" ref="FP156:FP163" si="4950">SUM(FL156+FN156)</f>
        <v>0</v>
      </c>
      <c r="FQ156" s="98">
        <f t="shared" ref="FQ156:FQ163" si="4951">SUM(FM156+FO156)</f>
        <v>0</v>
      </c>
      <c r="FR156" s="99">
        <f t="shared" si="4389"/>
        <v>0</v>
      </c>
      <c r="FS156" s="99">
        <f t="shared" si="4390"/>
        <v>0</v>
      </c>
      <c r="FT156" s="98"/>
      <c r="FU156" s="98"/>
      <c r="FV156" s="98"/>
      <c r="FW156" s="98"/>
      <c r="FX156" s="98"/>
      <c r="FY156" s="98"/>
      <c r="FZ156" s="98"/>
      <c r="GA156" s="98"/>
      <c r="GB156" s="98">
        <f t="shared" ref="GB156:GB164" si="4952">SUM(FX156+FZ156)</f>
        <v>0</v>
      </c>
      <c r="GC156" s="98">
        <f t="shared" ref="GC156:GC164" si="4953">SUM(FY156+GA156)</f>
        <v>0</v>
      </c>
      <c r="GD156" s="99">
        <f t="shared" si="4396"/>
        <v>0</v>
      </c>
      <c r="GE156" s="99">
        <f t="shared" si="4397"/>
        <v>0</v>
      </c>
      <c r="GF156" s="98">
        <f t="shared" ref="GF156:GF164" si="4954">SUM(H156,T156,AF156,AR156,BD156,BP156,CB156,CN156,CZ156,DL156,DX156,EJ156,EV156)</f>
        <v>0</v>
      </c>
      <c r="GG156" s="98">
        <f t="shared" ref="GG156:GG164" si="4955">SUM(I156,U156,AG156,AS156,BE156,BQ156,CC156,CO156,DA156,DM156,DY156,EK156,EW156)</f>
        <v>0</v>
      </c>
      <c r="GH156" s="98">
        <f t="shared" ref="GH156:GH164" si="4956">SUM(J156,V156,AH156,AT156,BF156,BR156,CD156,CP156,DB156,DN156,DZ156,EL156,EX156)</f>
        <v>0</v>
      </c>
      <c r="GI156" s="98">
        <f t="shared" ref="GI156:GI164" si="4957">SUM(K156,W156,AI156,AU156,BG156,BS156,CE156,CQ156,DC156,DO156,EA156,EM156,EY156)</f>
        <v>0</v>
      </c>
      <c r="GJ156" s="98">
        <f t="shared" ref="GJ156:GJ163" si="4958">SUM(L156,X156,AJ156,AV156,BH156,BT156,CF156,CR156,DD156,DP156,EB156,EN156,EZ156,FL156)</f>
        <v>6</v>
      </c>
      <c r="GK156" s="98">
        <f t="shared" ref="GK156:GK163" si="4959">SUM(M156,Y156,AK156,AW156,BI156,BU156,CG156,CS156,DE156,DQ156,EC156,EO156,FA156,FM156)</f>
        <v>807420.9</v>
      </c>
      <c r="GL156" s="98">
        <f t="shared" ref="GL156:GL163" si="4960">SUM(N156,Z156,AL156,AX156,BJ156,BV156,CH156,CT156,DF156,DR156,ED156,EP156,FB156,FN156)</f>
        <v>2</v>
      </c>
      <c r="GM156" s="98">
        <f t="shared" ref="GM156:GM163" si="4961">SUM(O156,AA156,AM156,AY156,BK156,BW156,CI156,CU156,DG156,DS156,EE156,EQ156,FC156,FO156)</f>
        <v>269140.3</v>
      </c>
      <c r="GN156" s="98">
        <f t="shared" ref="GN156:GN163" si="4962">SUM(P156,AB156,AN156,AZ156,BL156,BX156,CJ156,CV156,DH156,DT156,EF156,ER156,FD156,FP156)</f>
        <v>8</v>
      </c>
      <c r="GO156" s="98">
        <f t="shared" ref="GO156:GO163" si="4963">SUM(Q156,AC156,AO156,BA156,BM156,BY156,CK156,CW156,DI156,DU156,EG156,ES156,FE156,FQ156)</f>
        <v>1076561.2</v>
      </c>
      <c r="GP156" s="98"/>
      <c r="GQ156" s="98"/>
      <c r="GR156" s="139"/>
      <c r="GS156" s="78"/>
      <c r="GT156" s="161">
        <v>134570.1513</v>
      </c>
      <c r="GU156" s="161">
        <f t="shared" si="4720"/>
        <v>134570.15</v>
      </c>
      <c r="GV156" s="90">
        <f t="shared" si="4249"/>
        <v>1.3000000035390258E-3</v>
      </c>
    </row>
    <row r="157" spans="1:204" ht="23.25" hidden="1" customHeight="1" x14ac:dyDescent="0.2">
      <c r="A157" s="23">
        <v>1</v>
      </c>
      <c r="B157" s="78" t="s">
        <v>221</v>
      </c>
      <c r="C157" s="79" t="s">
        <v>222</v>
      </c>
      <c r="D157" s="86">
        <v>419</v>
      </c>
      <c r="E157" s="86" t="s">
        <v>303</v>
      </c>
      <c r="F157" s="86">
        <v>34</v>
      </c>
      <c r="G157" s="97">
        <v>134570.1513</v>
      </c>
      <c r="H157" s="98"/>
      <c r="I157" s="98"/>
      <c r="J157" s="98"/>
      <c r="K157" s="98"/>
      <c r="L157" s="98">
        <f>VLOOKUP($D157,'факт '!$D$7:$AS$101,3,0)</f>
        <v>1</v>
      </c>
      <c r="M157" s="98">
        <f>VLOOKUP($D157,'факт '!$D$7:$AS$101,4,0)</f>
        <v>134570.15</v>
      </c>
      <c r="N157" s="98"/>
      <c r="O157" s="98"/>
      <c r="P157" s="98">
        <f t="shared" si="4920"/>
        <v>1</v>
      </c>
      <c r="Q157" s="98">
        <f t="shared" si="4921"/>
        <v>134570.15</v>
      </c>
      <c r="R157" s="99">
        <f t="shared" si="4922"/>
        <v>1</v>
      </c>
      <c r="S157" s="99">
        <f t="shared" si="4923"/>
        <v>134570.15</v>
      </c>
      <c r="T157" s="98"/>
      <c r="U157" s="98"/>
      <c r="V157" s="98"/>
      <c r="W157" s="98"/>
      <c r="X157" s="98">
        <f>VLOOKUP($D157,'факт '!$D$7:$AS$101,7,0)</f>
        <v>0</v>
      </c>
      <c r="Y157" s="98">
        <f>VLOOKUP($D157,'факт '!$D$7:$AS$101,8,0)</f>
        <v>0</v>
      </c>
      <c r="Z157" s="98">
        <f>VLOOKUP($D157,'факт '!$D$7:$AS$101,9,0)</f>
        <v>0</v>
      </c>
      <c r="AA157" s="98">
        <f>VLOOKUP($D157,'факт '!$D$7:$AS$101,10,0)</f>
        <v>0</v>
      </c>
      <c r="AB157" s="98">
        <f t="shared" si="4924"/>
        <v>0</v>
      </c>
      <c r="AC157" s="98">
        <f t="shared" si="4925"/>
        <v>0</v>
      </c>
      <c r="AD157" s="99">
        <f t="shared" si="4926"/>
        <v>0</v>
      </c>
      <c r="AE157" s="99">
        <f t="shared" si="4306"/>
        <v>0</v>
      </c>
      <c r="AF157" s="98"/>
      <c r="AG157" s="98"/>
      <c r="AH157" s="98"/>
      <c r="AI157" s="98"/>
      <c r="AJ157" s="98">
        <f>VLOOKUP($D157,'факт '!$D$7:$AS$101,5,0)</f>
        <v>0</v>
      </c>
      <c r="AK157" s="98">
        <f>VLOOKUP($D157,'факт '!$D$7:$AS$101,6,0)</f>
        <v>0</v>
      </c>
      <c r="AL157" s="98"/>
      <c r="AM157" s="98"/>
      <c r="AN157" s="98">
        <f t="shared" si="4927"/>
        <v>0</v>
      </c>
      <c r="AO157" s="98">
        <f t="shared" si="4928"/>
        <v>0</v>
      </c>
      <c r="AP157" s="99">
        <f t="shared" si="4929"/>
        <v>0</v>
      </c>
      <c r="AQ157" s="99">
        <f t="shared" si="4313"/>
        <v>0</v>
      </c>
      <c r="AR157" s="98"/>
      <c r="AS157" s="98"/>
      <c r="AT157" s="98"/>
      <c r="AU157" s="98"/>
      <c r="AV157" s="98">
        <f>VLOOKUP($D157,'факт '!$D$7:$AS$101,11,0)</f>
        <v>0</v>
      </c>
      <c r="AW157" s="98">
        <f>VLOOKUP($D157,'факт '!$D$7:$AS$101,12,0)</f>
        <v>0</v>
      </c>
      <c r="AX157" s="98"/>
      <c r="AY157" s="98"/>
      <c r="AZ157" s="98">
        <f t="shared" si="4930"/>
        <v>0</v>
      </c>
      <c r="BA157" s="98">
        <f t="shared" si="4931"/>
        <v>0</v>
      </c>
      <c r="BB157" s="99">
        <f t="shared" si="4319"/>
        <v>0</v>
      </c>
      <c r="BC157" s="99">
        <f t="shared" si="4320"/>
        <v>0</v>
      </c>
      <c r="BD157" s="98"/>
      <c r="BE157" s="98"/>
      <c r="BF157" s="98"/>
      <c r="BG157" s="98"/>
      <c r="BH157" s="98">
        <f>VLOOKUP($D157,'факт '!$D$7:$AS$101,15,0)</f>
        <v>0</v>
      </c>
      <c r="BI157" s="98">
        <f>VLOOKUP($D157,'факт '!$D$7:$AS$101,16,0)</f>
        <v>0</v>
      </c>
      <c r="BJ157" s="98">
        <f>VLOOKUP($D157,'факт '!$D$7:$AS$101,17,0)</f>
        <v>0</v>
      </c>
      <c r="BK157" s="98">
        <f>VLOOKUP($D157,'факт '!$D$7:$AS$101,18,0)</f>
        <v>0</v>
      </c>
      <c r="BL157" s="98">
        <f t="shared" si="4932"/>
        <v>0</v>
      </c>
      <c r="BM157" s="98">
        <f t="shared" si="4933"/>
        <v>0</v>
      </c>
      <c r="BN157" s="99">
        <f t="shared" si="4326"/>
        <v>0</v>
      </c>
      <c r="BO157" s="99">
        <f t="shared" si="4327"/>
        <v>0</v>
      </c>
      <c r="BP157" s="98"/>
      <c r="BQ157" s="98"/>
      <c r="BR157" s="98"/>
      <c r="BS157" s="98"/>
      <c r="BT157" s="98">
        <f>VLOOKUP($D157,'факт '!$D$7:$AS$101,19,0)</f>
        <v>0</v>
      </c>
      <c r="BU157" s="98">
        <f>VLOOKUP($D157,'факт '!$D$7:$AS$101,20,0)</f>
        <v>0</v>
      </c>
      <c r="BV157" s="98">
        <f>VLOOKUP($D157,'факт '!$D$7:$AS$101,21,0)</f>
        <v>0</v>
      </c>
      <c r="BW157" s="98">
        <f>VLOOKUP($D157,'факт '!$D$7:$AS$101,22,0)</f>
        <v>0</v>
      </c>
      <c r="BX157" s="98">
        <f t="shared" si="4934"/>
        <v>0</v>
      </c>
      <c r="BY157" s="98">
        <f t="shared" si="4935"/>
        <v>0</v>
      </c>
      <c r="BZ157" s="99">
        <f t="shared" si="4333"/>
        <v>0</v>
      </c>
      <c r="CA157" s="99">
        <f t="shared" si="4334"/>
        <v>0</v>
      </c>
      <c r="CB157" s="98"/>
      <c r="CC157" s="98"/>
      <c r="CD157" s="98"/>
      <c r="CE157" s="98"/>
      <c r="CF157" s="98">
        <f>VLOOKUP($D157,'факт '!$D$7:$AS$101,23,0)</f>
        <v>0</v>
      </c>
      <c r="CG157" s="98">
        <f>VLOOKUP($D157,'факт '!$D$7:$AS$101,24,0)</f>
        <v>0</v>
      </c>
      <c r="CH157" s="98">
        <f>VLOOKUP($D157,'факт '!$D$7:$AS$101,25,0)</f>
        <v>0</v>
      </c>
      <c r="CI157" s="98">
        <f>VLOOKUP($D157,'факт '!$D$7:$AS$101,26,0)</f>
        <v>0</v>
      </c>
      <c r="CJ157" s="98">
        <f t="shared" si="4936"/>
        <v>0</v>
      </c>
      <c r="CK157" s="98">
        <f t="shared" si="4937"/>
        <v>0</v>
      </c>
      <c r="CL157" s="99">
        <f t="shared" si="4340"/>
        <v>0</v>
      </c>
      <c r="CM157" s="99">
        <f t="shared" si="4341"/>
        <v>0</v>
      </c>
      <c r="CN157" s="98"/>
      <c r="CO157" s="98"/>
      <c r="CP157" s="98"/>
      <c r="CQ157" s="98"/>
      <c r="CR157" s="98">
        <f>VLOOKUP($D157,'факт '!$D$7:$AS$101,27,0)</f>
        <v>0</v>
      </c>
      <c r="CS157" s="98">
        <f>VLOOKUP($D157,'факт '!$D$7:$AS$101,28,0)</f>
        <v>0</v>
      </c>
      <c r="CT157" s="98">
        <f>VLOOKUP($D157,'факт '!$D$7:$AS$101,29,0)</f>
        <v>0</v>
      </c>
      <c r="CU157" s="98">
        <f>VLOOKUP($D157,'факт '!$D$7:$AS$101,30,0)</f>
        <v>0</v>
      </c>
      <c r="CV157" s="98">
        <f t="shared" si="4938"/>
        <v>0</v>
      </c>
      <c r="CW157" s="98">
        <f t="shared" si="4939"/>
        <v>0</v>
      </c>
      <c r="CX157" s="99">
        <f t="shared" si="4347"/>
        <v>0</v>
      </c>
      <c r="CY157" s="99">
        <f t="shared" si="4348"/>
        <v>0</v>
      </c>
      <c r="CZ157" s="98"/>
      <c r="DA157" s="98"/>
      <c r="DB157" s="98"/>
      <c r="DC157" s="98"/>
      <c r="DD157" s="98">
        <f>VLOOKUP($D157,'факт '!$D$7:$AS$101,31,0)</f>
        <v>0</v>
      </c>
      <c r="DE157" s="98">
        <f>VLOOKUP($D157,'факт '!$D$7:$AS$101,32,0)</f>
        <v>0</v>
      </c>
      <c r="DF157" s="98"/>
      <c r="DG157" s="98"/>
      <c r="DH157" s="98">
        <f t="shared" si="4940"/>
        <v>0</v>
      </c>
      <c r="DI157" s="98">
        <f t="shared" si="4941"/>
        <v>0</v>
      </c>
      <c r="DJ157" s="99">
        <f t="shared" si="4354"/>
        <v>0</v>
      </c>
      <c r="DK157" s="99">
        <f t="shared" si="4355"/>
        <v>0</v>
      </c>
      <c r="DL157" s="98"/>
      <c r="DM157" s="98"/>
      <c r="DN157" s="98"/>
      <c r="DO157" s="98"/>
      <c r="DP157" s="98">
        <f>VLOOKUP($D157,'факт '!$D$7:$AS$101,13,0)</f>
        <v>0</v>
      </c>
      <c r="DQ157" s="98">
        <f>VLOOKUP($D157,'факт '!$D$7:$AS$101,14,0)</f>
        <v>0</v>
      </c>
      <c r="DR157" s="98"/>
      <c r="DS157" s="98"/>
      <c r="DT157" s="98">
        <f t="shared" si="4942"/>
        <v>0</v>
      </c>
      <c r="DU157" s="98">
        <f t="shared" si="4943"/>
        <v>0</v>
      </c>
      <c r="DV157" s="99">
        <f t="shared" si="4361"/>
        <v>0</v>
      </c>
      <c r="DW157" s="99">
        <f t="shared" si="4362"/>
        <v>0</v>
      </c>
      <c r="DX157" s="98"/>
      <c r="DY157" s="98"/>
      <c r="DZ157" s="98"/>
      <c r="EA157" s="98"/>
      <c r="EB157" s="98">
        <f>VLOOKUP($D157,'факт '!$D$7:$AS$101,33,0)</f>
        <v>0</v>
      </c>
      <c r="EC157" s="98">
        <f>VLOOKUP($D157,'факт '!$D$7:$AS$101,34,0)</f>
        <v>0</v>
      </c>
      <c r="ED157" s="98">
        <f>VLOOKUP($D157,'факт '!$D$7:$AS$101,35,0)</f>
        <v>0</v>
      </c>
      <c r="EE157" s="98">
        <f>VLOOKUP($D157,'факт '!$D$7:$AS$101,36,0)</f>
        <v>0</v>
      </c>
      <c r="EF157" s="98">
        <f t="shared" si="4944"/>
        <v>0</v>
      </c>
      <c r="EG157" s="98">
        <f t="shared" si="4945"/>
        <v>0</v>
      </c>
      <c r="EH157" s="99">
        <f t="shared" si="4368"/>
        <v>0</v>
      </c>
      <c r="EI157" s="99">
        <f t="shared" si="4369"/>
        <v>0</v>
      </c>
      <c r="EJ157" s="98"/>
      <c r="EK157" s="98"/>
      <c r="EL157" s="98"/>
      <c r="EM157" s="98"/>
      <c r="EN157" s="98">
        <f>VLOOKUP($D157,'факт '!$D$7:$AS$101,39,0)</f>
        <v>0</v>
      </c>
      <c r="EO157" s="98">
        <f>VLOOKUP($D157,'факт '!$D$7:$AS$101,40,0)</f>
        <v>0</v>
      </c>
      <c r="EP157" s="98">
        <f>VLOOKUP($D157,'факт '!$D$7:$AS$101,41,0)</f>
        <v>0</v>
      </c>
      <c r="EQ157" s="98">
        <f>VLOOKUP($D157,'факт '!$D$7:$AS$101,42,0)</f>
        <v>0</v>
      </c>
      <c r="ER157" s="98">
        <f t="shared" si="4946"/>
        <v>0</v>
      </c>
      <c r="ES157" s="98">
        <f t="shared" si="4947"/>
        <v>0</v>
      </c>
      <c r="ET157" s="99">
        <f t="shared" si="4375"/>
        <v>0</v>
      </c>
      <c r="EU157" s="99">
        <f t="shared" si="4376"/>
        <v>0</v>
      </c>
      <c r="EV157" s="98"/>
      <c r="EW157" s="98"/>
      <c r="EX157" s="98"/>
      <c r="EY157" s="98"/>
      <c r="EZ157" s="98"/>
      <c r="FA157" s="98"/>
      <c r="FB157" s="98"/>
      <c r="FC157" s="98"/>
      <c r="FD157" s="98"/>
      <c r="FE157" s="98"/>
      <c r="FF157" s="99"/>
      <c r="FG157" s="99"/>
      <c r="FH157" s="98"/>
      <c r="FI157" s="98"/>
      <c r="FJ157" s="98"/>
      <c r="FK157" s="98"/>
      <c r="FL157" s="98">
        <f>VLOOKUP($D157,'факт '!$D$7:$AS$101,37,0)</f>
        <v>0</v>
      </c>
      <c r="FM157" s="98">
        <f>VLOOKUP($D157,'факт '!$D$7:$AS$101,38,0)</f>
        <v>0</v>
      </c>
      <c r="FN157" s="98"/>
      <c r="FO157" s="98"/>
      <c r="FP157" s="98">
        <f t="shared" si="4950"/>
        <v>0</v>
      </c>
      <c r="FQ157" s="98">
        <f t="shared" si="4951"/>
        <v>0</v>
      </c>
      <c r="FR157" s="99">
        <f t="shared" si="4389"/>
        <v>0</v>
      </c>
      <c r="FS157" s="99">
        <f t="shared" si="4390"/>
        <v>0</v>
      </c>
      <c r="FT157" s="98"/>
      <c r="FU157" s="98"/>
      <c r="FV157" s="98"/>
      <c r="FW157" s="98"/>
      <c r="FX157" s="98"/>
      <c r="FY157" s="98"/>
      <c r="FZ157" s="98"/>
      <c r="GA157" s="98"/>
      <c r="GB157" s="98"/>
      <c r="GC157" s="98"/>
      <c r="GD157" s="99"/>
      <c r="GE157" s="99"/>
      <c r="GF157" s="98"/>
      <c r="GG157" s="98"/>
      <c r="GH157" s="98"/>
      <c r="GI157" s="98"/>
      <c r="GJ157" s="98">
        <f t="shared" si="4958"/>
        <v>1</v>
      </c>
      <c r="GK157" s="98">
        <f t="shared" si="4959"/>
        <v>134570.15</v>
      </c>
      <c r="GL157" s="98">
        <f t="shared" si="4960"/>
        <v>0</v>
      </c>
      <c r="GM157" s="98">
        <f t="shared" si="4961"/>
        <v>0</v>
      </c>
      <c r="GN157" s="98">
        <f t="shared" si="4962"/>
        <v>1</v>
      </c>
      <c r="GO157" s="98">
        <f t="shared" si="4963"/>
        <v>134570.15</v>
      </c>
      <c r="GP157" s="98"/>
      <c r="GQ157" s="98"/>
      <c r="GR157" s="139"/>
      <c r="GS157" s="78"/>
      <c r="GT157" s="161">
        <v>134570.1513</v>
      </c>
      <c r="GU157" s="161">
        <f t="shared" si="4720"/>
        <v>134570.15</v>
      </c>
      <c r="GV157" s="90">
        <f t="shared" si="4249"/>
        <v>1.3000000035390258E-3</v>
      </c>
    </row>
    <row r="158" spans="1:204" ht="23.25" hidden="1" customHeight="1" x14ac:dyDescent="0.2">
      <c r="A158" s="23">
        <v>1</v>
      </c>
      <c r="B158" s="78" t="s">
        <v>221</v>
      </c>
      <c r="C158" s="79" t="s">
        <v>222</v>
      </c>
      <c r="D158" s="86">
        <v>420</v>
      </c>
      <c r="E158" s="86" t="s">
        <v>223</v>
      </c>
      <c r="F158" s="86">
        <v>34</v>
      </c>
      <c r="G158" s="97">
        <v>134570.1513</v>
      </c>
      <c r="H158" s="98"/>
      <c r="I158" s="98"/>
      <c r="J158" s="98"/>
      <c r="K158" s="98"/>
      <c r="L158" s="98">
        <f>VLOOKUP($D158,'факт '!$D$7:$AS$101,3,0)</f>
        <v>3</v>
      </c>
      <c r="M158" s="98">
        <f>VLOOKUP($D158,'факт '!$D$7:$AS$101,4,0)</f>
        <v>403710.44999999995</v>
      </c>
      <c r="N158" s="98"/>
      <c r="O158" s="98"/>
      <c r="P158" s="98">
        <f t="shared" si="4920"/>
        <v>3</v>
      </c>
      <c r="Q158" s="98">
        <f t="shared" si="4921"/>
        <v>403710.44999999995</v>
      </c>
      <c r="R158" s="99">
        <f t="shared" si="4922"/>
        <v>3</v>
      </c>
      <c r="S158" s="99">
        <f t="shared" si="4923"/>
        <v>403710.44999999995</v>
      </c>
      <c r="T158" s="98"/>
      <c r="U158" s="98"/>
      <c r="V158" s="98"/>
      <c r="W158" s="98"/>
      <c r="X158" s="98">
        <f>VLOOKUP($D158,'факт '!$D$7:$AS$101,7,0)</f>
        <v>39</v>
      </c>
      <c r="Y158" s="98">
        <f>VLOOKUP($D158,'факт '!$D$7:$AS$101,8,0)</f>
        <v>5248235.8499999996</v>
      </c>
      <c r="Z158" s="98">
        <f>VLOOKUP($D158,'факт '!$D$7:$AS$101,9,0)</f>
        <v>0</v>
      </c>
      <c r="AA158" s="98">
        <f>VLOOKUP($D158,'факт '!$D$7:$AS$101,10,0)</f>
        <v>0</v>
      </c>
      <c r="AB158" s="98">
        <f t="shared" si="4924"/>
        <v>39</v>
      </c>
      <c r="AC158" s="98">
        <f t="shared" si="4925"/>
        <v>5248235.8499999996</v>
      </c>
      <c r="AD158" s="99">
        <f t="shared" si="4926"/>
        <v>39</v>
      </c>
      <c r="AE158" s="99">
        <f t="shared" si="4306"/>
        <v>5248235.8499999996</v>
      </c>
      <c r="AF158" s="98"/>
      <c r="AG158" s="98"/>
      <c r="AH158" s="98"/>
      <c r="AI158" s="98"/>
      <c r="AJ158" s="98">
        <f>VLOOKUP($D158,'факт '!$D$7:$AS$101,5,0)</f>
        <v>0</v>
      </c>
      <c r="AK158" s="98">
        <f>VLOOKUP($D158,'факт '!$D$7:$AS$101,6,0)</f>
        <v>0</v>
      </c>
      <c r="AL158" s="98"/>
      <c r="AM158" s="98"/>
      <c r="AN158" s="98">
        <f t="shared" si="4927"/>
        <v>0</v>
      </c>
      <c r="AO158" s="98">
        <f t="shared" si="4928"/>
        <v>0</v>
      </c>
      <c r="AP158" s="99">
        <f t="shared" si="4929"/>
        <v>0</v>
      </c>
      <c r="AQ158" s="99">
        <f t="shared" si="4313"/>
        <v>0</v>
      </c>
      <c r="AR158" s="98"/>
      <c r="AS158" s="98"/>
      <c r="AT158" s="98"/>
      <c r="AU158" s="98"/>
      <c r="AV158" s="98">
        <f>VLOOKUP($D158,'факт '!$D$7:$AS$101,11,0)</f>
        <v>0</v>
      </c>
      <c r="AW158" s="98">
        <f>VLOOKUP($D158,'факт '!$D$7:$AS$101,12,0)</f>
        <v>0</v>
      </c>
      <c r="AX158" s="98"/>
      <c r="AY158" s="98"/>
      <c r="AZ158" s="98">
        <f t="shared" si="4930"/>
        <v>0</v>
      </c>
      <c r="BA158" s="98">
        <f t="shared" si="4931"/>
        <v>0</v>
      </c>
      <c r="BB158" s="99">
        <f t="shared" si="4319"/>
        <v>0</v>
      </c>
      <c r="BC158" s="99">
        <f t="shared" si="4320"/>
        <v>0</v>
      </c>
      <c r="BD158" s="98"/>
      <c r="BE158" s="98"/>
      <c r="BF158" s="98"/>
      <c r="BG158" s="98"/>
      <c r="BH158" s="98">
        <f>VLOOKUP($D158,'факт '!$D$7:$AS$101,15,0)</f>
        <v>9</v>
      </c>
      <c r="BI158" s="98">
        <f>VLOOKUP($D158,'факт '!$D$7:$AS$101,16,0)</f>
        <v>1211131.3499999999</v>
      </c>
      <c r="BJ158" s="98">
        <f>VLOOKUP($D158,'факт '!$D$7:$AS$101,17,0)</f>
        <v>0</v>
      </c>
      <c r="BK158" s="98">
        <f>VLOOKUP($D158,'факт '!$D$7:$AS$101,18,0)</f>
        <v>0</v>
      </c>
      <c r="BL158" s="98">
        <f t="shared" si="4932"/>
        <v>9</v>
      </c>
      <c r="BM158" s="98">
        <f t="shared" si="4933"/>
        <v>1211131.3499999999</v>
      </c>
      <c r="BN158" s="99">
        <f t="shared" si="4326"/>
        <v>9</v>
      </c>
      <c r="BO158" s="99">
        <f t="shared" si="4327"/>
        <v>1211131.3499999999</v>
      </c>
      <c r="BP158" s="98"/>
      <c r="BQ158" s="98"/>
      <c r="BR158" s="98"/>
      <c r="BS158" s="98"/>
      <c r="BT158" s="98">
        <f>VLOOKUP($D158,'факт '!$D$7:$AS$101,19,0)</f>
        <v>0</v>
      </c>
      <c r="BU158" s="98">
        <f>VLOOKUP($D158,'факт '!$D$7:$AS$101,20,0)</f>
        <v>0</v>
      </c>
      <c r="BV158" s="98">
        <f>VLOOKUP($D158,'факт '!$D$7:$AS$101,21,0)</f>
        <v>0</v>
      </c>
      <c r="BW158" s="98">
        <f>VLOOKUP($D158,'факт '!$D$7:$AS$101,22,0)</f>
        <v>0</v>
      </c>
      <c r="BX158" s="98">
        <f t="shared" si="4934"/>
        <v>0</v>
      </c>
      <c r="BY158" s="98">
        <f t="shared" si="4935"/>
        <v>0</v>
      </c>
      <c r="BZ158" s="99">
        <f t="shared" si="4333"/>
        <v>0</v>
      </c>
      <c r="CA158" s="99">
        <f t="shared" si="4334"/>
        <v>0</v>
      </c>
      <c r="CB158" s="98"/>
      <c r="CC158" s="98"/>
      <c r="CD158" s="98"/>
      <c r="CE158" s="98"/>
      <c r="CF158" s="98">
        <f>VLOOKUP($D158,'факт '!$D$7:$AS$101,23,0)</f>
        <v>0</v>
      </c>
      <c r="CG158" s="98">
        <f>VLOOKUP($D158,'факт '!$D$7:$AS$101,24,0)</f>
        <v>0</v>
      </c>
      <c r="CH158" s="98">
        <f>VLOOKUP($D158,'факт '!$D$7:$AS$101,25,0)</f>
        <v>0</v>
      </c>
      <c r="CI158" s="98">
        <f>VLOOKUP($D158,'факт '!$D$7:$AS$101,26,0)</f>
        <v>0</v>
      </c>
      <c r="CJ158" s="98">
        <f t="shared" si="4936"/>
        <v>0</v>
      </c>
      <c r="CK158" s="98">
        <f t="shared" si="4937"/>
        <v>0</v>
      </c>
      <c r="CL158" s="99">
        <f t="shared" si="4340"/>
        <v>0</v>
      </c>
      <c r="CM158" s="99">
        <f t="shared" si="4341"/>
        <v>0</v>
      </c>
      <c r="CN158" s="98"/>
      <c r="CO158" s="98"/>
      <c r="CP158" s="98"/>
      <c r="CQ158" s="98"/>
      <c r="CR158" s="98">
        <f>VLOOKUP($D158,'факт '!$D$7:$AS$101,27,0)</f>
        <v>0</v>
      </c>
      <c r="CS158" s="98">
        <f>VLOOKUP($D158,'факт '!$D$7:$AS$101,28,0)</f>
        <v>0</v>
      </c>
      <c r="CT158" s="98">
        <f>VLOOKUP($D158,'факт '!$D$7:$AS$101,29,0)</f>
        <v>0</v>
      </c>
      <c r="CU158" s="98">
        <f>VLOOKUP($D158,'факт '!$D$7:$AS$101,30,0)</f>
        <v>0</v>
      </c>
      <c r="CV158" s="98">
        <f t="shared" si="4938"/>
        <v>0</v>
      </c>
      <c r="CW158" s="98">
        <f t="shared" si="4939"/>
        <v>0</v>
      </c>
      <c r="CX158" s="99">
        <f t="shared" si="4347"/>
        <v>0</v>
      </c>
      <c r="CY158" s="99">
        <f t="shared" si="4348"/>
        <v>0</v>
      </c>
      <c r="CZ158" s="98"/>
      <c r="DA158" s="98"/>
      <c r="DB158" s="98"/>
      <c r="DC158" s="98"/>
      <c r="DD158" s="98">
        <f>VLOOKUP($D158,'факт '!$D$7:$AS$101,31,0)</f>
        <v>0</v>
      </c>
      <c r="DE158" s="98">
        <f>VLOOKUP($D158,'факт '!$D$7:$AS$101,32,0)</f>
        <v>0</v>
      </c>
      <c r="DF158" s="98"/>
      <c r="DG158" s="98"/>
      <c r="DH158" s="98">
        <f t="shared" si="4940"/>
        <v>0</v>
      </c>
      <c r="DI158" s="98">
        <f t="shared" si="4941"/>
        <v>0</v>
      </c>
      <c r="DJ158" s="99">
        <f t="shared" si="4354"/>
        <v>0</v>
      </c>
      <c r="DK158" s="99">
        <f t="shared" si="4355"/>
        <v>0</v>
      </c>
      <c r="DL158" s="98"/>
      <c r="DM158" s="98"/>
      <c r="DN158" s="98"/>
      <c r="DO158" s="98"/>
      <c r="DP158" s="98">
        <f>VLOOKUP($D158,'факт '!$D$7:$AS$101,13,0)</f>
        <v>0</v>
      </c>
      <c r="DQ158" s="98">
        <f>VLOOKUP($D158,'факт '!$D$7:$AS$101,14,0)</f>
        <v>0</v>
      </c>
      <c r="DR158" s="98"/>
      <c r="DS158" s="98"/>
      <c r="DT158" s="98">
        <f t="shared" si="4942"/>
        <v>0</v>
      </c>
      <c r="DU158" s="98">
        <f t="shared" si="4943"/>
        <v>0</v>
      </c>
      <c r="DV158" s="99">
        <f t="shared" si="4361"/>
        <v>0</v>
      </c>
      <c r="DW158" s="99">
        <f t="shared" si="4362"/>
        <v>0</v>
      </c>
      <c r="DX158" s="98"/>
      <c r="DY158" s="98"/>
      <c r="DZ158" s="98"/>
      <c r="EA158" s="98"/>
      <c r="EB158" s="98">
        <f>VLOOKUP($D158,'факт '!$D$7:$AS$101,33,0)</f>
        <v>0</v>
      </c>
      <c r="EC158" s="98">
        <f>VLOOKUP($D158,'факт '!$D$7:$AS$101,34,0)</f>
        <v>0</v>
      </c>
      <c r="ED158" s="98">
        <f>VLOOKUP($D158,'факт '!$D$7:$AS$101,35,0)</f>
        <v>0</v>
      </c>
      <c r="EE158" s="98">
        <f>VLOOKUP($D158,'факт '!$D$7:$AS$101,36,0)</f>
        <v>0</v>
      </c>
      <c r="EF158" s="98">
        <f t="shared" si="4944"/>
        <v>0</v>
      </c>
      <c r="EG158" s="98">
        <f t="shared" si="4945"/>
        <v>0</v>
      </c>
      <c r="EH158" s="99">
        <f t="shared" si="4368"/>
        <v>0</v>
      </c>
      <c r="EI158" s="99">
        <f t="shared" si="4369"/>
        <v>0</v>
      </c>
      <c r="EJ158" s="98"/>
      <c r="EK158" s="98"/>
      <c r="EL158" s="98"/>
      <c r="EM158" s="98"/>
      <c r="EN158" s="98">
        <f>VLOOKUP($D158,'факт '!$D$7:$AS$101,39,0)</f>
        <v>0</v>
      </c>
      <c r="EO158" s="98">
        <f>VLOOKUP($D158,'факт '!$D$7:$AS$101,40,0)</f>
        <v>0</v>
      </c>
      <c r="EP158" s="98">
        <f>VLOOKUP($D158,'факт '!$D$7:$AS$101,41,0)</f>
        <v>0</v>
      </c>
      <c r="EQ158" s="98">
        <f>VLOOKUP($D158,'факт '!$D$7:$AS$101,42,0)</f>
        <v>0</v>
      </c>
      <c r="ER158" s="98">
        <f t="shared" si="4946"/>
        <v>0</v>
      </c>
      <c r="ES158" s="98">
        <f t="shared" si="4947"/>
        <v>0</v>
      </c>
      <c r="ET158" s="99">
        <f t="shared" si="4375"/>
        <v>0</v>
      </c>
      <c r="EU158" s="99">
        <f t="shared" si="4376"/>
        <v>0</v>
      </c>
      <c r="EV158" s="98"/>
      <c r="EW158" s="98"/>
      <c r="EX158" s="98"/>
      <c r="EY158" s="98"/>
      <c r="EZ158" s="98"/>
      <c r="FA158" s="98"/>
      <c r="FB158" s="98"/>
      <c r="FC158" s="98"/>
      <c r="FD158" s="98">
        <f t="shared" si="4948"/>
        <v>0</v>
      </c>
      <c r="FE158" s="98">
        <f t="shared" si="4949"/>
        <v>0</v>
      </c>
      <c r="FF158" s="99">
        <f t="shared" si="4382"/>
        <v>0</v>
      </c>
      <c r="FG158" s="99">
        <f t="shared" si="4383"/>
        <v>0</v>
      </c>
      <c r="FH158" s="98"/>
      <c r="FI158" s="98"/>
      <c r="FJ158" s="98"/>
      <c r="FK158" s="98"/>
      <c r="FL158" s="98">
        <f>VLOOKUP($D158,'факт '!$D$7:$AS$101,37,0)</f>
        <v>0</v>
      </c>
      <c r="FM158" s="98">
        <f>VLOOKUP($D158,'факт '!$D$7:$AS$101,38,0)</f>
        <v>0</v>
      </c>
      <c r="FN158" s="98"/>
      <c r="FO158" s="98"/>
      <c r="FP158" s="98">
        <f t="shared" si="4950"/>
        <v>0</v>
      </c>
      <c r="FQ158" s="98">
        <f t="shared" si="4951"/>
        <v>0</v>
      </c>
      <c r="FR158" s="99">
        <f t="shared" si="4389"/>
        <v>0</v>
      </c>
      <c r="FS158" s="99">
        <f t="shared" si="4390"/>
        <v>0</v>
      </c>
      <c r="FT158" s="98"/>
      <c r="FU158" s="98"/>
      <c r="FV158" s="98"/>
      <c r="FW158" s="98"/>
      <c r="FX158" s="98"/>
      <c r="FY158" s="98"/>
      <c r="FZ158" s="98"/>
      <c r="GA158" s="98"/>
      <c r="GB158" s="98">
        <f t="shared" si="4952"/>
        <v>0</v>
      </c>
      <c r="GC158" s="98">
        <f t="shared" si="4953"/>
        <v>0</v>
      </c>
      <c r="GD158" s="99">
        <f t="shared" si="4396"/>
        <v>0</v>
      </c>
      <c r="GE158" s="99">
        <f t="shared" si="4397"/>
        <v>0</v>
      </c>
      <c r="GF158" s="98">
        <f t="shared" si="4954"/>
        <v>0</v>
      </c>
      <c r="GG158" s="98">
        <f t="shared" si="4955"/>
        <v>0</v>
      </c>
      <c r="GH158" s="98">
        <f t="shared" si="4956"/>
        <v>0</v>
      </c>
      <c r="GI158" s="98">
        <f t="shared" si="4957"/>
        <v>0</v>
      </c>
      <c r="GJ158" s="98">
        <f t="shared" si="4958"/>
        <v>51</v>
      </c>
      <c r="GK158" s="98">
        <f t="shared" si="4959"/>
        <v>6863077.6499999994</v>
      </c>
      <c r="GL158" s="98">
        <f t="shared" si="4960"/>
        <v>0</v>
      </c>
      <c r="GM158" s="98">
        <f t="shared" si="4961"/>
        <v>0</v>
      </c>
      <c r="GN158" s="98">
        <f t="shared" si="4962"/>
        <v>51</v>
      </c>
      <c r="GO158" s="98">
        <f t="shared" si="4963"/>
        <v>6863077.6499999994</v>
      </c>
      <c r="GP158" s="98"/>
      <c r="GQ158" s="98"/>
      <c r="GR158" s="139"/>
      <c r="GS158" s="78"/>
      <c r="GT158" s="161">
        <v>134570.1513</v>
      </c>
      <c r="GU158" s="161">
        <f t="shared" si="4720"/>
        <v>134570.15</v>
      </c>
      <c r="GV158" s="90">
        <f t="shared" si="4249"/>
        <v>1.3000000035390258E-3</v>
      </c>
    </row>
    <row r="159" spans="1:204" ht="23.25" hidden="1" customHeight="1" x14ac:dyDescent="0.2">
      <c r="A159" s="23">
        <v>1</v>
      </c>
      <c r="B159" s="78" t="s">
        <v>224</v>
      </c>
      <c r="C159" s="79" t="s">
        <v>225</v>
      </c>
      <c r="D159" s="86">
        <v>422</v>
      </c>
      <c r="E159" s="86" t="s">
        <v>226</v>
      </c>
      <c r="F159" s="86">
        <v>34</v>
      </c>
      <c r="G159" s="97">
        <v>134570.1513</v>
      </c>
      <c r="H159" s="98"/>
      <c r="I159" s="98"/>
      <c r="J159" s="98"/>
      <c r="K159" s="98"/>
      <c r="L159" s="98">
        <f>VLOOKUP($D159,'факт '!$D$7:$AS$101,3,0)</f>
        <v>1</v>
      </c>
      <c r="M159" s="98">
        <f>VLOOKUP($D159,'факт '!$D$7:$AS$101,4,0)</f>
        <v>134570.15</v>
      </c>
      <c r="N159" s="98"/>
      <c r="O159" s="98"/>
      <c r="P159" s="98">
        <f t="shared" si="4920"/>
        <v>1</v>
      </c>
      <c r="Q159" s="98">
        <f t="shared" si="4921"/>
        <v>134570.15</v>
      </c>
      <c r="R159" s="99">
        <f t="shared" si="4922"/>
        <v>1</v>
      </c>
      <c r="S159" s="99">
        <f t="shared" si="4923"/>
        <v>134570.15</v>
      </c>
      <c r="T159" s="98"/>
      <c r="U159" s="98"/>
      <c r="V159" s="98"/>
      <c r="W159" s="98"/>
      <c r="X159" s="98">
        <f>VLOOKUP($D159,'факт '!$D$7:$AS$101,7,0)</f>
        <v>0</v>
      </c>
      <c r="Y159" s="98">
        <f>VLOOKUP($D159,'факт '!$D$7:$AS$101,8,0)</f>
        <v>0</v>
      </c>
      <c r="Z159" s="98">
        <f>VLOOKUP($D159,'факт '!$D$7:$AS$101,9,0)</f>
        <v>0</v>
      </c>
      <c r="AA159" s="98">
        <f>VLOOKUP($D159,'факт '!$D$7:$AS$101,10,0)</f>
        <v>0</v>
      </c>
      <c r="AB159" s="98">
        <f t="shared" si="4924"/>
        <v>0</v>
      </c>
      <c r="AC159" s="98">
        <f t="shared" si="4925"/>
        <v>0</v>
      </c>
      <c r="AD159" s="99">
        <f t="shared" si="4926"/>
        <v>0</v>
      </c>
      <c r="AE159" s="99">
        <f t="shared" si="4306"/>
        <v>0</v>
      </c>
      <c r="AF159" s="98"/>
      <c r="AG159" s="98"/>
      <c r="AH159" s="98"/>
      <c r="AI159" s="98"/>
      <c r="AJ159" s="98">
        <f>VLOOKUP($D159,'факт '!$D$7:$AS$101,5,0)</f>
        <v>0</v>
      </c>
      <c r="AK159" s="98">
        <f>VLOOKUP($D159,'факт '!$D$7:$AS$101,6,0)</f>
        <v>0</v>
      </c>
      <c r="AL159" s="98"/>
      <c r="AM159" s="98"/>
      <c r="AN159" s="98">
        <f t="shared" si="4927"/>
        <v>0</v>
      </c>
      <c r="AO159" s="98">
        <f t="shared" si="4928"/>
        <v>0</v>
      </c>
      <c r="AP159" s="99">
        <f t="shared" si="4929"/>
        <v>0</v>
      </c>
      <c r="AQ159" s="99">
        <f t="shared" si="4313"/>
        <v>0</v>
      </c>
      <c r="AR159" s="98"/>
      <c r="AS159" s="98"/>
      <c r="AT159" s="98"/>
      <c r="AU159" s="98"/>
      <c r="AV159" s="98">
        <f>VLOOKUP($D159,'факт '!$D$7:$AS$101,11,0)</f>
        <v>0</v>
      </c>
      <c r="AW159" s="98">
        <f>VLOOKUP($D159,'факт '!$D$7:$AS$101,12,0)</f>
        <v>0</v>
      </c>
      <c r="AX159" s="98"/>
      <c r="AY159" s="98"/>
      <c r="AZ159" s="98">
        <f t="shared" si="4930"/>
        <v>0</v>
      </c>
      <c r="BA159" s="98">
        <f t="shared" si="4931"/>
        <v>0</v>
      </c>
      <c r="BB159" s="99">
        <f t="shared" si="4319"/>
        <v>0</v>
      </c>
      <c r="BC159" s="99">
        <f t="shared" si="4320"/>
        <v>0</v>
      </c>
      <c r="BD159" s="98"/>
      <c r="BE159" s="98"/>
      <c r="BF159" s="98"/>
      <c r="BG159" s="98"/>
      <c r="BH159" s="98">
        <f>VLOOKUP($D159,'факт '!$D$7:$AS$101,15,0)</f>
        <v>1</v>
      </c>
      <c r="BI159" s="98">
        <f>VLOOKUP($D159,'факт '!$D$7:$AS$101,16,0)</f>
        <v>134570.15</v>
      </c>
      <c r="BJ159" s="98">
        <f>VLOOKUP($D159,'факт '!$D$7:$AS$101,17,0)</f>
        <v>0</v>
      </c>
      <c r="BK159" s="98">
        <f>VLOOKUP($D159,'факт '!$D$7:$AS$101,18,0)</f>
        <v>0</v>
      </c>
      <c r="BL159" s="98">
        <f t="shared" si="4932"/>
        <v>1</v>
      </c>
      <c r="BM159" s="98">
        <f t="shared" si="4933"/>
        <v>134570.15</v>
      </c>
      <c r="BN159" s="99">
        <f t="shared" si="4326"/>
        <v>1</v>
      </c>
      <c r="BO159" s="99">
        <f t="shared" si="4327"/>
        <v>134570.15</v>
      </c>
      <c r="BP159" s="98"/>
      <c r="BQ159" s="98"/>
      <c r="BR159" s="98"/>
      <c r="BS159" s="98"/>
      <c r="BT159" s="98">
        <f>VLOOKUP($D159,'факт '!$D$7:$AS$101,19,0)</f>
        <v>0</v>
      </c>
      <c r="BU159" s="98">
        <f>VLOOKUP($D159,'факт '!$D$7:$AS$101,20,0)</f>
        <v>0</v>
      </c>
      <c r="BV159" s="98">
        <f>VLOOKUP($D159,'факт '!$D$7:$AS$101,21,0)</f>
        <v>0</v>
      </c>
      <c r="BW159" s="98">
        <f>VLOOKUP($D159,'факт '!$D$7:$AS$101,22,0)</f>
        <v>0</v>
      </c>
      <c r="BX159" s="98">
        <f t="shared" si="4934"/>
        <v>0</v>
      </c>
      <c r="BY159" s="98">
        <f t="shared" si="4935"/>
        <v>0</v>
      </c>
      <c r="BZ159" s="99">
        <f t="shared" si="4333"/>
        <v>0</v>
      </c>
      <c r="CA159" s="99">
        <f t="shared" si="4334"/>
        <v>0</v>
      </c>
      <c r="CB159" s="98"/>
      <c r="CC159" s="98"/>
      <c r="CD159" s="98"/>
      <c r="CE159" s="98"/>
      <c r="CF159" s="98">
        <f>VLOOKUP($D159,'факт '!$D$7:$AS$101,23,0)</f>
        <v>0</v>
      </c>
      <c r="CG159" s="98">
        <f>VLOOKUP($D159,'факт '!$D$7:$AS$101,24,0)</f>
        <v>0</v>
      </c>
      <c r="CH159" s="98">
        <f>VLOOKUP($D159,'факт '!$D$7:$AS$101,25,0)</f>
        <v>0</v>
      </c>
      <c r="CI159" s="98">
        <f>VLOOKUP($D159,'факт '!$D$7:$AS$101,26,0)</f>
        <v>0</v>
      </c>
      <c r="CJ159" s="98">
        <f t="shared" si="4936"/>
        <v>0</v>
      </c>
      <c r="CK159" s="98">
        <f t="shared" si="4937"/>
        <v>0</v>
      </c>
      <c r="CL159" s="99">
        <f t="shared" si="4340"/>
        <v>0</v>
      </c>
      <c r="CM159" s="99">
        <f t="shared" si="4341"/>
        <v>0</v>
      </c>
      <c r="CN159" s="98"/>
      <c r="CO159" s="98"/>
      <c r="CP159" s="98"/>
      <c r="CQ159" s="98"/>
      <c r="CR159" s="98">
        <f>VLOOKUP($D159,'факт '!$D$7:$AS$101,27,0)</f>
        <v>0</v>
      </c>
      <c r="CS159" s="98">
        <f>VLOOKUP($D159,'факт '!$D$7:$AS$101,28,0)</f>
        <v>0</v>
      </c>
      <c r="CT159" s="98">
        <f>VLOOKUP($D159,'факт '!$D$7:$AS$101,29,0)</f>
        <v>0</v>
      </c>
      <c r="CU159" s="98">
        <f>VLOOKUP($D159,'факт '!$D$7:$AS$101,30,0)</f>
        <v>0</v>
      </c>
      <c r="CV159" s="98">
        <f t="shared" si="4938"/>
        <v>0</v>
      </c>
      <c r="CW159" s="98">
        <f t="shared" si="4939"/>
        <v>0</v>
      </c>
      <c r="CX159" s="99">
        <f t="shared" si="4347"/>
        <v>0</v>
      </c>
      <c r="CY159" s="99">
        <f t="shared" si="4348"/>
        <v>0</v>
      </c>
      <c r="CZ159" s="98"/>
      <c r="DA159" s="98"/>
      <c r="DB159" s="98"/>
      <c r="DC159" s="98"/>
      <c r="DD159" s="98">
        <f>VLOOKUP($D159,'факт '!$D$7:$AS$101,31,0)</f>
        <v>0</v>
      </c>
      <c r="DE159" s="98">
        <f>VLOOKUP($D159,'факт '!$D$7:$AS$101,32,0)</f>
        <v>0</v>
      </c>
      <c r="DF159" s="98"/>
      <c r="DG159" s="98"/>
      <c r="DH159" s="98">
        <f t="shared" si="4940"/>
        <v>0</v>
      </c>
      <c r="DI159" s="98">
        <f t="shared" si="4941"/>
        <v>0</v>
      </c>
      <c r="DJ159" s="99">
        <f t="shared" si="4354"/>
        <v>0</v>
      </c>
      <c r="DK159" s="99">
        <f t="shared" si="4355"/>
        <v>0</v>
      </c>
      <c r="DL159" s="98"/>
      <c r="DM159" s="98"/>
      <c r="DN159" s="98"/>
      <c r="DO159" s="98"/>
      <c r="DP159" s="98">
        <f>VLOOKUP($D159,'факт '!$D$7:$AS$101,13,0)</f>
        <v>0</v>
      </c>
      <c r="DQ159" s="98">
        <f>VLOOKUP($D159,'факт '!$D$7:$AS$101,14,0)</f>
        <v>0</v>
      </c>
      <c r="DR159" s="98"/>
      <c r="DS159" s="98"/>
      <c r="DT159" s="98">
        <f t="shared" si="4942"/>
        <v>0</v>
      </c>
      <c r="DU159" s="98">
        <f t="shared" si="4943"/>
        <v>0</v>
      </c>
      <c r="DV159" s="99">
        <f t="shared" si="4361"/>
        <v>0</v>
      </c>
      <c r="DW159" s="99">
        <f t="shared" si="4362"/>
        <v>0</v>
      </c>
      <c r="DX159" s="98"/>
      <c r="DY159" s="98"/>
      <c r="DZ159" s="98"/>
      <c r="EA159" s="98"/>
      <c r="EB159" s="98">
        <f>VLOOKUP($D159,'факт '!$D$7:$AS$101,33,0)</f>
        <v>0</v>
      </c>
      <c r="EC159" s="98">
        <f>VLOOKUP($D159,'факт '!$D$7:$AS$101,34,0)</f>
        <v>0</v>
      </c>
      <c r="ED159" s="98">
        <f>VLOOKUP($D159,'факт '!$D$7:$AS$101,35,0)</f>
        <v>0</v>
      </c>
      <c r="EE159" s="98">
        <f>VLOOKUP($D159,'факт '!$D$7:$AS$101,36,0)</f>
        <v>0</v>
      </c>
      <c r="EF159" s="98">
        <f t="shared" si="4944"/>
        <v>0</v>
      </c>
      <c r="EG159" s="98">
        <f t="shared" si="4945"/>
        <v>0</v>
      </c>
      <c r="EH159" s="99">
        <f t="shared" si="4368"/>
        <v>0</v>
      </c>
      <c r="EI159" s="99">
        <f t="shared" si="4369"/>
        <v>0</v>
      </c>
      <c r="EJ159" s="98"/>
      <c r="EK159" s="98"/>
      <c r="EL159" s="98"/>
      <c r="EM159" s="98"/>
      <c r="EN159" s="98">
        <f>VLOOKUP($D159,'факт '!$D$7:$AS$101,39,0)</f>
        <v>0</v>
      </c>
      <c r="EO159" s="98">
        <f>VLOOKUP($D159,'факт '!$D$7:$AS$101,40,0)</f>
        <v>0</v>
      </c>
      <c r="EP159" s="98">
        <f>VLOOKUP($D159,'факт '!$D$7:$AS$101,41,0)</f>
        <v>0</v>
      </c>
      <c r="EQ159" s="98">
        <f>VLOOKUP($D159,'факт '!$D$7:$AS$101,42,0)</f>
        <v>0</v>
      </c>
      <c r="ER159" s="98">
        <f t="shared" si="4946"/>
        <v>0</v>
      </c>
      <c r="ES159" s="98">
        <f t="shared" si="4947"/>
        <v>0</v>
      </c>
      <c r="ET159" s="99">
        <f t="shared" si="4375"/>
        <v>0</v>
      </c>
      <c r="EU159" s="99">
        <f t="shared" si="4376"/>
        <v>0</v>
      </c>
      <c r="EV159" s="98"/>
      <c r="EW159" s="98"/>
      <c r="EX159" s="98"/>
      <c r="EY159" s="98"/>
      <c r="EZ159" s="98"/>
      <c r="FA159" s="98"/>
      <c r="FB159" s="98"/>
      <c r="FC159" s="98"/>
      <c r="FD159" s="98">
        <f t="shared" si="4948"/>
        <v>0</v>
      </c>
      <c r="FE159" s="98">
        <f t="shared" si="4949"/>
        <v>0</v>
      </c>
      <c r="FF159" s="99">
        <f t="shared" si="4382"/>
        <v>0</v>
      </c>
      <c r="FG159" s="99">
        <f t="shared" si="4383"/>
        <v>0</v>
      </c>
      <c r="FH159" s="98"/>
      <c r="FI159" s="98"/>
      <c r="FJ159" s="98"/>
      <c r="FK159" s="98"/>
      <c r="FL159" s="98">
        <f>VLOOKUP($D159,'факт '!$D$7:$AS$101,37,0)</f>
        <v>0</v>
      </c>
      <c r="FM159" s="98">
        <f>VLOOKUP($D159,'факт '!$D$7:$AS$101,38,0)</f>
        <v>0</v>
      </c>
      <c r="FN159" s="98"/>
      <c r="FO159" s="98"/>
      <c r="FP159" s="98">
        <f t="shared" si="4950"/>
        <v>0</v>
      </c>
      <c r="FQ159" s="98">
        <f t="shared" si="4951"/>
        <v>0</v>
      </c>
      <c r="FR159" s="99">
        <f t="shared" si="4389"/>
        <v>0</v>
      </c>
      <c r="FS159" s="99">
        <f t="shared" si="4390"/>
        <v>0</v>
      </c>
      <c r="FT159" s="98"/>
      <c r="FU159" s="98"/>
      <c r="FV159" s="98"/>
      <c r="FW159" s="98"/>
      <c r="FX159" s="98"/>
      <c r="FY159" s="98"/>
      <c r="FZ159" s="98"/>
      <c r="GA159" s="98"/>
      <c r="GB159" s="98">
        <f t="shared" si="4952"/>
        <v>0</v>
      </c>
      <c r="GC159" s="98">
        <f t="shared" si="4953"/>
        <v>0</v>
      </c>
      <c r="GD159" s="99">
        <f t="shared" si="4396"/>
        <v>0</v>
      </c>
      <c r="GE159" s="99">
        <f t="shared" si="4397"/>
        <v>0</v>
      </c>
      <c r="GF159" s="98">
        <f t="shared" si="4954"/>
        <v>0</v>
      </c>
      <c r="GG159" s="98">
        <f t="shared" si="4955"/>
        <v>0</v>
      </c>
      <c r="GH159" s="98">
        <f t="shared" si="4956"/>
        <v>0</v>
      </c>
      <c r="GI159" s="98">
        <f t="shared" si="4957"/>
        <v>0</v>
      </c>
      <c r="GJ159" s="98">
        <f t="shared" si="4958"/>
        <v>2</v>
      </c>
      <c r="GK159" s="98">
        <f t="shared" si="4959"/>
        <v>269140.3</v>
      </c>
      <c r="GL159" s="98">
        <f t="shared" si="4960"/>
        <v>0</v>
      </c>
      <c r="GM159" s="98">
        <f t="shared" si="4961"/>
        <v>0</v>
      </c>
      <c r="GN159" s="98">
        <f t="shared" si="4962"/>
        <v>2</v>
      </c>
      <c r="GO159" s="98">
        <f t="shared" si="4963"/>
        <v>269140.3</v>
      </c>
      <c r="GP159" s="98"/>
      <c r="GQ159" s="98"/>
      <c r="GR159" s="139"/>
      <c r="GS159" s="78"/>
      <c r="GT159" s="161">
        <v>134570.1513</v>
      </c>
      <c r="GU159" s="161">
        <f t="shared" si="4720"/>
        <v>134570.15</v>
      </c>
      <c r="GV159" s="90">
        <f t="shared" si="4249"/>
        <v>1.3000000035390258E-3</v>
      </c>
    </row>
    <row r="160" spans="1:204" ht="23.25" hidden="1" customHeight="1" x14ac:dyDescent="0.2">
      <c r="A160" s="23">
        <v>1</v>
      </c>
      <c r="B160" s="78" t="s">
        <v>224</v>
      </c>
      <c r="C160" s="79" t="s">
        <v>225</v>
      </c>
      <c r="D160" s="86">
        <v>423</v>
      </c>
      <c r="E160" s="86" t="s">
        <v>227</v>
      </c>
      <c r="F160" s="86">
        <v>34</v>
      </c>
      <c r="G160" s="97">
        <v>134570.1513</v>
      </c>
      <c r="H160" s="98"/>
      <c r="I160" s="98"/>
      <c r="J160" s="98"/>
      <c r="K160" s="98"/>
      <c r="L160" s="98">
        <f>VLOOKUP($D160,'факт '!$D$7:$AS$101,3,0)</f>
        <v>2</v>
      </c>
      <c r="M160" s="98">
        <f>VLOOKUP($D160,'факт '!$D$7:$AS$101,4,0)</f>
        <v>269140.3</v>
      </c>
      <c r="N160" s="98"/>
      <c r="O160" s="98"/>
      <c r="P160" s="98">
        <f t="shared" si="4920"/>
        <v>2</v>
      </c>
      <c r="Q160" s="98">
        <f t="shared" si="4921"/>
        <v>269140.3</v>
      </c>
      <c r="R160" s="99">
        <f t="shared" si="4922"/>
        <v>2</v>
      </c>
      <c r="S160" s="99">
        <f t="shared" si="4923"/>
        <v>269140.3</v>
      </c>
      <c r="T160" s="98"/>
      <c r="U160" s="98"/>
      <c r="V160" s="98"/>
      <c r="W160" s="98"/>
      <c r="X160" s="98">
        <f>VLOOKUP($D160,'факт '!$D$7:$AS$101,7,0)</f>
        <v>0</v>
      </c>
      <c r="Y160" s="98">
        <f>VLOOKUP($D160,'факт '!$D$7:$AS$101,8,0)</f>
        <v>0</v>
      </c>
      <c r="Z160" s="98">
        <f>VLOOKUP($D160,'факт '!$D$7:$AS$101,9,0)</f>
        <v>0</v>
      </c>
      <c r="AA160" s="98">
        <f>VLOOKUP($D160,'факт '!$D$7:$AS$101,10,0)</f>
        <v>0</v>
      </c>
      <c r="AB160" s="98">
        <f t="shared" si="4924"/>
        <v>0</v>
      </c>
      <c r="AC160" s="98">
        <f t="shared" si="4925"/>
        <v>0</v>
      </c>
      <c r="AD160" s="99">
        <f t="shared" si="4926"/>
        <v>0</v>
      </c>
      <c r="AE160" s="99">
        <f t="shared" si="4306"/>
        <v>0</v>
      </c>
      <c r="AF160" s="98"/>
      <c r="AG160" s="98"/>
      <c r="AH160" s="98"/>
      <c r="AI160" s="98"/>
      <c r="AJ160" s="98">
        <f>VLOOKUP($D160,'факт '!$D$7:$AS$101,5,0)</f>
        <v>0</v>
      </c>
      <c r="AK160" s="98">
        <f>VLOOKUP($D160,'факт '!$D$7:$AS$101,6,0)</f>
        <v>0</v>
      </c>
      <c r="AL160" s="98"/>
      <c r="AM160" s="98"/>
      <c r="AN160" s="98">
        <f t="shared" si="4927"/>
        <v>0</v>
      </c>
      <c r="AO160" s="98">
        <f t="shared" si="4928"/>
        <v>0</v>
      </c>
      <c r="AP160" s="99">
        <f t="shared" si="4929"/>
        <v>0</v>
      </c>
      <c r="AQ160" s="99">
        <f t="shared" si="4313"/>
        <v>0</v>
      </c>
      <c r="AR160" s="98"/>
      <c r="AS160" s="98"/>
      <c r="AT160" s="98"/>
      <c r="AU160" s="98"/>
      <c r="AV160" s="98">
        <f>VLOOKUP($D160,'факт '!$D$7:$AS$101,11,0)</f>
        <v>0</v>
      </c>
      <c r="AW160" s="98">
        <f>VLOOKUP($D160,'факт '!$D$7:$AS$101,12,0)</f>
        <v>0</v>
      </c>
      <c r="AX160" s="98"/>
      <c r="AY160" s="98"/>
      <c r="AZ160" s="98">
        <f t="shared" si="4930"/>
        <v>0</v>
      </c>
      <c r="BA160" s="98">
        <f t="shared" si="4931"/>
        <v>0</v>
      </c>
      <c r="BB160" s="99">
        <f t="shared" si="4319"/>
        <v>0</v>
      </c>
      <c r="BC160" s="99">
        <f t="shared" si="4320"/>
        <v>0</v>
      </c>
      <c r="BD160" s="98"/>
      <c r="BE160" s="98"/>
      <c r="BF160" s="98"/>
      <c r="BG160" s="98"/>
      <c r="BH160" s="98">
        <f>VLOOKUP($D160,'факт '!$D$7:$AS$101,15,0)</f>
        <v>2</v>
      </c>
      <c r="BI160" s="98">
        <f>VLOOKUP($D160,'факт '!$D$7:$AS$101,16,0)</f>
        <v>269140.3</v>
      </c>
      <c r="BJ160" s="98">
        <f>VLOOKUP($D160,'факт '!$D$7:$AS$101,17,0)</f>
        <v>0</v>
      </c>
      <c r="BK160" s="98">
        <f>VLOOKUP($D160,'факт '!$D$7:$AS$101,18,0)</f>
        <v>0</v>
      </c>
      <c r="BL160" s="98">
        <f t="shared" si="4932"/>
        <v>2</v>
      </c>
      <c r="BM160" s="98">
        <f t="shared" si="4933"/>
        <v>269140.3</v>
      </c>
      <c r="BN160" s="99">
        <f t="shared" si="4326"/>
        <v>2</v>
      </c>
      <c r="BO160" s="99">
        <f t="shared" si="4327"/>
        <v>269140.3</v>
      </c>
      <c r="BP160" s="98"/>
      <c r="BQ160" s="98"/>
      <c r="BR160" s="98"/>
      <c r="BS160" s="98"/>
      <c r="BT160" s="98">
        <f>VLOOKUP($D160,'факт '!$D$7:$AS$101,19,0)</f>
        <v>0</v>
      </c>
      <c r="BU160" s="98">
        <f>VLOOKUP($D160,'факт '!$D$7:$AS$101,20,0)</f>
        <v>0</v>
      </c>
      <c r="BV160" s="98">
        <f>VLOOKUP($D160,'факт '!$D$7:$AS$101,21,0)</f>
        <v>0</v>
      </c>
      <c r="BW160" s="98">
        <f>VLOOKUP($D160,'факт '!$D$7:$AS$101,22,0)</f>
        <v>0</v>
      </c>
      <c r="BX160" s="98">
        <f t="shared" si="4934"/>
        <v>0</v>
      </c>
      <c r="BY160" s="98">
        <f t="shared" si="4935"/>
        <v>0</v>
      </c>
      <c r="BZ160" s="99">
        <f t="shared" si="4333"/>
        <v>0</v>
      </c>
      <c r="CA160" s="99">
        <f t="shared" si="4334"/>
        <v>0</v>
      </c>
      <c r="CB160" s="98"/>
      <c r="CC160" s="98"/>
      <c r="CD160" s="98"/>
      <c r="CE160" s="98"/>
      <c r="CF160" s="98">
        <f>VLOOKUP($D160,'факт '!$D$7:$AS$101,23,0)</f>
        <v>0</v>
      </c>
      <c r="CG160" s="98">
        <f>VLOOKUP($D160,'факт '!$D$7:$AS$101,24,0)</f>
        <v>0</v>
      </c>
      <c r="CH160" s="98">
        <f>VLOOKUP($D160,'факт '!$D$7:$AS$101,25,0)</f>
        <v>0</v>
      </c>
      <c r="CI160" s="98">
        <f>VLOOKUP($D160,'факт '!$D$7:$AS$101,26,0)</f>
        <v>0</v>
      </c>
      <c r="CJ160" s="98">
        <f t="shared" si="4936"/>
        <v>0</v>
      </c>
      <c r="CK160" s="98">
        <f t="shared" si="4937"/>
        <v>0</v>
      </c>
      <c r="CL160" s="99">
        <f t="shared" si="4340"/>
        <v>0</v>
      </c>
      <c r="CM160" s="99">
        <f t="shared" si="4341"/>
        <v>0</v>
      </c>
      <c r="CN160" s="98"/>
      <c r="CO160" s="98"/>
      <c r="CP160" s="98"/>
      <c r="CQ160" s="98"/>
      <c r="CR160" s="98">
        <f>VLOOKUP($D160,'факт '!$D$7:$AS$101,27,0)</f>
        <v>0</v>
      </c>
      <c r="CS160" s="98">
        <f>VLOOKUP($D160,'факт '!$D$7:$AS$101,28,0)</f>
        <v>0</v>
      </c>
      <c r="CT160" s="98">
        <f>VLOOKUP($D160,'факт '!$D$7:$AS$101,29,0)</f>
        <v>0</v>
      </c>
      <c r="CU160" s="98">
        <f>VLOOKUP($D160,'факт '!$D$7:$AS$101,30,0)</f>
        <v>0</v>
      </c>
      <c r="CV160" s="98">
        <f t="shared" si="4938"/>
        <v>0</v>
      </c>
      <c r="CW160" s="98">
        <f t="shared" si="4939"/>
        <v>0</v>
      </c>
      <c r="CX160" s="99">
        <f t="shared" si="4347"/>
        <v>0</v>
      </c>
      <c r="CY160" s="99">
        <f t="shared" si="4348"/>
        <v>0</v>
      </c>
      <c r="CZ160" s="98"/>
      <c r="DA160" s="98"/>
      <c r="DB160" s="98"/>
      <c r="DC160" s="98"/>
      <c r="DD160" s="98">
        <f>VLOOKUP($D160,'факт '!$D$7:$AS$101,31,0)</f>
        <v>0</v>
      </c>
      <c r="DE160" s="98">
        <f>VLOOKUP($D160,'факт '!$D$7:$AS$101,32,0)</f>
        <v>0</v>
      </c>
      <c r="DF160" s="98"/>
      <c r="DG160" s="98"/>
      <c r="DH160" s="98">
        <f t="shared" si="4940"/>
        <v>0</v>
      </c>
      <c r="DI160" s="98">
        <f t="shared" si="4941"/>
        <v>0</v>
      </c>
      <c r="DJ160" s="99">
        <f t="shared" si="4354"/>
        <v>0</v>
      </c>
      <c r="DK160" s="99">
        <f t="shared" si="4355"/>
        <v>0</v>
      </c>
      <c r="DL160" s="98"/>
      <c r="DM160" s="98"/>
      <c r="DN160" s="98"/>
      <c r="DO160" s="98"/>
      <c r="DP160" s="98">
        <f>VLOOKUP($D160,'факт '!$D$7:$AS$101,13,0)</f>
        <v>0</v>
      </c>
      <c r="DQ160" s="98">
        <f>VLOOKUP($D160,'факт '!$D$7:$AS$101,14,0)</f>
        <v>0</v>
      </c>
      <c r="DR160" s="98"/>
      <c r="DS160" s="98"/>
      <c r="DT160" s="98">
        <f t="shared" si="4942"/>
        <v>0</v>
      </c>
      <c r="DU160" s="98">
        <f t="shared" si="4943"/>
        <v>0</v>
      </c>
      <c r="DV160" s="99">
        <f t="shared" si="4361"/>
        <v>0</v>
      </c>
      <c r="DW160" s="99">
        <f t="shared" si="4362"/>
        <v>0</v>
      </c>
      <c r="DX160" s="98"/>
      <c r="DY160" s="98"/>
      <c r="DZ160" s="98"/>
      <c r="EA160" s="98"/>
      <c r="EB160" s="98">
        <f>VLOOKUP($D160,'факт '!$D$7:$AS$101,33,0)</f>
        <v>0</v>
      </c>
      <c r="EC160" s="98">
        <f>VLOOKUP($D160,'факт '!$D$7:$AS$101,34,0)</f>
        <v>0</v>
      </c>
      <c r="ED160" s="98">
        <f>VLOOKUP($D160,'факт '!$D$7:$AS$101,35,0)</f>
        <v>0</v>
      </c>
      <c r="EE160" s="98">
        <f>VLOOKUP($D160,'факт '!$D$7:$AS$101,36,0)</f>
        <v>0</v>
      </c>
      <c r="EF160" s="98">
        <f t="shared" si="4944"/>
        <v>0</v>
      </c>
      <c r="EG160" s="98">
        <f t="shared" si="4945"/>
        <v>0</v>
      </c>
      <c r="EH160" s="99">
        <f t="shared" si="4368"/>
        <v>0</v>
      </c>
      <c r="EI160" s="99">
        <f t="shared" si="4369"/>
        <v>0</v>
      </c>
      <c r="EJ160" s="98"/>
      <c r="EK160" s="98"/>
      <c r="EL160" s="98"/>
      <c r="EM160" s="98"/>
      <c r="EN160" s="98">
        <f>VLOOKUP($D160,'факт '!$D$7:$AS$101,39,0)</f>
        <v>55</v>
      </c>
      <c r="EO160" s="98">
        <f>VLOOKUP($D160,'факт '!$D$7:$AS$101,40,0)</f>
        <v>7401358.2499999981</v>
      </c>
      <c r="EP160" s="98">
        <f>VLOOKUP($D160,'факт '!$D$7:$AS$101,41,0)</f>
        <v>1</v>
      </c>
      <c r="EQ160" s="98">
        <f>VLOOKUP($D160,'факт '!$D$7:$AS$101,42,0)</f>
        <v>134570.15</v>
      </c>
      <c r="ER160" s="98">
        <f t="shared" si="4946"/>
        <v>56</v>
      </c>
      <c r="ES160" s="98">
        <f t="shared" si="4947"/>
        <v>7535928.3999999985</v>
      </c>
      <c r="ET160" s="99">
        <f t="shared" si="4375"/>
        <v>55</v>
      </c>
      <c r="EU160" s="99">
        <f t="shared" si="4376"/>
        <v>7401358.2499999981</v>
      </c>
      <c r="EV160" s="98"/>
      <c r="EW160" s="98"/>
      <c r="EX160" s="98"/>
      <c r="EY160" s="98"/>
      <c r="EZ160" s="98"/>
      <c r="FA160" s="98"/>
      <c r="FB160" s="98"/>
      <c r="FC160" s="98"/>
      <c r="FD160" s="98">
        <f t="shared" si="4948"/>
        <v>0</v>
      </c>
      <c r="FE160" s="98">
        <f t="shared" si="4949"/>
        <v>0</v>
      </c>
      <c r="FF160" s="99">
        <f t="shared" si="4382"/>
        <v>0</v>
      </c>
      <c r="FG160" s="99">
        <f t="shared" si="4383"/>
        <v>0</v>
      </c>
      <c r="FH160" s="98"/>
      <c r="FI160" s="98"/>
      <c r="FJ160" s="98"/>
      <c r="FK160" s="98"/>
      <c r="FL160" s="98">
        <f>VLOOKUP($D160,'факт '!$D$7:$AS$101,37,0)</f>
        <v>0</v>
      </c>
      <c r="FM160" s="98">
        <f>VLOOKUP($D160,'факт '!$D$7:$AS$101,38,0)</f>
        <v>0</v>
      </c>
      <c r="FN160" s="98"/>
      <c r="FO160" s="98"/>
      <c r="FP160" s="98">
        <f t="shared" si="4950"/>
        <v>0</v>
      </c>
      <c r="FQ160" s="98">
        <f t="shared" si="4951"/>
        <v>0</v>
      </c>
      <c r="FR160" s="99">
        <f t="shared" si="4389"/>
        <v>0</v>
      </c>
      <c r="FS160" s="99">
        <f t="shared" si="4390"/>
        <v>0</v>
      </c>
      <c r="FT160" s="98"/>
      <c r="FU160" s="98"/>
      <c r="FV160" s="98"/>
      <c r="FW160" s="98"/>
      <c r="FX160" s="98"/>
      <c r="FY160" s="98"/>
      <c r="FZ160" s="98"/>
      <c r="GA160" s="98"/>
      <c r="GB160" s="98">
        <f t="shared" si="4952"/>
        <v>0</v>
      </c>
      <c r="GC160" s="98">
        <f t="shared" si="4953"/>
        <v>0</v>
      </c>
      <c r="GD160" s="99">
        <f t="shared" si="4396"/>
        <v>0</v>
      </c>
      <c r="GE160" s="99">
        <f t="shared" si="4397"/>
        <v>0</v>
      </c>
      <c r="GF160" s="98">
        <f t="shared" si="4954"/>
        <v>0</v>
      </c>
      <c r="GG160" s="98">
        <f t="shared" si="4955"/>
        <v>0</v>
      </c>
      <c r="GH160" s="98">
        <f t="shared" si="4956"/>
        <v>0</v>
      </c>
      <c r="GI160" s="98">
        <f t="shared" si="4957"/>
        <v>0</v>
      </c>
      <c r="GJ160" s="98">
        <f t="shared" si="4958"/>
        <v>59</v>
      </c>
      <c r="GK160" s="98">
        <f t="shared" si="4959"/>
        <v>7939638.8499999978</v>
      </c>
      <c r="GL160" s="98">
        <f t="shared" si="4960"/>
        <v>1</v>
      </c>
      <c r="GM160" s="98">
        <f t="shared" si="4961"/>
        <v>134570.15</v>
      </c>
      <c r="GN160" s="98">
        <f t="shared" si="4962"/>
        <v>60</v>
      </c>
      <c r="GO160" s="98">
        <f t="shared" si="4963"/>
        <v>8074208.9999999981</v>
      </c>
      <c r="GP160" s="98"/>
      <c r="GQ160" s="98"/>
      <c r="GR160" s="139"/>
      <c r="GS160" s="78"/>
      <c r="GT160" s="161">
        <v>134570.1513</v>
      </c>
      <c r="GU160" s="161">
        <f t="shared" si="4720"/>
        <v>134570.14999999997</v>
      </c>
      <c r="GV160" s="90">
        <f t="shared" si="4249"/>
        <v>1.3000000326428562E-3</v>
      </c>
    </row>
    <row r="161" spans="1:204" ht="23.25" hidden="1" customHeight="1" x14ac:dyDescent="0.2">
      <c r="A161" s="23">
        <v>1</v>
      </c>
      <c r="B161" s="78" t="s">
        <v>224</v>
      </c>
      <c r="C161" s="79" t="s">
        <v>225</v>
      </c>
      <c r="D161" s="86">
        <v>424</v>
      </c>
      <c r="E161" s="86" t="s">
        <v>228</v>
      </c>
      <c r="F161" s="86">
        <v>34</v>
      </c>
      <c r="G161" s="97">
        <v>134570.1513</v>
      </c>
      <c r="H161" s="98"/>
      <c r="I161" s="98"/>
      <c r="J161" s="98"/>
      <c r="K161" s="98"/>
      <c r="L161" s="98">
        <f>VLOOKUP($D161,'факт '!$D$7:$AS$101,3,0)</f>
        <v>2</v>
      </c>
      <c r="M161" s="98">
        <f>VLOOKUP($D161,'факт '!$D$7:$AS$101,4,0)</f>
        <v>269140.3</v>
      </c>
      <c r="N161" s="98"/>
      <c r="O161" s="98"/>
      <c r="P161" s="98">
        <f t="shared" si="4920"/>
        <v>2</v>
      </c>
      <c r="Q161" s="98">
        <f t="shared" si="4921"/>
        <v>269140.3</v>
      </c>
      <c r="R161" s="99">
        <f t="shared" si="4922"/>
        <v>2</v>
      </c>
      <c r="S161" s="99">
        <f t="shared" si="4923"/>
        <v>269140.3</v>
      </c>
      <c r="T161" s="98"/>
      <c r="U161" s="98"/>
      <c r="V161" s="98"/>
      <c r="W161" s="98"/>
      <c r="X161" s="98">
        <f>VLOOKUP($D161,'факт '!$D$7:$AS$101,7,0)</f>
        <v>198</v>
      </c>
      <c r="Y161" s="98">
        <f>VLOOKUP($D161,'факт '!$D$7:$AS$101,8,0)</f>
        <v>26644889.699999996</v>
      </c>
      <c r="Z161" s="98">
        <f>VLOOKUP($D161,'факт '!$D$7:$AS$101,9,0)</f>
        <v>5</v>
      </c>
      <c r="AA161" s="98">
        <f>VLOOKUP($D161,'факт '!$D$7:$AS$101,10,0)</f>
        <v>672850.75</v>
      </c>
      <c r="AB161" s="98">
        <f t="shared" si="4924"/>
        <v>203</v>
      </c>
      <c r="AC161" s="98">
        <f t="shared" si="4925"/>
        <v>27317740.449999996</v>
      </c>
      <c r="AD161" s="99">
        <f t="shared" si="4926"/>
        <v>198</v>
      </c>
      <c r="AE161" s="99">
        <f t="shared" si="4306"/>
        <v>26644889.699999996</v>
      </c>
      <c r="AF161" s="98"/>
      <c r="AG161" s="98"/>
      <c r="AH161" s="98"/>
      <c r="AI161" s="98"/>
      <c r="AJ161" s="98">
        <f>VLOOKUP($D161,'факт '!$D$7:$AS$101,5,0)</f>
        <v>0</v>
      </c>
      <c r="AK161" s="98">
        <f>VLOOKUP($D161,'факт '!$D$7:$AS$101,6,0)</f>
        <v>0</v>
      </c>
      <c r="AL161" s="98"/>
      <c r="AM161" s="98"/>
      <c r="AN161" s="98">
        <f t="shared" si="4927"/>
        <v>0</v>
      </c>
      <c r="AO161" s="98">
        <f t="shared" si="4928"/>
        <v>0</v>
      </c>
      <c r="AP161" s="99">
        <f t="shared" si="4929"/>
        <v>0</v>
      </c>
      <c r="AQ161" s="99">
        <f t="shared" si="4313"/>
        <v>0</v>
      </c>
      <c r="AR161" s="98"/>
      <c r="AS161" s="98"/>
      <c r="AT161" s="98"/>
      <c r="AU161" s="98"/>
      <c r="AV161" s="98">
        <f>VLOOKUP($D161,'факт '!$D$7:$AS$101,11,0)</f>
        <v>0</v>
      </c>
      <c r="AW161" s="98">
        <f>VLOOKUP($D161,'факт '!$D$7:$AS$101,12,0)</f>
        <v>0</v>
      </c>
      <c r="AX161" s="98"/>
      <c r="AY161" s="98"/>
      <c r="AZ161" s="98">
        <f t="shared" si="4930"/>
        <v>0</v>
      </c>
      <c r="BA161" s="98">
        <f t="shared" si="4931"/>
        <v>0</v>
      </c>
      <c r="BB161" s="99">
        <f t="shared" si="4319"/>
        <v>0</v>
      </c>
      <c r="BC161" s="99">
        <f t="shared" si="4320"/>
        <v>0</v>
      </c>
      <c r="BD161" s="98"/>
      <c r="BE161" s="98"/>
      <c r="BF161" s="98"/>
      <c r="BG161" s="98"/>
      <c r="BH161" s="98">
        <f>VLOOKUP($D161,'факт '!$D$7:$AS$101,15,0)</f>
        <v>28</v>
      </c>
      <c r="BI161" s="98">
        <f>VLOOKUP($D161,'факт '!$D$7:$AS$101,16,0)</f>
        <v>3767964.1999999983</v>
      </c>
      <c r="BJ161" s="98">
        <f>VLOOKUP($D161,'факт '!$D$7:$AS$101,17,0)</f>
        <v>2</v>
      </c>
      <c r="BK161" s="98">
        <f>VLOOKUP($D161,'факт '!$D$7:$AS$101,18,0)</f>
        <v>269140.3</v>
      </c>
      <c r="BL161" s="98">
        <f t="shared" si="4932"/>
        <v>30</v>
      </c>
      <c r="BM161" s="98">
        <f t="shared" si="4933"/>
        <v>4037104.4999999981</v>
      </c>
      <c r="BN161" s="99">
        <f t="shared" si="4326"/>
        <v>28</v>
      </c>
      <c r="BO161" s="99">
        <f t="shared" si="4327"/>
        <v>3767964.1999999983</v>
      </c>
      <c r="BP161" s="98"/>
      <c r="BQ161" s="98"/>
      <c r="BR161" s="98"/>
      <c r="BS161" s="98"/>
      <c r="BT161" s="98">
        <f>VLOOKUP($D161,'факт '!$D$7:$AS$101,19,0)</f>
        <v>0</v>
      </c>
      <c r="BU161" s="98">
        <f>VLOOKUP($D161,'факт '!$D$7:$AS$101,20,0)</f>
        <v>0</v>
      </c>
      <c r="BV161" s="98">
        <f>VLOOKUP($D161,'факт '!$D$7:$AS$101,21,0)</f>
        <v>0</v>
      </c>
      <c r="BW161" s="98">
        <f>VLOOKUP($D161,'факт '!$D$7:$AS$101,22,0)</f>
        <v>0</v>
      </c>
      <c r="BX161" s="98">
        <f t="shared" si="4934"/>
        <v>0</v>
      </c>
      <c r="BY161" s="98">
        <f t="shared" si="4935"/>
        <v>0</v>
      </c>
      <c r="BZ161" s="99">
        <f t="shared" si="4333"/>
        <v>0</v>
      </c>
      <c r="CA161" s="99">
        <f t="shared" si="4334"/>
        <v>0</v>
      </c>
      <c r="CB161" s="98"/>
      <c r="CC161" s="98"/>
      <c r="CD161" s="98"/>
      <c r="CE161" s="98"/>
      <c r="CF161" s="98">
        <f>VLOOKUP($D161,'факт '!$D$7:$AS$101,23,0)</f>
        <v>0</v>
      </c>
      <c r="CG161" s="98">
        <f>VLOOKUP($D161,'факт '!$D$7:$AS$101,24,0)</f>
        <v>0</v>
      </c>
      <c r="CH161" s="98">
        <f>VLOOKUP($D161,'факт '!$D$7:$AS$101,25,0)</f>
        <v>0</v>
      </c>
      <c r="CI161" s="98">
        <f>VLOOKUP($D161,'факт '!$D$7:$AS$101,26,0)</f>
        <v>0</v>
      </c>
      <c r="CJ161" s="98">
        <f t="shared" si="4936"/>
        <v>0</v>
      </c>
      <c r="CK161" s="98">
        <f t="shared" si="4937"/>
        <v>0</v>
      </c>
      <c r="CL161" s="99">
        <f t="shared" si="4340"/>
        <v>0</v>
      </c>
      <c r="CM161" s="99">
        <f t="shared" si="4341"/>
        <v>0</v>
      </c>
      <c r="CN161" s="98"/>
      <c r="CO161" s="98"/>
      <c r="CP161" s="98"/>
      <c r="CQ161" s="98"/>
      <c r="CR161" s="98">
        <f>VLOOKUP($D161,'факт '!$D$7:$AS$101,27,0)</f>
        <v>0</v>
      </c>
      <c r="CS161" s="98">
        <f>VLOOKUP($D161,'факт '!$D$7:$AS$101,28,0)</f>
        <v>0</v>
      </c>
      <c r="CT161" s="98">
        <f>VLOOKUP($D161,'факт '!$D$7:$AS$101,29,0)</f>
        <v>0</v>
      </c>
      <c r="CU161" s="98">
        <f>VLOOKUP($D161,'факт '!$D$7:$AS$101,30,0)</f>
        <v>0</v>
      </c>
      <c r="CV161" s="98">
        <f t="shared" si="4938"/>
        <v>0</v>
      </c>
      <c r="CW161" s="98">
        <f t="shared" si="4939"/>
        <v>0</v>
      </c>
      <c r="CX161" s="99">
        <f t="shared" si="4347"/>
        <v>0</v>
      </c>
      <c r="CY161" s="99">
        <f t="shared" si="4348"/>
        <v>0</v>
      </c>
      <c r="CZ161" s="98"/>
      <c r="DA161" s="98"/>
      <c r="DB161" s="98"/>
      <c r="DC161" s="98"/>
      <c r="DD161" s="98">
        <f>VLOOKUP($D161,'факт '!$D$7:$AS$101,31,0)</f>
        <v>0</v>
      </c>
      <c r="DE161" s="98">
        <f>VLOOKUP($D161,'факт '!$D$7:$AS$101,32,0)</f>
        <v>0</v>
      </c>
      <c r="DF161" s="98"/>
      <c r="DG161" s="98"/>
      <c r="DH161" s="98">
        <f t="shared" si="4940"/>
        <v>0</v>
      </c>
      <c r="DI161" s="98">
        <f t="shared" si="4941"/>
        <v>0</v>
      </c>
      <c r="DJ161" s="99">
        <f t="shared" si="4354"/>
        <v>0</v>
      </c>
      <c r="DK161" s="99">
        <f t="shared" si="4355"/>
        <v>0</v>
      </c>
      <c r="DL161" s="98"/>
      <c r="DM161" s="98"/>
      <c r="DN161" s="98"/>
      <c r="DO161" s="98"/>
      <c r="DP161" s="98">
        <f>VLOOKUP($D161,'факт '!$D$7:$AS$101,13,0)</f>
        <v>0</v>
      </c>
      <c r="DQ161" s="98">
        <f>VLOOKUP($D161,'факт '!$D$7:$AS$101,14,0)</f>
        <v>0</v>
      </c>
      <c r="DR161" s="98"/>
      <c r="DS161" s="98"/>
      <c r="DT161" s="98">
        <f t="shared" si="4942"/>
        <v>0</v>
      </c>
      <c r="DU161" s="98">
        <f t="shared" si="4943"/>
        <v>0</v>
      </c>
      <c r="DV161" s="99">
        <f t="shared" si="4361"/>
        <v>0</v>
      </c>
      <c r="DW161" s="99">
        <f t="shared" si="4362"/>
        <v>0</v>
      </c>
      <c r="DX161" s="98"/>
      <c r="DY161" s="98"/>
      <c r="DZ161" s="98"/>
      <c r="EA161" s="98"/>
      <c r="EB161" s="98">
        <f>VLOOKUP($D161,'факт '!$D$7:$AS$101,33,0)</f>
        <v>0</v>
      </c>
      <c r="EC161" s="98">
        <f>VLOOKUP($D161,'факт '!$D$7:$AS$101,34,0)</f>
        <v>0</v>
      </c>
      <c r="ED161" s="98">
        <f>VLOOKUP($D161,'факт '!$D$7:$AS$101,35,0)</f>
        <v>0</v>
      </c>
      <c r="EE161" s="98">
        <f>VLOOKUP($D161,'факт '!$D$7:$AS$101,36,0)</f>
        <v>0</v>
      </c>
      <c r="EF161" s="98">
        <f t="shared" si="4944"/>
        <v>0</v>
      </c>
      <c r="EG161" s="98">
        <f t="shared" si="4945"/>
        <v>0</v>
      </c>
      <c r="EH161" s="99">
        <f t="shared" si="4368"/>
        <v>0</v>
      </c>
      <c r="EI161" s="99">
        <f t="shared" si="4369"/>
        <v>0</v>
      </c>
      <c r="EJ161" s="98"/>
      <c r="EK161" s="98"/>
      <c r="EL161" s="98"/>
      <c r="EM161" s="98"/>
      <c r="EN161" s="98">
        <f>VLOOKUP($D161,'факт '!$D$7:$AS$101,39,0)</f>
        <v>3</v>
      </c>
      <c r="EO161" s="98">
        <f>VLOOKUP($D161,'факт '!$D$7:$AS$101,40,0)</f>
        <v>403710.44999999995</v>
      </c>
      <c r="EP161" s="98">
        <f>VLOOKUP($D161,'факт '!$D$7:$AS$101,41,0)</f>
        <v>0</v>
      </c>
      <c r="EQ161" s="98">
        <f>VLOOKUP($D161,'факт '!$D$7:$AS$101,42,0)</f>
        <v>0</v>
      </c>
      <c r="ER161" s="98">
        <f t="shared" si="4946"/>
        <v>3</v>
      </c>
      <c r="ES161" s="98">
        <f t="shared" si="4947"/>
        <v>403710.44999999995</v>
      </c>
      <c r="ET161" s="99">
        <f t="shared" si="4375"/>
        <v>3</v>
      </c>
      <c r="EU161" s="99">
        <f t="shared" si="4376"/>
        <v>403710.44999999995</v>
      </c>
      <c r="EV161" s="98"/>
      <c r="EW161" s="98"/>
      <c r="EX161" s="98"/>
      <c r="EY161" s="98"/>
      <c r="EZ161" s="98"/>
      <c r="FA161" s="98"/>
      <c r="FB161" s="98"/>
      <c r="FC161" s="98"/>
      <c r="FD161" s="98">
        <f t="shared" si="4948"/>
        <v>0</v>
      </c>
      <c r="FE161" s="98">
        <f t="shared" si="4949"/>
        <v>0</v>
      </c>
      <c r="FF161" s="99">
        <f t="shared" si="4382"/>
        <v>0</v>
      </c>
      <c r="FG161" s="99">
        <f t="shared" si="4383"/>
        <v>0</v>
      </c>
      <c r="FH161" s="98"/>
      <c r="FI161" s="98"/>
      <c r="FJ161" s="98"/>
      <c r="FK161" s="98"/>
      <c r="FL161" s="98">
        <f>VLOOKUP($D161,'факт '!$D$7:$AS$101,37,0)</f>
        <v>0</v>
      </c>
      <c r="FM161" s="98">
        <f>VLOOKUP($D161,'факт '!$D$7:$AS$101,38,0)</f>
        <v>0</v>
      </c>
      <c r="FN161" s="98"/>
      <c r="FO161" s="98"/>
      <c r="FP161" s="98">
        <f t="shared" si="4950"/>
        <v>0</v>
      </c>
      <c r="FQ161" s="98">
        <f t="shared" si="4951"/>
        <v>0</v>
      </c>
      <c r="FR161" s="99">
        <f t="shared" si="4389"/>
        <v>0</v>
      </c>
      <c r="FS161" s="99">
        <f t="shared" si="4390"/>
        <v>0</v>
      </c>
      <c r="FT161" s="98"/>
      <c r="FU161" s="98"/>
      <c r="FV161" s="98"/>
      <c r="FW161" s="98"/>
      <c r="FX161" s="98"/>
      <c r="FY161" s="98"/>
      <c r="FZ161" s="98"/>
      <c r="GA161" s="98"/>
      <c r="GB161" s="98">
        <f t="shared" si="4952"/>
        <v>0</v>
      </c>
      <c r="GC161" s="98">
        <f t="shared" si="4953"/>
        <v>0</v>
      </c>
      <c r="GD161" s="99">
        <f t="shared" si="4396"/>
        <v>0</v>
      </c>
      <c r="GE161" s="99">
        <f t="shared" si="4397"/>
        <v>0</v>
      </c>
      <c r="GF161" s="98">
        <f t="shared" si="4954"/>
        <v>0</v>
      </c>
      <c r="GG161" s="98">
        <f t="shared" si="4955"/>
        <v>0</v>
      </c>
      <c r="GH161" s="98">
        <f t="shared" si="4956"/>
        <v>0</v>
      </c>
      <c r="GI161" s="98">
        <f t="shared" si="4957"/>
        <v>0</v>
      </c>
      <c r="GJ161" s="98">
        <f t="shared" si="4958"/>
        <v>231</v>
      </c>
      <c r="GK161" s="98">
        <f t="shared" si="4959"/>
        <v>31085704.649999995</v>
      </c>
      <c r="GL161" s="98">
        <f t="shared" si="4960"/>
        <v>7</v>
      </c>
      <c r="GM161" s="98">
        <f t="shared" si="4961"/>
        <v>941991.05</v>
      </c>
      <c r="GN161" s="98">
        <f t="shared" si="4962"/>
        <v>238</v>
      </c>
      <c r="GO161" s="98">
        <f t="shared" si="4963"/>
        <v>32027695.699999992</v>
      </c>
      <c r="GP161" s="98"/>
      <c r="GQ161" s="98"/>
      <c r="GR161" s="139"/>
      <c r="GS161" s="78"/>
      <c r="GT161" s="161">
        <v>134570.1513</v>
      </c>
      <c r="GU161" s="161">
        <f t="shared" si="4720"/>
        <v>134570.14999999997</v>
      </c>
      <c r="GV161" s="90">
        <f t="shared" si="4249"/>
        <v>1.3000000326428562E-3</v>
      </c>
    </row>
    <row r="162" spans="1:204" ht="23.25" hidden="1" customHeight="1" x14ac:dyDescent="0.2">
      <c r="A162" s="23">
        <v>1</v>
      </c>
      <c r="B162" s="78" t="s">
        <v>224</v>
      </c>
      <c r="C162" s="79" t="s">
        <v>225</v>
      </c>
      <c r="D162" s="86">
        <v>425</v>
      </c>
      <c r="E162" s="86" t="s">
        <v>229</v>
      </c>
      <c r="F162" s="86">
        <v>34</v>
      </c>
      <c r="G162" s="97">
        <v>134570.1513</v>
      </c>
      <c r="H162" s="98"/>
      <c r="I162" s="98"/>
      <c r="J162" s="98"/>
      <c r="K162" s="98"/>
      <c r="L162" s="98">
        <f>VLOOKUP($D162,'факт '!$D$7:$AS$101,3,0)</f>
        <v>3</v>
      </c>
      <c r="M162" s="98">
        <f>VLOOKUP($D162,'факт '!$D$7:$AS$101,4,0)</f>
        <v>403710.44999999995</v>
      </c>
      <c r="N162" s="98"/>
      <c r="O162" s="98"/>
      <c r="P162" s="98">
        <f t="shared" si="4920"/>
        <v>3</v>
      </c>
      <c r="Q162" s="98">
        <f t="shared" si="4921"/>
        <v>403710.44999999995</v>
      </c>
      <c r="R162" s="99">
        <f t="shared" si="4922"/>
        <v>3</v>
      </c>
      <c r="S162" s="99">
        <f t="shared" si="4923"/>
        <v>403710.44999999995</v>
      </c>
      <c r="T162" s="98"/>
      <c r="U162" s="98"/>
      <c r="V162" s="98"/>
      <c r="W162" s="98"/>
      <c r="X162" s="98">
        <f>VLOOKUP($D162,'факт '!$D$7:$AS$101,7,0)</f>
        <v>0</v>
      </c>
      <c r="Y162" s="98">
        <f>VLOOKUP($D162,'факт '!$D$7:$AS$101,8,0)</f>
        <v>0</v>
      </c>
      <c r="Z162" s="98">
        <f>VLOOKUP($D162,'факт '!$D$7:$AS$101,9,0)</f>
        <v>0</v>
      </c>
      <c r="AA162" s="98">
        <f>VLOOKUP($D162,'факт '!$D$7:$AS$101,10,0)</f>
        <v>0</v>
      </c>
      <c r="AB162" s="98">
        <f t="shared" si="4924"/>
        <v>0</v>
      </c>
      <c r="AC162" s="98">
        <f t="shared" si="4925"/>
        <v>0</v>
      </c>
      <c r="AD162" s="99">
        <f t="shared" si="4926"/>
        <v>0</v>
      </c>
      <c r="AE162" s="99">
        <f t="shared" si="4306"/>
        <v>0</v>
      </c>
      <c r="AF162" s="98"/>
      <c r="AG162" s="98"/>
      <c r="AH162" s="98"/>
      <c r="AI162" s="98"/>
      <c r="AJ162" s="98">
        <f>VLOOKUP($D162,'факт '!$D$7:$AS$101,5,0)</f>
        <v>0</v>
      </c>
      <c r="AK162" s="98">
        <f>VLOOKUP($D162,'факт '!$D$7:$AS$101,6,0)</f>
        <v>0</v>
      </c>
      <c r="AL162" s="98"/>
      <c r="AM162" s="98"/>
      <c r="AN162" s="98">
        <f t="shared" si="4927"/>
        <v>0</v>
      </c>
      <c r="AO162" s="98">
        <f t="shared" si="4928"/>
        <v>0</v>
      </c>
      <c r="AP162" s="99">
        <f t="shared" si="4929"/>
        <v>0</v>
      </c>
      <c r="AQ162" s="99">
        <f t="shared" si="4313"/>
        <v>0</v>
      </c>
      <c r="AR162" s="98"/>
      <c r="AS162" s="98"/>
      <c r="AT162" s="98"/>
      <c r="AU162" s="98"/>
      <c r="AV162" s="98">
        <f>VLOOKUP($D162,'факт '!$D$7:$AS$101,11,0)</f>
        <v>0</v>
      </c>
      <c r="AW162" s="98">
        <f>VLOOKUP($D162,'факт '!$D$7:$AS$101,12,0)</f>
        <v>0</v>
      </c>
      <c r="AX162" s="98"/>
      <c r="AY162" s="98"/>
      <c r="AZ162" s="98">
        <f t="shared" si="4930"/>
        <v>0</v>
      </c>
      <c r="BA162" s="98">
        <f t="shared" si="4931"/>
        <v>0</v>
      </c>
      <c r="BB162" s="99">
        <f t="shared" si="4319"/>
        <v>0</v>
      </c>
      <c r="BC162" s="99">
        <f t="shared" si="4320"/>
        <v>0</v>
      </c>
      <c r="BD162" s="98"/>
      <c r="BE162" s="98"/>
      <c r="BF162" s="98"/>
      <c r="BG162" s="98"/>
      <c r="BH162" s="98">
        <f>VLOOKUP($D162,'факт '!$D$7:$AS$101,15,0)</f>
        <v>0</v>
      </c>
      <c r="BI162" s="98">
        <f>VLOOKUP($D162,'факт '!$D$7:$AS$101,16,0)</f>
        <v>0</v>
      </c>
      <c r="BJ162" s="98">
        <f>VLOOKUP($D162,'факт '!$D$7:$AS$101,17,0)</f>
        <v>0</v>
      </c>
      <c r="BK162" s="98">
        <f>VLOOKUP($D162,'факт '!$D$7:$AS$101,18,0)</f>
        <v>0</v>
      </c>
      <c r="BL162" s="98">
        <f t="shared" si="4932"/>
        <v>0</v>
      </c>
      <c r="BM162" s="98">
        <f t="shared" si="4933"/>
        <v>0</v>
      </c>
      <c r="BN162" s="99">
        <f t="shared" si="4326"/>
        <v>0</v>
      </c>
      <c r="BO162" s="99">
        <f t="shared" si="4327"/>
        <v>0</v>
      </c>
      <c r="BP162" s="98"/>
      <c r="BQ162" s="98"/>
      <c r="BR162" s="98"/>
      <c r="BS162" s="98"/>
      <c r="BT162" s="98">
        <f>VLOOKUP($D162,'факт '!$D$7:$AS$101,19,0)</f>
        <v>0</v>
      </c>
      <c r="BU162" s="98">
        <f>VLOOKUP($D162,'факт '!$D$7:$AS$101,20,0)</f>
        <v>0</v>
      </c>
      <c r="BV162" s="98">
        <f>VLOOKUP($D162,'факт '!$D$7:$AS$101,21,0)</f>
        <v>0</v>
      </c>
      <c r="BW162" s="98">
        <f>VLOOKUP($D162,'факт '!$D$7:$AS$101,22,0)</f>
        <v>0</v>
      </c>
      <c r="BX162" s="98">
        <f t="shared" si="4934"/>
        <v>0</v>
      </c>
      <c r="BY162" s="98">
        <f t="shared" si="4935"/>
        <v>0</v>
      </c>
      <c r="BZ162" s="99">
        <f t="shared" si="4333"/>
        <v>0</v>
      </c>
      <c r="CA162" s="99">
        <f t="shared" si="4334"/>
        <v>0</v>
      </c>
      <c r="CB162" s="98"/>
      <c r="CC162" s="98"/>
      <c r="CD162" s="98"/>
      <c r="CE162" s="98"/>
      <c r="CF162" s="98">
        <f>VLOOKUP($D162,'факт '!$D$7:$AS$101,23,0)</f>
        <v>0</v>
      </c>
      <c r="CG162" s="98">
        <f>VLOOKUP($D162,'факт '!$D$7:$AS$101,24,0)</f>
        <v>0</v>
      </c>
      <c r="CH162" s="98">
        <f>VLOOKUP($D162,'факт '!$D$7:$AS$101,25,0)</f>
        <v>0</v>
      </c>
      <c r="CI162" s="98">
        <f>VLOOKUP($D162,'факт '!$D$7:$AS$101,26,0)</f>
        <v>0</v>
      </c>
      <c r="CJ162" s="98">
        <f t="shared" si="4936"/>
        <v>0</v>
      </c>
      <c r="CK162" s="98">
        <f t="shared" si="4937"/>
        <v>0</v>
      </c>
      <c r="CL162" s="99">
        <f t="shared" si="4340"/>
        <v>0</v>
      </c>
      <c r="CM162" s="99">
        <f t="shared" si="4341"/>
        <v>0</v>
      </c>
      <c r="CN162" s="98"/>
      <c r="CO162" s="98"/>
      <c r="CP162" s="98"/>
      <c r="CQ162" s="98"/>
      <c r="CR162" s="98">
        <f>VLOOKUP($D162,'факт '!$D$7:$AS$101,27,0)</f>
        <v>0</v>
      </c>
      <c r="CS162" s="98">
        <f>VLOOKUP($D162,'факт '!$D$7:$AS$101,28,0)</f>
        <v>0</v>
      </c>
      <c r="CT162" s="98">
        <f>VLOOKUP($D162,'факт '!$D$7:$AS$101,29,0)</f>
        <v>0</v>
      </c>
      <c r="CU162" s="98">
        <f>VLOOKUP($D162,'факт '!$D$7:$AS$101,30,0)</f>
        <v>0</v>
      </c>
      <c r="CV162" s="98">
        <f t="shared" si="4938"/>
        <v>0</v>
      </c>
      <c r="CW162" s="98">
        <f t="shared" si="4939"/>
        <v>0</v>
      </c>
      <c r="CX162" s="99">
        <f t="shared" si="4347"/>
        <v>0</v>
      </c>
      <c r="CY162" s="99">
        <f t="shared" si="4348"/>
        <v>0</v>
      </c>
      <c r="CZ162" s="98"/>
      <c r="DA162" s="98"/>
      <c r="DB162" s="98"/>
      <c r="DC162" s="98"/>
      <c r="DD162" s="98">
        <f>VLOOKUP($D162,'факт '!$D$7:$AS$101,31,0)</f>
        <v>0</v>
      </c>
      <c r="DE162" s="98">
        <f>VLOOKUP($D162,'факт '!$D$7:$AS$101,32,0)</f>
        <v>0</v>
      </c>
      <c r="DF162" s="98"/>
      <c r="DG162" s="98"/>
      <c r="DH162" s="98">
        <f t="shared" si="4940"/>
        <v>0</v>
      </c>
      <c r="DI162" s="98">
        <f t="shared" si="4941"/>
        <v>0</v>
      </c>
      <c r="DJ162" s="99">
        <f t="shared" si="4354"/>
        <v>0</v>
      </c>
      <c r="DK162" s="99">
        <f t="shared" si="4355"/>
        <v>0</v>
      </c>
      <c r="DL162" s="98"/>
      <c r="DM162" s="98"/>
      <c r="DN162" s="98"/>
      <c r="DO162" s="98"/>
      <c r="DP162" s="98">
        <f>VLOOKUP($D162,'факт '!$D$7:$AS$101,13,0)</f>
        <v>0</v>
      </c>
      <c r="DQ162" s="98">
        <f>VLOOKUP($D162,'факт '!$D$7:$AS$101,14,0)</f>
        <v>0</v>
      </c>
      <c r="DR162" s="98"/>
      <c r="DS162" s="98"/>
      <c r="DT162" s="98">
        <f t="shared" si="4942"/>
        <v>0</v>
      </c>
      <c r="DU162" s="98">
        <f t="shared" si="4943"/>
        <v>0</v>
      </c>
      <c r="DV162" s="99">
        <f t="shared" si="4361"/>
        <v>0</v>
      </c>
      <c r="DW162" s="99">
        <f t="shared" si="4362"/>
        <v>0</v>
      </c>
      <c r="DX162" s="98"/>
      <c r="DY162" s="98"/>
      <c r="DZ162" s="98"/>
      <c r="EA162" s="98"/>
      <c r="EB162" s="98">
        <f>VLOOKUP($D162,'факт '!$D$7:$AS$101,33,0)</f>
        <v>0</v>
      </c>
      <c r="EC162" s="98">
        <f>VLOOKUP($D162,'факт '!$D$7:$AS$101,34,0)</f>
        <v>0</v>
      </c>
      <c r="ED162" s="98">
        <f>VLOOKUP($D162,'факт '!$D$7:$AS$101,35,0)</f>
        <v>0</v>
      </c>
      <c r="EE162" s="98">
        <f>VLOOKUP($D162,'факт '!$D$7:$AS$101,36,0)</f>
        <v>0</v>
      </c>
      <c r="EF162" s="98">
        <f t="shared" si="4944"/>
        <v>0</v>
      </c>
      <c r="EG162" s="98">
        <f t="shared" si="4945"/>
        <v>0</v>
      </c>
      <c r="EH162" s="99">
        <f t="shared" si="4368"/>
        <v>0</v>
      </c>
      <c r="EI162" s="99">
        <f t="shared" si="4369"/>
        <v>0</v>
      </c>
      <c r="EJ162" s="98"/>
      <c r="EK162" s="98"/>
      <c r="EL162" s="98"/>
      <c r="EM162" s="98"/>
      <c r="EN162" s="98">
        <f>VLOOKUP($D162,'факт '!$D$7:$AS$101,39,0)</f>
        <v>0</v>
      </c>
      <c r="EO162" s="98">
        <f>VLOOKUP($D162,'факт '!$D$7:$AS$101,40,0)</f>
        <v>0</v>
      </c>
      <c r="EP162" s="98">
        <f>VLOOKUP($D162,'факт '!$D$7:$AS$101,41,0)</f>
        <v>0</v>
      </c>
      <c r="EQ162" s="98">
        <f>VLOOKUP($D162,'факт '!$D$7:$AS$101,42,0)</f>
        <v>0</v>
      </c>
      <c r="ER162" s="98">
        <f t="shared" si="4946"/>
        <v>0</v>
      </c>
      <c r="ES162" s="98">
        <f t="shared" si="4947"/>
        <v>0</v>
      </c>
      <c r="ET162" s="99">
        <f t="shared" si="4375"/>
        <v>0</v>
      </c>
      <c r="EU162" s="99">
        <f t="shared" si="4376"/>
        <v>0</v>
      </c>
      <c r="EV162" s="98"/>
      <c r="EW162" s="98"/>
      <c r="EX162" s="98"/>
      <c r="EY162" s="98"/>
      <c r="EZ162" s="98"/>
      <c r="FA162" s="98"/>
      <c r="FB162" s="98"/>
      <c r="FC162" s="98"/>
      <c r="FD162" s="98">
        <f t="shared" si="4948"/>
        <v>0</v>
      </c>
      <c r="FE162" s="98">
        <f t="shared" si="4949"/>
        <v>0</v>
      </c>
      <c r="FF162" s="99">
        <f t="shared" si="4382"/>
        <v>0</v>
      </c>
      <c r="FG162" s="99">
        <f t="shared" si="4383"/>
        <v>0</v>
      </c>
      <c r="FH162" s="98"/>
      <c r="FI162" s="98"/>
      <c r="FJ162" s="98"/>
      <c r="FK162" s="98"/>
      <c r="FL162" s="98">
        <f>VLOOKUP($D162,'факт '!$D$7:$AS$101,37,0)</f>
        <v>0</v>
      </c>
      <c r="FM162" s="98">
        <f>VLOOKUP($D162,'факт '!$D$7:$AS$101,38,0)</f>
        <v>0</v>
      </c>
      <c r="FN162" s="98"/>
      <c r="FO162" s="98"/>
      <c r="FP162" s="98">
        <f t="shared" si="4950"/>
        <v>0</v>
      </c>
      <c r="FQ162" s="98">
        <f t="shared" si="4951"/>
        <v>0</v>
      </c>
      <c r="FR162" s="99">
        <f t="shared" si="4389"/>
        <v>0</v>
      </c>
      <c r="FS162" s="99">
        <f t="shared" si="4390"/>
        <v>0</v>
      </c>
      <c r="FT162" s="98"/>
      <c r="FU162" s="98"/>
      <c r="FV162" s="98"/>
      <c r="FW162" s="98"/>
      <c r="FX162" s="98"/>
      <c r="FY162" s="98"/>
      <c r="FZ162" s="98"/>
      <c r="GA162" s="98"/>
      <c r="GB162" s="98">
        <f t="shared" si="4952"/>
        <v>0</v>
      </c>
      <c r="GC162" s="98">
        <f t="shared" si="4953"/>
        <v>0</v>
      </c>
      <c r="GD162" s="99">
        <f t="shared" si="4396"/>
        <v>0</v>
      </c>
      <c r="GE162" s="99">
        <f t="shared" si="4397"/>
        <v>0</v>
      </c>
      <c r="GF162" s="98">
        <f t="shared" si="4954"/>
        <v>0</v>
      </c>
      <c r="GG162" s="98">
        <f t="shared" si="4955"/>
        <v>0</v>
      </c>
      <c r="GH162" s="98">
        <f t="shared" si="4956"/>
        <v>0</v>
      </c>
      <c r="GI162" s="98">
        <f t="shared" si="4957"/>
        <v>0</v>
      </c>
      <c r="GJ162" s="98">
        <f t="shared" si="4958"/>
        <v>3</v>
      </c>
      <c r="GK162" s="98">
        <f t="shared" si="4959"/>
        <v>403710.44999999995</v>
      </c>
      <c r="GL162" s="98">
        <f t="shared" si="4960"/>
        <v>0</v>
      </c>
      <c r="GM162" s="98">
        <f t="shared" si="4961"/>
        <v>0</v>
      </c>
      <c r="GN162" s="98">
        <f t="shared" si="4962"/>
        <v>3</v>
      </c>
      <c r="GO162" s="98">
        <f t="shared" si="4963"/>
        <v>403710.44999999995</v>
      </c>
      <c r="GP162" s="98"/>
      <c r="GQ162" s="98"/>
      <c r="GR162" s="139"/>
      <c r="GS162" s="78"/>
      <c r="GT162" s="161">
        <v>134570.1513</v>
      </c>
      <c r="GU162" s="161">
        <f t="shared" si="4720"/>
        <v>134570.15</v>
      </c>
      <c r="GV162" s="90">
        <f t="shared" si="4249"/>
        <v>1.3000000035390258E-3</v>
      </c>
    </row>
    <row r="163" spans="1:204" ht="23.25" hidden="1" customHeight="1" x14ac:dyDescent="0.2">
      <c r="A163" s="23">
        <v>1</v>
      </c>
      <c r="B163" s="78" t="s">
        <v>224</v>
      </c>
      <c r="C163" s="79" t="s">
        <v>225</v>
      </c>
      <c r="D163" s="86">
        <v>426</v>
      </c>
      <c r="E163" s="86" t="s">
        <v>230</v>
      </c>
      <c r="F163" s="86">
        <v>34</v>
      </c>
      <c r="G163" s="97">
        <v>134570.1513</v>
      </c>
      <c r="H163" s="98"/>
      <c r="I163" s="98"/>
      <c r="J163" s="98"/>
      <c r="K163" s="98"/>
      <c r="L163" s="98">
        <f>VLOOKUP($D163,'факт '!$D$7:$AS$101,3,0)</f>
        <v>2</v>
      </c>
      <c r="M163" s="98">
        <f>VLOOKUP($D163,'факт '!$D$7:$AS$101,4,0)</f>
        <v>269140.3</v>
      </c>
      <c r="N163" s="98"/>
      <c r="O163" s="98"/>
      <c r="P163" s="98">
        <f t="shared" si="4920"/>
        <v>2</v>
      </c>
      <c r="Q163" s="98">
        <f t="shared" si="4921"/>
        <v>269140.3</v>
      </c>
      <c r="R163" s="99">
        <f t="shared" si="4922"/>
        <v>2</v>
      </c>
      <c r="S163" s="99">
        <f t="shared" si="4923"/>
        <v>269140.3</v>
      </c>
      <c r="T163" s="98"/>
      <c r="U163" s="98"/>
      <c r="V163" s="98"/>
      <c r="W163" s="98"/>
      <c r="X163" s="98">
        <f>VLOOKUP($D163,'факт '!$D$7:$AS$101,7,0)</f>
        <v>0</v>
      </c>
      <c r="Y163" s="98">
        <f>VLOOKUP($D163,'факт '!$D$7:$AS$101,8,0)</f>
        <v>0</v>
      </c>
      <c r="Z163" s="98">
        <f>VLOOKUP($D163,'факт '!$D$7:$AS$101,9,0)</f>
        <v>0</v>
      </c>
      <c r="AA163" s="98">
        <f>VLOOKUP($D163,'факт '!$D$7:$AS$101,10,0)</f>
        <v>0</v>
      </c>
      <c r="AB163" s="98">
        <f t="shared" si="4924"/>
        <v>0</v>
      </c>
      <c r="AC163" s="98">
        <f t="shared" si="4925"/>
        <v>0</v>
      </c>
      <c r="AD163" s="99">
        <f t="shared" si="4926"/>
        <v>0</v>
      </c>
      <c r="AE163" s="99">
        <f t="shared" si="4306"/>
        <v>0</v>
      </c>
      <c r="AF163" s="98"/>
      <c r="AG163" s="98"/>
      <c r="AH163" s="98"/>
      <c r="AI163" s="98"/>
      <c r="AJ163" s="98">
        <f>VLOOKUP($D163,'факт '!$D$7:$AS$101,5,0)</f>
        <v>0</v>
      </c>
      <c r="AK163" s="98">
        <f>VLOOKUP($D163,'факт '!$D$7:$AS$101,6,0)</f>
        <v>0</v>
      </c>
      <c r="AL163" s="98"/>
      <c r="AM163" s="98"/>
      <c r="AN163" s="98">
        <f t="shared" si="4927"/>
        <v>0</v>
      </c>
      <c r="AO163" s="98">
        <f t="shared" si="4928"/>
        <v>0</v>
      </c>
      <c r="AP163" s="99">
        <f t="shared" si="4929"/>
        <v>0</v>
      </c>
      <c r="AQ163" s="99">
        <f t="shared" si="4313"/>
        <v>0</v>
      </c>
      <c r="AR163" s="98"/>
      <c r="AS163" s="98"/>
      <c r="AT163" s="98"/>
      <c r="AU163" s="98"/>
      <c r="AV163" s="98">
        <f>VLOOKUP($D163,'факт '!$D$7:$AS$101,11,0)</f>
        <v>0</v>
      </c>
      <c r="AW163" s="98">
        <f>VLOOKUP($D163,'факт '!$D$7:$AS$101,12,0)</f>
        <v>0</v>
      </c>
      <c r="AX163" s="98"/>
      <c r="AY163" s="98"/>
      <c r="AZ163" s="98">
        <f t="shared" si="4930"/>
        <v>0</v>
      </c>
      <c r="BA163" s="98">
        <f t="shared" si="4931"/>
        <v>0</v>
      </c>
      <c r="BB163" s="99">
        <f t="shared" si="4319"/>
        <v>0</v>
      </c>
      <c r="BC163" s="99">
        <f t="shared" si="4320"/>
        <v>0</v>
      </c>
      <c r="BD163" s="98"/>
      <c r="BE163" s="98"/>
      <c r="BF163" s="98"/>
      <c r="BG163" s="98"/>
      <c r="BH163" s="98">
        <f>VLOOKUP($D163,'факт '!$D$7:$AS$101,15,0)</f>
        <v>0</v>
      </c>
      <c r="BI163" s="98">
        <f>VLOOKUP($D163,'факт '!$D$7:$AS$101,16,0)</f>
        <v>0</v>
      </c>
      <c r="BJ163" s="98">
        <f>VLOOKUP($D163,'факт '!$D$7:$AS$101,17,0)</f>
        <v>0</v>
      </c>
      <c r="BK163" s="98">
        <f>VLOOKUP($D163,'факт '!$D$7:$AS$101,18,0)</f>
        <v>0</v>
      </c>
      <c r="BL163" s="98">
        <f t="shared" si="4932"/>
        <v>0</v>
      </c>
      <c r="BM163" s="98">
        <f t="shared" si="4933"/>
        <v>0</v>
      </c>
      <c r="BN163" s="99">
        <f t="shared" si="4326"/>
        <v>0</v>
      </c>
      <c r="BO163" s="99">
        <f t="shared" si="4327"/>
        <v>0</v>
      </c>
      <c r="BP163" s="98"/>
      <c r="BQ163" s="98"/>
      <c r="BR163" s="98"/>
      <c r="BS163" s="98"/>
      <c r="BT163" s="98">
        <f>VLOOKUP($D163,'факт '!$D$7:$AS$101,19,0)</f>
        <v>0</v>
      </c>
      <c r="BU163" s="98">
        <f>VLOOKUP($D163,'факт '!$D$7:$AS$101,20,0)</f>
        <v>0</v>
      </c>
      <c r="BV163" s="98">
        <f>VLOOKUP($D163,'факт '!$D$7:$AS$101,21,0)</f>
        <v>0</v>
      </c>
      <c r="BW163" s="98">
        <f>VLOOKUP($D163,'факт '!$D$7:$AS$101,22,0)</f>
        <v>0</v>
      </c>
      <c r="BX163" s="98">
        <f t="shared" si="4934"/>
        <v>0</v>
      </c>
      <c r="BY163" s="98">
        <f t="shared" si="4935"/>
        <v>0</v>
      </c>
      <c r="BZ163" s="99">
        <f t="shared" si="4333"/>
        <v>0</v>
      </c>
      <c r="CA163" s="99">
        <f t="shared" si="4334"/>
        <v>0</v>
      </c>
      <c r="CB163" s="98"/>
      <c r="CC163" s="98"/>
      <c r="CD163" s="98"/>
      <c r="CE163" s="98"/>
      <c r="CF163" s="98">
        <f>VLOOKUP($D163,'факт '!$D$7:$AS$101,23,0)</f>
        <v>0</v>
      </c>
      <c r="CG163" s="98">
        <f>VLOOKUP($D163,'факт '!$D$7:$AS$101,24,0)</f>
        <v>0</v>
      </c>
      <c r="CH163" s="98">
        <f>VLOOKUP($D163,'факт '!$D$7:$AS$101,25,0)</f>
        <v>0</v>
      </c>
      <c r="CI163" s="98">
        <f>VLOOKUP($D163,'факт '!$D$7:$AS$101,26,0)</f>
        <v>0</v>
      </c>
      <c r="CJ163" s="98">
        <f t="shared" si="4936"/>
        <v>0</v>
      </c>
      <c r="CK163" s="98">
        <f t="shared" si="4937"/>
        <v>0</v>
      </c>
      <c r="CL163" s="99">
        <f t="shared" si="4340"/>
        <v>0</v>
      </c>
      <c r="CM163" s="99">
        <f t="shared" si="4341"/>
        <v>0</v>
      </c>
      <c r="CN163" s="98"/>
      <c r="CO163" s="98"/>
      <c r="CP163" s="98"/>
      <c r="CQ163" s="98"/>
      <c r="CR163" s="98">
        <f>VLOOKUP($D163,'факт '!$D$7:$AS$101,27,0)</f>
        <v>0</v>
      </c>
      <c r="CS163" s="98">
        <f>VLOOKUP($D163,'факт '!$D$7:$AS$101,28,0)</f>
        <v>0</v>
      </c>
      <c r="CT163" s="98">
        <f>VLOOKUP($D163,'факт '!$D$7:$AS$101,29,0)</f>
        <v>0</v>
      </c>
      <c r="CU163" s="98">
        <f>VLOOKUP($D163,'факт '!$D$7:$AS$101,30,0)</f>
        <v>0</v>
      </c>
      <c r="CV163" s="98">
        <f t="shared" si="4938"/>
        <v>0</v>
      </c>
      <c r="CW163" s="98">
        <f t="shared" si="4939"/>
        <v>0</v>
      </c>
      <c r="CX163" s="99">
        <f t="shared" si="4347"/>
        <v>0</v>
      </c>
      <c r="CY163" s="99">
        <f t="shared" si="4348"/>
        <v>0</v>
      </c>
      <c r="CZ163" s="98"/>
      <c r="DA163" s="98"/>
      <c r="DB163" s="98"/>
      <c r="DC163" s="98"/>
      <c r="DD163" s="98">
        <f>VLOOKUP($D163,'факт '!$D$7:$AS$101,31,0)</f>
        <v>0</v>
      </c>
      <c r="DE163" s="98">
        <f>VLOOKUP($D163,'факт '!$D$7:$AS$101,32,0)</f>
        <v>0</v>
      </c>
      <c r="DF163" s="98"/>
      <c r="DG163" s="98"/>
      <c r="DH163" s="98">
        <f t="shared" si="4940"/>
        <v>0</v>
      </c>
      <c r="DI163" s="98">
        <f t="shared" si="4941"/>
        <v>0</v>
      </c>
      <c r="DJ163" s="99">
        <f t="shared" si="4354"/>
        <v>0</v>
      </c>
      <c r="DK163" s="99">
        <f t="shared" si="4355"/>
        <v>0</v>
      </c>
      <c r="DL163" s="98"/>
      <c r="DM163" s="98"/>
      <c r="DN163" s="98"/>
      <c r="DO163" s="98"/>
      <c r="DP163" s="98">
        <f>VLOOKUP($D163,'факт '!$D$7:$AS$101,13,0)</f>
        <v>0</v>
      </c>
      <c r="DQ163" s="98">
        <f>VLOOKUP($D163,'факт '!$D$7:$AS$101,14,0)</f>
        <v>0</v>
      </c>
      <c r="DR163" s="98"/>
      <c r="DS163" s="98"/>
      <c r="DT163" s="98">
        <f t="shared" si="4942"/>
        <v>0</v>
      </c>
      <c r="DU163" s="98">
        <f t="shared" si="4943"/>
        <v>0</v>
      </c>
      <c r="DV163" s="99">
        <f t="shared" si="4361"/>
        <v>0</v>
      </c>
      <c r="DW163" s="99">
        <f t="shared" si="4362"/>
        <v>0</v>
      </c>
      <c r="DX163" s="98"/>
      <c r="DY163" s="98"/>
      <c r="DZ163" s="98"/>
      <c r="EA163" s="98"/>
      <c r="EB163" s="98">
        <f>VLOOKUP($D163,'факт '!$D$7:$AS$101,33,0)</f>
        <v>0</v>
      </c>
      <c r="EC163" s="98">
        <f>VLOOKUP($D163,'факт '!$D$7:$AS$101,34,0)</f>
        <v>0</v>
      </c>
      <c r="ED163" s="98">
        <f>VLOOKUP($D163,'факт '!$D$7:$AS$101,35,0)</f>
        <v>0</v>
      </c>
      <c r="EE163" s="98">
        <f>VLOOKUP($D163,'факт '!$D$7:$AS$101,36,0)</f>
        <v>0</v>
      </c>
      <c r="EF163" s="98">
        <f t="shared" si="4944"/>
        <v>0</v>
      </c>
      <c r="EG163" s="98">
        <f t="shared" si="4945"/>
        <v>0</v>
      </c>
      <c r="EH163" s="99">
        <f t="shared" si="4368"/>
        <v>0</v>
      </c>
      <c r="EI163" s="99">
        <f t="shared" si="4369"/>
        <v>0</v>
      </c>
      <c r="EJ163" s="98"/>
      <c r="EK163" s="98"/>
      <c r="EL163" s="98"/>
      <c r="EM163" s="98"/>
      <c r="EN163" s="98">
        <f>VLOOKUP($D163,'факт '!$D$7:$AS$101,39,0)</f>
        <v>0</v>
      </c>
      <c r="EO163" s="98">
        <f>VLOOKUP($D163,'факт '!$D$7:$AS$101,40,0)</f>
        <v>0</v>
      </c>
      <c r="EP163" s="98">
        <f>VLOOKUP($D163,'факт '!$D$7:$AS$101,41,0)</f>
        <v>0</v>
      </c>
      <c r="EQ163" s="98">
        <f>VLOOKUP($D163,'факт '!$D$7:$AS$101,42,0)</f>
        <v>0</v>
      </c>
      <c r="ER163" s="98">
        <f t="shared" si="4946"/>
        <v>0</v>
      </c>
      <c r="ES163" s="98">
        <f t="shared" si="4947"/>
        <v>0</v>
      </c>
      <c r="ET163" s="99">
        <f t="shared" si="4375"/>
        <v>0</v>
      </c>
      <c r="EU163" s="99">
        <f t="shared" si="4376"/>
        <v>0</v>
      </c>
      <c r="EV163" s="98"/>
      <c r="EW163" s="98"/>
      <c r="EX163" s="98"/>
      <c r="EY163" s="98"/>
      <c r="EZ163" s="98"/>
      <c r="FA163" s="98"/>
      <c r="FB163" s="98"/>
      <c r="FC163" s="98"/>
      <c r="FD163" s="98">
        <f t="shared" si="4948"/>
        <v>0</v>
      </c>
      <c r="FE163" s="98">
        <f t="shared" si="4949"/>
        <v>0</v>
      </c>
      <c r="FF163" s="99">
        <f t="shared" si="4382"/>
        <v>0</v>
      </c>
      <c r="FG163" s="99">
        <f t="shared" si="4383"/>
        <v>0</v>
      </c>
      <c r="FH163" s="98"/>
      <c r="FI163" s="98"/>
      <c r="FJ163" s="98"/>
      <c r="FK163" s="98"/>
      <c r="FL163" s="98">
        <f>VLOOKUP($D163,'факт '!$D$7:$AS$101,37,0)</f>
        <v>0</v>
      </c>
      <c r="FM163" s="98">
        <f>VLOOKUP($D163,'факт '!$D$7:$AS$101,38,0)</f>
        <v>0</v>
      </c>
      <c r="FN163" s="98"/>
      <c r="FO163" s="98"/>
      <c r="FP163" s="98">
        <f t="shared" si="4950"/>
        <v>0</v>
      </c>
      <c r="FQ163" s="98">
        <f t="shared" si="4951"/>
        <v>0</v>
      </c>
      <c r="FR163" s="99">
        <f t="shared" si="4389"/>
        <v>0</v>
      </c>
      <c r="FS163" s="99">
        <f t="shared" si="4390"/>
        <v>0</v>
      </c>
      <c r="FT163" s="98"/>
      <c r="FU163" s="98"/>
      <c r="FV163" s="98"/>
      <c r="FW163" s="98"/>
      <c r="FX163" s="98"/>
      <c r="FY163" s="98"/>
      <c r="FZ163" s="98"/>
      <c r="GA163" s="98"/>
      <c r="GB163" s="98">
        <f t="shared" si="4952"/>
        <v>0</v>
      </c>
      <c r="GC163" s="98">
        <f t="shared" si="4953"/>
        <v>0</v>
      </c>
      <c r="GD163" s="99">
        <f t="shared" si="4396"/>
        <v>0</v>
      </c>
      <c r="GE163" s="99">
        <f t="shared" si="4397"/>
        <v>0</v>
      </c>
      <c r="GF163" s="98">
        <f t="shared" si="4954"/>
        <v>0</v>
      </c>
      <c r="GG163" s="98">
        <f t="shared" si="4955"/>
        <v>0</v>
      </c>
      <c r="GH163" s="98">
        <f t="shared" si="4956"/>
        <v>0</v>
      </c>
      <c r="GI163" s="98">
        <f t="shared" si="4957"/>
        <v>0</v>
      </c>
      <c r="GJ163" s="98">
        <f t="shared" si="4958"/>
        <v>2</v>
      </c>
      <c r="GK163" s="98">
        <f t="shared" si="4959"/>
        <v>269140.3</v>
      </c>
      <c r="GL163" s="98">
        <f t="shared" si="4960"/>
        <v>0</v>
      </c>
      <c r="GM163" s="98">
        <f t="shared" si="4961"/>
        <v>0</v>
      </c>
      <c r="GN163" s="98">
        <f t="shared" si="4962"/>
        <v>2</v>
      </c>
      <c r="GO163" s="98">
        <f t="shared" si="4963"/>
        <v>269140.3</v>
      </c>
      <c r="GP163" s="98"/>
      <c r="GQ163" s="98"/>
      <c r="GR163" s="139"/>
      <c r="GS163" s="78"/>
      <c r="GT163" s="161">
        <v>134570.1513</v>
      </c>
      <c r="GU163" s="161">
        <f t="shared" si="4720"/>
        <v>134570.15</v>
      </c>
      <c r="GV163" s="90">
        <f t="shared" si="4249"/>
        <v>1.3000000035390258E-3</v>
      </c>
    </row>
    <row r="164" spans="1:204" hidden="1" x14ac:dyDescent="0.2">
      <c r="A164" s="23">
        <v>1</v>
      </c>
      <c r="B164" s="78"/>
      <c r="C164" s="79"/>
      <c r="D164" s="86"/>
      <c r="E164" s="86"/>
      <c r="F164" s="86"/>
      <c r="G164" s="97"/>
      <c r="H164" s="98"/>
      <c r="I164" s="98"/>
      <c r="J164" s="98"/>
      <c r="K164" s="98"/>
      <c r="L164" s="98"/>
      <c r="M164" s="98"/>
      <c r="N164" s="98"/>
      <c r="O164" s="98"/>
      <c r="P164" s="98">
        <f t="shared" ref="P164:P171" si="4964">SUM(L164+N164)</f>
        <v>0</v>
      </c>
      <c r="Q164" s="98">
        <f t="shared" ref="Q164:Q171" si="4965">SUM(M164+O164)</f>
        <v>0</v>
      </c>
      <c r="R164" s="99">
        <f t="shared" si="2687"/>
        <v>0</v>
      </c>
      <c r="S164" s="99">
        <f t="shared" si="2688"/>
        <v>0</v>
      </c>
      <c r="T164" s="98"/>
      <c r="U164" s="98"/>
      <c r="V164" s="98"/>
      <c r="W164" s="98"/>
      <c r="X164" s="98"/>
      <c r="Y164" s="98"/>
      <c r="Z164" s="98"/>
      <c r="AA164" s="98"/>
      <c r="AB164" s="98">
        <f t="shared" ref="AB164" si="4966">SUM(X164+Z164)</f>
        <v>0</v>
      </c>
      <c r="AC164" s="98">
        <f t="shared" ref="AC164" si="4967">SUM(Y164+AA164)</f>
        <v>0</v>
      </c>
      <c r="AD164" s="99">
        <f t="shared" si="4305"/>
        <v>0</v>
      </c>
      <c r="AE164" s="99">
        <f t="shared" si="4306"/>
        <v>0</v>
      </c>
      <c r="AF164" s="98"/>
      <c r="AG164" s="98"/>
      <c r="AH164" s="98"/>
      <c r="AI164" s="98"/>
      <c r="AJ164" s="98"/>
      <c r="AK164" s="98"/>
      <c r="AL164" s="98"/>
      <c r="AM164" s="98"/>
      <c r="AN164" s="98">
        <f t="shared" ref="AN164" si="4968">SUM(AJ164+AL164)</f>
        <v>0</v>
      </c>
      <c r="AO164" s="98">
        <f t="shared" ref="AO164" si="4969">SUM(AK164+AM164)</f>
        <v>0</v>
      </c>
      <c r="AP164" s="99">
        <f t="shared" si="4312"/>
        <v>0</v>
      </c>
      <c r="AQ164" s="99">
        <f t="shared" si="4313"/>
        <v>0</v>
      </c>
      <c r="AR164" s="98"/>
      <c r="AS164" s="98"/>
      <c r="AT164" s="98"/>
      <c r="AU164" s="98"/>
      <c r="AV164" s="98"/>
      <c r="AW164" s="98"/>
      <c r="AX164" s="98"/>
      <c r="AY164" s="98"/>
      <c r="AZ164" s="98">
        <f t="shared" ref="AZ164" si="4970">SUM(AV164+AX164)</f>
        <v>0</v>
      </c>
      <c r="BA164" s="98">
        <f t="shared" ref="BA164" si="4971">SUM(AW164+AY164)</f>
        <v>0</v>
      </c>
      <c r="BB164" s="99">
        <f t="shared" si="4319"/>
        <v>0</v>
      </c>
      <c r="BC164" s="99">
        <f t="shared" si="4320"/>
        <v>0</v>
      </c>
      <c r="BD164" s="98"/>
      <c r="BE164" s="98"/>
      <c r="BF164" s="98"/>
      <c r="BG164" s="98"/>
      <c r="BH164" s="98"/>
      <c r="BI164" s="98"/>
      <c r="BJ164" s="98"/>
      <c r="BK164" s="98"/>
      <c r="BL164" s="98">
        <f t="shared" ref="BL164" si="4972">SUM(BH164+BJ164)</f>
        <v>0</v>
      </c>
      <c r="BM164" s="98">
        <f t="shared" ref="BM164" si="4973">SUM(BI164+BK164)</f>
        <v>0</v>
      </c>
      <c r="BN164" s="99">
        <f t="shared" si="4326"/>
        <v>0</v>
      </c>
      <c r="BO164" s="99">
        <f t="shared" si="4327"/>
        <v>0</v>
      </c>
      <c r="BP164" s="98"/>
      <c r="BQ164" s="98"/>
      <c r="BR164" s="98"/>
      <c r="BS164" s="98"/>
      <c r="BT164" s="98"/>
      <c r="BU164" s="98"/>
      <c r="BV164" s="98"/>
      <c r="BW164" s="98"/>
      <c r="BX164" s="98">
        <f t="shared" ref="BX164" si="4974">SUM(BT164+BV164)</f>
        <v>0</v>
      </c>
      <c r="BY164" s="98">
        <f t="shared" ref="BY164" si="4975">SUM(BU164+BW164)</f>
        <v>0</v>
      </c>
      <c r="BZ164" s="99">
        <f t="shared" si="4333"/>
        <v>0</v>
      </c>
      <c r="CA164" s="99">
        <f t="shared" si="4334"/>
        <v>0</v>
      </c>
      <c r="CB164" s="98"/>
      <c r="CC164" s="98"/>
      <c r="CD164" s="98"/>
      <c r="CE164" s="98"/>
      <c r="CF164" s="98"/>
      <c r="CG164" s="98"/>
      <c r="CH164" s="98"/>
      <c r="CI164" s="98"/>
      <c r="CJ164" s="98">
        <f t="shared" ref="CJ164" si="4976">SUM(CF164+CH164)</f>
        <v>0</v>
      </c>
      <c r="CK164" s="98">
        <f t="shared" ref="CK164" si="4977">SUM(CG164+CI164)</f>
        <v>0</v>
      </c>
      <c r="CL164" s="99">
        <f t="shared" si="4340"/>
        <v>0</v>
      </c>
      <c r="CM164" s="99">
        <f t="shared" si="4341"/>
        <v>0</v>
      </c>
      <c r="CN164" s="98"/>
      <c r="CO164" s="98"/>
      <c r="CP164" s="98"/>
      <c r="CQ164" s="98"/>
      <c r="CR164" s="98"/>
      <c r="CS164" s="98"/>
      <c r="CT164" s="98"/>
      <c r="CU164" s="98"/>
      <c r="CV164" s="98">
        <f t="shared" ref="CV164" si="4978">SUM(CR164+CT164)</f>
        <v>0</v>
      </c>
      <c r="CW164" s="98">
        <f t="shared" ref="CW164" si="4979">SUM(CS164+CU164)</f>
        <v>0</v>
      </c>
      <c r="CX164" s="99">
        <f t="shared" si="4347"/>
        <v>0</v>
      </c>
      <c r="CY164" s="99">
        <f t="shared" si="4348"/>
        <v>0</v>
      </c>
      <c r="CZ164" s="98"/>
      <c r="DA164" s="98"/>
      <c r="DB164" s="98"/>
      <c r="DC164" s="98"/>
      <c r="DD164" s="98"/>
      <c r="DE164" s="98"/>
      <c r="DF164" s="98"/>
      <c r="DG164" s="98"/>
      <c r="DH164" s="98">
        <f t="shared" ref="DH164" si="4980">SUM(DD164+DF164)</f>
        <v>0</v>
      </c>
      <c r="DI164" s="98">
        <f t="shared" ref="DI164" si="4981">SUM(DE164+DG164)</f>
        <v>0</v>
      </c>
      <c r="DJ164" s="99">
        <f t="shared" si="4354"/>
        <v>0</v>
      </c>
      <c r="DK164" s="99">
        <f t="shared" si="4355"/>
        <v>0</v>
      </c>
      <c r="DL164" s="98"/>
      <c r="DM164" s="98"/>
      <c r="DN164" s="98"/>
      <c r="DO164" s="98"/>
      <c r="DP164" s="98"/>
      <c r="DQ164" s="98"/>
      <c r="DR164" s="98"/>
      <c r="DS164" s="98"/>
      <c r="DT164" s="98">
        <f t="shared" ref="DT164" si="4982">SUM(DP164+DR164)</f>
        <v>0</v>
      </c>
      <c r="DU164" s="98">
        <f t="shared" ref="DU164" si="4983">SUM(DQ164+DS164)</f>
        <v>0</v>
      </c>
      <c r="DV164" s="99">
        <f t="shared" si="4361"/>
        <v>0</v>
      </c>
      <c r="DW164" s="99">
        <f t="shared" si="4362"/>
        <v>0</v>
      </c>
      <c r="DX164" s="98"/>
      <c r="DY164" s="98"/>
      <c r="DZ164" s="98"/>
      <c r="EA164" s="98"/>
      <c r="EB164" s="98"/>
      <c r="EC164" s="98"/>
      <c r="ED164" s="98"/>
      <c r="EE164" s="98"/>
      <c r="EF164" s="98">
        <f t="shared" ref="EF164" si="4984">SUM(EB164+ED164)</f>
        <v>0</v>
      </c>
      <c r="EG164" s="98">
        <f t="shared" ref="EG164" si="4985">SUM(EC164+EE164)</f>
        <v>0</v>
      </c>
      <c r="EH164" s="99">
        <f t="shared" si="4368"/>
        <v>0</v>
      </c>
      <c r="EI164" s="99">
        <f t="shared" si="4369"/>
        <v>0</v>
      </c>
      <c r="EJ164" s="98"/>
      <c r="EK164" s="98"/>
      <c r="EL164" s="98"/>
      <c r="EM164" s="98"/>
      <c r="EN164" s="98"/>
      <c r="EO164" s="98"/>
      <c r="EP164" s="98"/>
      <c r="EQ164" s="98"/>
      <c r="ER164" s="98">
        <f t="shared" ref="ER164" si="4986">SUM(EN164+EP164)</f>
        <v>0</v>
      </c>
      <c r="ES164" s="98">
        <f t="shared" ref="ES164" si="4987">SUM(EO164+EQ164)</f>
        <v>0</v>
      </c>
      <c r="ET164" s="99">
        <f t="shared" si="4375"/>
        <v>0</v>
      </c>
      <c r="EU164" s="99">
        <f t="shared" si="4376"/>
        <v>0</v>
      </c>
      <c r="EV164" s="98"/>
      <c r="EW164" s="98"/>
      <c r="EX164" s="98"/>
      <c r="EY164" s="98"/>
      <c r="EZ164" s="98"/>
      <c r="FA164" s="98"/>
      <c r="FB164" s="98"/>
      <c r="FC164" s="98"/>
      <c r="FD164" s="98">
        <f t="shared" si="4948"/>
        <v>0</v>
      </c>
      <c r="FE164" s="98">
        <f t="shared" si="4949"/>
        <v>0</v>
      </c>
      <c r="FF164" s="99">
        <f t="shared" si="4382"/>
        <v>0</v>
      </c>
      <c r="FG164" s="99">
        <f t="shared" si="4383"/>
        <v>0</v>
      </c>
      <c r="FH164" s="98"/>
      <c r="FI164" s="98"/>
      <c r="FJ164" s="98"/>
      <c r="FK164" s="98"/>
      <c r="FL164" s="98"/>
      <c r="FM164" s="98"/>
      <c r="FN164" s="98"/>
      <c r="FO164" s="98"/>
      <c r="FP164" s="98">
        <f t="shared" ref="FP164" si="4988">SUM(FL164+FN164)</f>
        <v>0</v>
      </c>
      <c r="FQ164" s="98">
        <f t="shared" ref="FQ164" si="4989">SUM(FM164+FO164)</f>
        <v>0</v>
      </c>
      <c r="FR164" s="99">
        <f t="shared" si="4389"/>
        <v>0</v>
      </c>
      <c r="FS164" s="99">
        <f t="shared" si="4390"/>
        <v>0</v>
      </c>
      <c r="FT164" s="98"/>
      <c r="FU164" s="98"/>
      <c r="FV164" s="98"/>
      <c r="FW164" s="98"/>
      <c r="FX164" s="98"/>
      <c r="FY164" s="98"/>
      <c r="FZ164" s="98"/>
      <c r="GA164" s="98"/>
      <c r="GB164" s="98">
        <f t="shared" si="4952"/>
        <v>0</v>
      </c>
      <c r="GC164" s="98">
        <f t="shared" si="4953"/>
        <v>0</v>
      </c>
      <c r="GD164" s="99">
        <f t="shared" si="4396"/>
        <v>0</v>
      </c>
      <c r="GE164" s="99">
        <f t="shared" si="4397"/>
        <v>0</v>
      </c>
      <c r="GF164" s="98">
        <f t="shared" si="4954"/>
        <v>0</v>
      </c>
      <c r="GG164" s="98">
        <f t="shared" si="4955"/>
        <v>0</v>
      </c>
      <c r="GH164" s="98">
        <f t="shared" si="4956"/>
        <v>0</v>
      </c>
      <c r="GI164" s="98">
        <f t="shared" si="4957"/>
        <v>0</v>
      </c>
      <c r="GJ164" s="98">
        <f t="shared" ref="GJ164" si="4990">SUM(L164,X164,AJ164,AV164,BH164,BT164,CF164,CR164,DD164,DP164,EB164,EN164,EZ164)</f>
        <v>0</v>
      </c>
      <c r="GK164" s="98">
        <f t="shared" ref="GK164" si="4991">SUM(M164,Y164,AK164,AW164,BI164,BU164,CG164,CS164,DE164,DQ164,EC164,EO164,FA164)</f>
        <v>0</v>
      </c>
      <c r="GL164" s="98">
        <f t="shared" ref="GL164" si="4992">SUM(N164,Z164,AL164,AX164,BJ164,BV164,CH164,CT164,DF164,DR164,ED164,EP164,FB164)</f>
        <v>0</v>
      </c>
      <c r="GM164" s="98">
        <f t="shared" ref="GM164" si="4993">SUM(O164,AA164,AM164,AY164,BK164,BW164,CI164,CU164,DG164,DS164,EE164,EQ164,FC164)</f>
        <v>0</v>
      </c>
      <c r="GN164" s="98">
        <f t="shared" ref="GN164" si="4994">SUM(P164,AB164,AN164,AZ164,BL164,BX164,CJ164,CV164,DH164,DT164,EF164,ER164,FD164)</f>
        <v>0</v>
      </c>
      <c r="GO164" s="98">
        <f t="shared" ref="GO164" si="4995">SUM(Q164,AC164,AO164,BA164,BM164,BY164,CK164,CW164,DI164,DU164,EG164,ES164,FE164)</f>
        <v>0</v>
      </c>
      <c r="GP164" s="98"/>
      <c r="GQ164" s="98"/>
      <c r="GR164" s="139"/>
      <c r="GS164" s="78"/>
      <c r="GT164" s="161"/>
      <c r="GU164" s="161"/>
      <c r="GV164" s="90">
        <f t="shared" si="4249"/>
        <v>0</v>
      </c>
    </row>
    <row r="165" spans="1:204" hidden="1" x14ac:dyDescent="0.2">
      <c r="A165" s="23">
        <v>1</v>
      </c>
      <c r="B165" s="101"/>
      <c r="C165" s="102"/>
      <c r="D165" s="103"/>
      <c r="E165" s="123" t="s">
        <v>65</v>
      </c>
      <c r="F165" s="125">
        <v>35</v>
      </c>
      <c r="G165" s="126">
        <v>201260.141</v>
      </c>
      <c r="H165" s="106">
        <f>VLOOKUP($E165,'ВМП план'!$B$8:$AN$43,8,0)</f>
        <v>0</v>
      </c>
      <c r="I165" s="106">
        <f>VLOOKUP($E165,'ВМП план'!$B$8:$AN$43,9,0)</f>
        <v>0</v>
      </c>
      <c r="J165" s="106">
        <f t="shared" si="288"/>
        <v>0</v>
      </c>
      <c r="K165" s="106">
        <f t="shared" si="289"/>
        <v>0</v>
      </c>
      <c r="L165" s="106">
        <f t="shared" ref="L165:Q165" si="4996">SUM(L166:L167)</f>
        <v>0</v>
      </c>
      <c r="M165" s="106">
        <f t="shared" si="4996"/>
        <v>0</v>
      </c>
      <c r="N165" s="106">
        <f t="shared" si="4996"/>
        <v>0</v>
      </c>
      <c r="O165" s="106">
        <f t="shared" si="4996"/>
        <v>0</v>
      </c>
      <c r="P165" s="106">
        <f t="shared" si="4996"/>
        <v>0</v>
      </c>
      <c r="Q165" s="106">
        <f t="shared" si="4996"/>
        <v>0</v>
      </c>
      <c r="R165" s="122">
        <f>SUM(L165-J165)</f>
        <v>0</v>
      </c>
      <c r="S165" s="122">
        <f>SUM(M165-K165)</f>
        <v>0</v>
      </c>
      <c r="T165" s="106">
        <f>VLOOKUP($E165,'ВМП план'!$B$8:$AN$43,10,0)</f>
        <v>133</v>
      </c>
      <c r="U165" s="106">
        <f>VLOOKUP($E165,'ВМП план'!$B$8:$AN$43,11,0)</f>
        <v>26767598.752999999</v>
      </c>
      <c r="V165" s="106">
        <f t="shared" si="291"/>
        <v>55.416666666666671</v>
      </c>
      <c r="W165" s="106">
        <f t="shared" si="292"/>
        <v>11153166.147083333</v>
      </c>
      <c r="X165" s="106">
        <f t="shared" ref="X165:AC165" si="4997">SUM(X166:X167)</f>
        <v>54</v>
      </c>
      <c r="Y165" s="106">
        <f t="shared" si="4997"/>
        <v>10868047.560000002</v>
      </c>
      <c r="Z165" s="106">
        <f t="shared" si="4997"/>
        <v>6</v>
      </c>
      <c r="AA165" s="106">
        <f t="shared" si="4997"/>
        <v>1207560.8400000001</v>
      </c>
      <c r="AB165" s="106">
        <f t="shared" si="4997"/>
        <v>60</v>
      </c>
      <c r="AC165" s="106">
        <f t="shared" si="4997"/>
        <v>12075608.400000002</v>
      </c>
      <c r="AD165" s="122">
        <f>SUM(X165-V165)</f>
        <v>-1.4166666666666714</v>
      </c>
      <c r="AE165" s="122">
        <f>SUM(Y165-W165)</f>
        <v>-285118.58708333038</v>
      </c>
      <c r="AF165" s="106">
        <f>VLOOKUP($E165,'ВМП план'!$B$8:$AL$43,12,0)</f>
        <v>0</v>
      </c>
      <c r="AG165" s="106">
        <f>VLOOKUP($E165,'ВМП план'!$B$8:$AL$43,13,0)</f>
        <v>0</v>
      </c>
      <c r="AH165" s="106">
        <f t="shared" si="298"/>
        <v>0</v>
      </c>
      <c r="AI165" s="106">
        <f t="shared" si="299"/>
        <v>0</v>
      </c>
      <c r="AJ165" s="106">
        <f t="shared" ref="AJ165:AO165" si="4998">SUM(AJ166:AJ167)</f>
        <v>0</v>
      </c>
      <c r="AK165" s="106">
        <f t="shared" si="4998"/>
        <v>0</v>
      </c>
      <c r="AL165" s="106">
        <f t="shared" si="4998"/>
        <v>0</v>
      </c>
      <c r="AM165" s="106">
        <f t="shared" si="4998"/>
        <v>0</v>
      </c>
      <c r="AN165" s="106">
        <f t="shared" si="4998"/>
        <v>0</v>
      </c>
      <c r="AO165" s="106">
        <f t="shared" si="4998"/>
        <v>0</v>
      </c>
      <c r="AP165" s="122">
        <f>SUM(AJ165-AH165)</f>
        <v>0</v>
      </c>
      <c r="AQ165" s="122">
        <f>SUM(AK165-AI165)</f>
        <v>0</v>
      </c>
      <c r="AR165" s="106"/>
      <c r="AS165" s="106"/>
      <c r="AT165" s="106">
        <f t="shared" si="305"/>
        <v>0</v>
      </c>
      <c r="AU165" s="106">
        <f t="shared" si="306"/>
        <v>0</v>
      </c>
      <c r="AV165" s="106">
        <f t="shared" ref="AV165:BA165" si="4999">SUM(AV166:AV167)</f>
        <v>0</v>
      </c>
      <c r="AW165" s="106">
        <f t="shared" si="4999"/>
        <v>0</v>
      </c>
      <c r="AX165" s="106">
        <f t="shared" si="4999"/>
        <v>0</v>
      </c>
      <c r="AY165" s="106">
        <f t="shared" si="4999"/>
        <v>0</v>
      </c>
      <c r="AZ165" s="106">
        <f t="shared" si="4999"/>
        <v>0</v>
      </c>
      <c r="BA165" s="106">
        <f t="shared" si="4999"/>
        <v>0</v>
      </c>
      <c r="BB165" s="122">
        <f>SUM(AV165-AT165)</f>
        <v>0</v>
      </c>
      <c r="BC165" s="122">
        <f>SUM(AW165-AU165)</f>
        <v>0</v>
      </c>
      <c r="BD165" s="106"/>
      <c r="BE165" s="106">
        <v>0</v>
      </c>
      <c r="BF165" s="106">
        <f t="shared" si="312"/>
        <v>0</v>
      </c>
      <c r="BG165" s="106">
        <f t="shared" si="313"/>
        <v>0</v>
      </c>
      <c r="BH165" s="106">
        <f t="shared" ref="BH165:BM165" si="5000">SUM(BH166:BH167)</f>
        <v>0</v>
      </c>
      <c r="BI165" s="106">
        <f t="shared" si="5000"/>
        <v>0</v>
      </c>
      <c r="BJ165" s="106">
        <f t="shared" si="5000"/>
        <v>0</v>
      </c>
      <c r="BK165" s="106">
        <f t="shared" si="5000"/>
        <v>0</v>
      </c>
      <c r="BL165" s="106">
        <f t="shared" si="5000"/>
        <v>0</v>
      </c>
      <c r="BM165" s="106">
        <f t="shared" si="5000"/>
        <v>0</v>
      </c>
      <c r="BN165" s="122">
        <f>SUM(BH165-BF165)</f>
        <v>0</v>
      </c>
      <c r="BO165" s="122">
        <f>SUM(BI165-BG165)</f>
        <v>0</v>
      </c>
      <c r="BP165" s="106"/>
      <c r="BQ165" s="106"/>
      <c r="BR165" s="106">
        <f t="shared" si="319"/>
        <v>0</v>
      </c>
      <c r="BS165" s="106">
        <f t="shared" si="320"/>
        <v>0</v>
      </c>
      <c r="BT165" s="106">
        <f t="shared" ref="BT165:BY165" si="5001">SUM(BT166:BT167)</f>
        <v>0</v>
      </c>
      <c r="BU165" s="106">
        <f t="shared" si="5001"/>
        <v>0</v>
      </c>
      <c r="BV165" s="106">
        <f t="shared" si="5001"/>
        <v>0</v>
      </c>
      <c r="BW165" s="106">
        <f t="shared" si="5001"/>
        <v>0</v>
      </c>
      <c r="BX165" s="106">
        <f t="shared" si="5001"/>
        <v>0</v>
      </c>
      <c r="BY165" s="106">
        <f t="shared" si="5001"/>
        <v>0</v>
      </c>
      <c r="BZ165" s="122">
        <f>SUM(BT165-BR165)</f>
        <v>0</v>
      </c>
      <c r="CA165" s="122">
        <f>SUM(BU165-BS165)</f>
        <v>0</v>
      </c>
      <c r="CB165" s="106"/>
      <c r="CC165" s="106"/>
      <c r="CD165" s="106">
        <f t="shared" si="326"/>
        <v>0</v>
      </c>
      <c r="CE165" s="106">
        <f t="shared" si="327"/>
        <v>0</v>
      </c>
      <c r="CF165" s="106">
        <f t="shared" ref="CF165:CK165" si="5002">SUM(CF166:CF167)</f>
        <v>0</v>
      </c>
      <c r="CG165" s="106">
        <f t="shared" si="5002"/>
        <v>0</v>
      </c>
      <c r="CH165" s="106">
        <f t="shared" si="5002"/>
        <v>0</v>
      </c>
      <c r="CI165" s="106">
        <f t="shared" si="5002"/>
        <v>0</v>
      </c>
      <c r="CJ165" s="106">
        <f t="shared" si="5002"/>
        <v>0</v>
      </c>
      <c r="CK165" s="106">
        <f t="shared" si="5002"/>
        <v>0</v>
      </c>
      <c r="CL165" s="122">
        <f>SUM(CF165-CD165)</f>
        <v>0</v>
      </c>
      <c r="CM165" s="122">
        <f>SUM(CG165-CE165)</f>
        <v>0</v>
      </c>
      <c r="CN165" s="106"/>
      <c r="CO165" s="106"/>
      <c r="CP165" s="106">
        <f t="shared" si="333"/>
        <v>0</v>
      </c>
      <c r="CQ165" s="106">
        <f t="shared" si="334"/>
        <v>0</v>
      </c>
      <c r="CR165" s="106">
        <f t="shared" ref="CR165:CW165" si="5003">SUM(CR166:CR167)</f>
        <v>0</v>
      </c>
      <c r="CS165" s="106">
        <f t="shared" si="5003"/>
        <v>0</v>
      </c>
      <c r="CT165" s="106">
        <f t="shared" si="5003"/>
        <v>0</v>
      </c>
      <c r="CU165" s="106">
        <f t="shared" si="5003"/>
        <v>0</v>
      </c>
      <c r="CV165" s="106">
        <f t="shared" si="5003"/>
        <v>0</v>
      </c>
      <c r="CW165" s="106">
        <f t="shared" si="5003"/>
        <v>0</v>
      </c>
      <c r="CX165" s="122">
        <f>SUM(CR165-CP165)</f>
        <v>0</v>
      </c>
      <c r="CY165" s="122">
        <f>SUM(CS165-CQ165)</f>
        <v>0</v>
      </c>
      <c r="CZ165" s="106"/>
      <c r="DA165" s="106"/>
      <c r="DB165" s="106">
        <f t="shared" si="340"/>
        <v>0</v>
      </c>
      <c r="DC165" s="106">
        <f t="shared" si="341"/>
        <v>0</v>
      </c>
      <c r="DD165" s="106">
        <f t="shared" ref="DD165:DI165" si="5004">SUM(DD166:DD167)</f>
        <v>0</v>
      </c>
      <c r="DE165" s="106">
        <f t="shared" si="5004"/>
        <v>0</v>
      </c>
      <c r="DF165" s="106">
        <f t="shared" si="5004"/>
        <v>0</v>
      </c>
      <c r="DG165" s="106">
        <f t="shared" si="5004"/>
        <v>0</v>
      </c>
      <c r="DH165" s="106">
        <f t="shared" si="5004"/>
        <v>0</v>
      </c>
      <c r="DI165" s="106">
        <f t="shared" si="5004"/>
        <v>0</v>
      </c>
      <c r="DJ165" s="122">
        <f>SUM(DD165-DB165)</f>
        <v>0</v>
      </c>
      <c r="DK165" s="122">
        <f>SUM(DE165-DC165)</f>
        <v>0</v>
      </c>
      <c r="DL165" s="106"/>
      <c r="DM165" s="106"/>
      <c r="DN165" s="106">
        <f t="shared" si="347"/>
        <v>0</v>
      </c>
      <c r="DO165" s="106">
        <f t="shared" si="348"/>
        <v>0</v>
      </c>
      <c r="DP165" s="106">
        <f t="shared" ref="DP165:DU165" si="5005">SUM(DP166:DP167)</f>
        <v>0</v>
      </c>
      <c r="DQ165" s="106">
        <f t="shared" si="5005"/>
        <v>0</v>
      </c>
      <c r="DR165" s="106">
        <f t="shared" si="5005"/>
        <v>0</v>
      </c>
      <c r="DS165" s="106">
        <f t="shared" si="5005"/>
        <v>0</v>
      </c>
      <c r="DT165" s="106">
        <f t="shared" si="5005"/>
        <v>0</v>
      </c>
      <c r="DU165" s="106">
        <f t="shared" si="5005"/>
        <v>0</v>
      </c>
      <c r="DV165" s="122">
        <f>SUM(DP165-DN165)</f>
        <v>0</v>
      </c>
      <c r="DW165" s="122">
        <f>SUM(DQ165-DO165)</f>
        <v>0</v>
      </c>
      <c r="DX165" s="106"/>
      <c r="DY165" s="106">
        <v>0</v>
      </c>
      <c r="DZ165" s="106">
        <f t="shared" si="354"/>
        <v>0</v>
      </c>
      <c r="EA165" s="106">
        <f t="shared" si="355"/>
        <v>0</v>
      </c>
      <c r="EB165" s="106">
        <f t="shared" ref="EB165:EG165" si="5006">SUM(EB166:EB167)</f>
        <v>0</v>
      </c>
      <c r="EC165" s="106">
        <f t="shared" si="5006"/>
        <v>0</v>
      </c>
      <c r="ED165" s="106">
        <f t="shared" si="5006"/>
        <v>0</v>
      </c>
      <c r="EE165" s="106">
        <f t="shared" si="5006"/>
        <v>0</v>
      </c>
      <c r="EF165" s="106">
        <f t="shared" si="5006"/>
        <v>0</v>
      </c>
      <c r="EG165" s="106">
        <f t="shared" si="5006"/>
        <v>0</v>
      </c>
      <c r="EH165" s="122">
        <f>SUM(EB165-DZ165)</f>
        <v>0</v>
      </c>
      <c r="EI165" s="122">
        <f>SUM(EC165-EA165)</f>
        <v>0</v>
      </c>
      <c r="EJ165" s="106"/>
      <c r="EK165" s="106">
        <v>0</v>
      </c>
      <c r="EL165" s="106">
        <f t="shared" si="361"/>
        <v>0</v>
      </c>
      <c r="EM165" s="106">
        <f t="shared" si="362"/>
        <v>0</v>
      </c>
      <c r="EN165" s="106">
        <f t="shared" ref="EN165:ES165" si="5007">SUM(EN166:EN167)</f>
        <v>0</v>
      </c>
      <c r="EO165" s="106">
        <f t="shared" si="5007"/>
        <v>0</v>
      </c>
      <c r="EP165" s="106">
        <f t="shared" si="5007"/>
        <v>0</v>
      </c>
      <c r="EQ165" s="106">
        <f t="shared" si="5007"/>
        <v>0</v>
      </c>
      <c r="ER165" s="106">
        <f t="shared" si="5007"/>
        <v>0</v>
      </c>
      <c r="ES165" s="106">
        <f t="shared" si="5007"/>
        <v>0</v>
      </c>
      <c r="ET165" s="122">
        <f>SUM(EN165-EL165)</f>
        <v>0</v>
      </c>
      <c r="EU165" s="122">
        <f>SUM(EO165-EM165)</f>
        <v>0</v>
      </c>
      <c r="EV165" s="106"/>
      <c r="EW165" s="106"/>
      <c r="EX165" s="106">
        <f t="shared" si="368"/>
        <v>0</v>
      </c>
      <c r="EY165" s="106">
        <f t="shared" si="369"/>
        <v>0</v>
      </c>
      <c r="EZ165" s="106">
        <f t="shared" ref="EZ165:FE165" si="5008">SUM(EZ166:EZ167)</f>
        <v>0</v>
      </c>
      <c r="FA165" s="106">
        <f t="shared" si="5008"/>
        <v>0</v>
      </c>
      <c r="FB165" s="106">
        <f t="shared" si="5008"/>
        <v>0</v>
      </c>
      <c r="FC165" s="106">
        <f t="shared" si="5008"/>
        <v>0</v>
      </c>
      <c r="FD165" s="106">
        <f t="shared" si="5008"/>
        <v>0</v>
      </c>
      <c r="FE165" s="106">
        <f t="shared" si="5008"/>
        <v>0</v>
      </c>
      <c r="FF165" s="122">
        <f>SUM(EZ165-EX165)</f>
        <v>0</v>
      </c>
      <c r="FG165" s="122">
        <f>SUM(FA165-EY165)</f>
        <v>0</v>
      </c>
      <c r="FH165" s="106"/>
      <c r="FI165" s="106"/>
      <c r="FJ165" s="106">
        <f t="shared" si="375"/>
        <v>0</v>
      </c>
      <c r="FK165" s="106">
        <f t="shared" si="376"/>
        <v>0</v>
      </c>
      <c r="FL165" s="106">
        <f t="shared" ref="FL165:FQ165" si="5009">SUM(FL166:FL167)</f>
        <v>0</v>
      </c>
      <c r="FM165" s="106">
        <f t="shared" si="5009"/>
        <v>0</v>
      </c>
      <c r="FN165" s="106">
        <f t="shared" si="5009"/>
        <v>0</v>
      </c>
      <c r="FO165" s="106">
        <f t="shared" si="5009"/>
        <v>0</v>
      </c>
      <c r="FP165" s="106">
        <f t="shared" si="5009"/>
        <v>0</v>
      </c>
      <c r="FQ165" s="106">
        <f t="shared" si="5009"/>
        <v>0</v>
      </c>
      <c r="FR165" s="122">
        <f>SUM(FL165-FJ165)</f>
        <v>0</v>
      </c>
      <c r="FS165" s="122">
        <f>SUM(FM165-FK165)</f>
        <v>0</v>
      </c>
      <c r="FT165" s="106"/>
      <c r="FU165" s="106">
        <v>0</v>
      </c>
      <c r="FV165" s="106">
        <f t="shared" si="382"/>
        <v>0</v>
      </c>
      <c r="FW165" s="106">
        <f t="shared" si="383"/>
        <v>0</v>
      </c>
      <c r="FX165" s="106">
        <f t="shared" ref="FX165:GC165" si="5010">SUM(FX166:FX167)</f>
        <v>0</v>
      </c>
      <c r="FY165" s="106">
        <f t="shared" si="5010"/>
        <v>0</v>
      </c>
      <c r="FZ165" s="106">
        <f t="shared" si="5010"/>
        <v>0</v>
      </c>
      <c r="GA165" s="106">
        <f t="shared" si="5010"/>
        <v>0</v>
      </c>
      <c r="GB165" s="106">
        <f t="shared" si="5010"/>
        <v>0</v>
      </c>
      <c r="GC165" s="106">
        <f t="shared" si="5010"/>
        <v>0</v>
      </c>
      <c r="GD165" s="122">
        <f>SUM(FX165-FV165)</f>
        <v>0</v>
      </c>
      <c r="GE165" s="122">
        <f>SUM(FY165-FW165)</f>
        <v>0</v>
      </c>
      <c r="GF165" s="106">
        <f t="shared" si="4912"/>
        <v>133</v>
      </c>
      <c r="GG165" s="106">
        <f t="shared" si="4912"/>
        <v>26767598.752999999</v>
      </c>
      <c r="GH165" s="129">
        <f>SUM(GF165/12*$A$2)</f>
        <v>55.416666666666671</v>
      </c>
      <c r="GI165" s="172">
        <f>SUM(GG165/12*$A$2)</f>
        <v>11153166.147083333</v>
      </c>
      <c r="GJ165" s="106">
        <f t="shared" ref="GJ165:GO165" si="5011">SUM(GJ166:GJ167)</f>
        <v>54</v>
      </c>
      <c r="GK165" s="106">
        <f t="shared" si="5011"/>
        <v>10868047.560000002</v>
      </c>
      <c r="GL165" s="106">
        <f t="shared" si="5011"/>
        <v>6</v>
      </c>
      <c r="GM165" s="106">
        <f t="shared" si="5011"/>
        <v>1207560.8400000001</v>
      </c>
      <c r="GN165" s="106">
        <f t="shared" si="5011"/>
        <v>60</v>
      </c>
      <c r="GO165" s="106">
        <f t="shared" si="5011"/>
        <v>12075608.400000002</v>
      </c>
      <c r="GP165" s="106">
        <f t="shared" si="4918"/>
        <v>-1.4166666666666714</v>
      </c>
      <c r="GQ165" s="106">
        <f t="shared" si="4919"/>
        <v>-285118.58708333038</v>
      </c>
      <c r="GR165" s="139"/>
      <c r="GS165" s="78"/>
      <c r="GT165" s="161">
        <v>201260.141</v>
      </c>
      <c r="GU165" s="161">
        <f t="shared" si="4720"/>
        <v>201260.14000000004</v>
      </c>
      <c r="GV165" s="90">
        <f t="shared" si="4249"/>
        <v>9.9999996018595994E-4</v>
      </c>
    </row>
    <row r="166" spans="1:204" ht="54" hidden="1" customHeight="1" x14ac:dyDescent="0.2">
      <c r="A166" s="23">
        <v>1</v>
      </c>
      <c r="B166" s="78" t="s">
        <v>219</v>
      </c>
      <c r="C166" s="81" t="s">
        <v>217</v>
      </c>
      <c r="D166" s="82">
        <v>417</v>
      </c>
      <c r="E166" s="86" t="s">
        <v>220</v>
      </c>
      <c r="F166" s="86">
        <v>35</v>
      </c>
      <c r="G166" s="97">
        <v>201260.141</v>
      </c>
      <c r="H166" s="98"/>
      <c r="I166" s="98"/>
      <c r="J166" s="98"/>
      <c r="K166" s="98"/>
      <c r="L166" s="98">
        <f>VLOOKUP($D166,'факт '!$D$7:$AS$101,3,0)</f>
        <v>0</v>
      </c>
      <c r="M166" s="98">
        <f>VLOOKUP($D166,'факт '!$D$7:$AS$101,4,0)</f>
        <v>0</v>
      </c>
      <c r="N166" s="98"/>
      <c r="O166" s="98"/>
      <c r="P166" s="98">
        <f>SUM(L166+N166)</f>
        <v>0</v>
      </c>
      <c r="Q166" s="98">
        <f>SUM(M166+O166)</f>
        <v>0</v>
      </c>
      <c r="R166" s="99">
        <f t="shared" ref="R166" si="5012">SUM(L166-J166)</f>
        <v>0</v>
      </c>
      <c r="S166" s="99">
        <f t="shared" ref="S166" si="5013">SUM(M166-K166)</f>
        <v>0</v>
      </c>
      <c r="T166" s="98"/>
      <c r="U166" s="98"/>
      <c r="V166" s="98"/>
      <c r="W166" s="98"/>
      <c r="X166" s="98">
        <f>VLOOKUP($D166,'факт '!$D$7:$AS$101,7,0)</f>
        <v>54</v>
      </c>
      <c r="Y166" s="98">
        <f>VLOOKUP($D166,'факт '!$D$7:$AS$101,8,0)</f>
        <v>10868047.560000002</v>
      </c>
      <c r="Z166" s="98">
        <f>VLOOKUP($D166,'факт '!$D$7:$AS$101,9,0)</f>
        <v>6</v>
      </c>
      <c r="AA166" s="98">
        <f>VLOOKUP($D166,'факт '!$D$7:$AS$101,10,0)</f>
        <v>1207560.8400000001</v>
      </c>
      <c r="AB166" s="98">
        <f>SUM(X166+Z166)</f>
        <v>60</v>
      </c>
      <c r="AC166" s="98">
        <f>SUM(Y166+AA166)</f>
        <v>12075608.400000002</v>
      </c>
      <c r="AD166" s="99">
        <f t="shared" ref="AD166" si="5014">SUM(X166-V166)</f>
        <v>54</v>
      </c>
      <c r="AE166" s="99">
        <f t="shared" ref="AE166" si="5015">SUM(Y166-W166)</f>
        <v>10868047.560000002</v>
      </c>
      <c r="AF166" s="98"/>
      <c r="AG166" s="98"/>
      <c r="AH166" s="98"/>
      <c r="AI166" s="98"/>
      <c r="AJ166" s="98">
        <f>VLOOKUP($D166,'факт '!$D$7:$AS$101,5,0)</f>
        <v>0</v>
      </c>
      <c r="AK166" s="98">
        <f>VLOOKUP($D166,'факт '!$D$7:$AS$101,6,0)</f>
        <v>0</v>
      </c>
      <c r="AL166" s="98"/>
      <c r="AM166" s="98"/>
      <c r="AN166" s="98">
        <f>SUM(AJ166+AL166)</f>
        <v>0</v>
      </c>
      <c r="AO166" s="98">
        <f>SUM(AK166+AM166)</f>
        <v>0</v>
      </c>
      <c r="AP166" s="99">
        <f t="shared" ref="AP166" si="5016">SUM(AJ166-AH166)</f>
        <v>0</v>
      </c>
      <c r="AQ166" s="99">
        <f t="shared" ref="AQ166" si="5017">SUM(AK166-AI166)</f>
        <v>0</v>
      </c>
      <c r="AR166" s="98"/>
      <c r="AS166" s="98"/>
      <c r="AT166" s="98"/>
      <c r="AU166" s="98"/>
      <c r="AV166" s="98">
        <f>VLOOKUP($D166,'факт '!$D$7:$AS$101,11,0)</f>
        <v>0</v>
      </c>
      <c r="AW166" s="98">
        <f>VLOOKUP($D166,'факт '!$D$7:$AS$101,12,0)</f>
        <v>0</v>
      </c>
      <c r="AX166" s="98"/>
      <c r="AY166" s="98"/>
      <c r="AZ166" s="98">
        <f>SUM(AV166+AX166)</f>
        <v>0</v>
      </c>
      <c r="BA166" s="98">
        <f>SUM(AW166+AY166)</f>
        <v>0</v>
      </c>
      <c r="BB166" s="99">
        <f t="shared" ref="BB166" si="5018">SUM(AV166-AT166)</f>
        <v>0</v>
      </c>
      <c r="BC166" s="99">
        <f t="shared" ref="BC166" si="5019">SUM(AW166-AU166)</f>
        <v>0</v>
      </c>
      <c r="BD166" s="98"/>
      <c r="BE166" s="98"/>
      <c r="BF166" s="98"/>
      <c r="BG166" s="98"/>
      <c r="BH166" s="98">
        <f>VLOOKUP($D166,'факт '!$D$7:$AS$101,15,0)</f>
        <v>0</v>
      </c>
      <c r="BI166" s="98">
        <f>VLOOKUP($D166,'факт '!$D$7:$AS$101,16,0)</f>
        <v>0</v>
      </c>
      <c r="BJ166" s="98">
        <f>VLOOKUP($D166,'факт '!$D$7:$AS$101,17,0)</f>
        <v>0</v>
      </c>
      <c r="BK166" s="98">
        <f>VLOOKUP($D166,'факт '!$D$7:$AS$101,18,0)</f>
        <v>0</v>
      </c>
      <c r="BL166" s="98">
        <f>SUM(BH166+BJ166)</f>
        <v>0</v>
      </c>
      <c r="BM166" s="98">
        <f>SUM(BI166+BK166)</f>
        <v>0</v>
      </c>
      <c r="BN166" s="99">
        <f t="shared" ref="BN166" si="5020">SUM(BH166-BF166)</f>
        <v>0</v>
      </c>
      <c r="BO166" s="99">
        <f t="shared" ref="BO166" si="5021">SUM(BI166-BG166)</f>
        <v>0</v>
      </c>
      <c r="BP166" s="98"/>
      <c r="BQ166" s="98"/>
      <c r="BR166" s="98"/>
      <c r="BS166" s="98"/>
      <c r="BT166" s="98">
        <f>VLOOKUP($D166,'факт '!$D$7:$AS$101,19,0)</f>
        <v>0</v>
      </c>
      <c r="BU166" s="98">
        <f>VLOOKUP($D166,'факт '!$D$7:$AS$101,20,0)</f>
        <v>0</v>
      </c>
      <c r="BV166" s="98">
        <f>VLOOKUP($D166,'факт '!$D$7:$AS$101,21,0)</f>
        <v>0</v>
      </c>
      <c r="BW166" s="98">
        <f>VLOOKUP($D166,'факт '!$D$7:$AS$101,22,0)</f>
        <v>0</v>
      </c>
      <c r="BX166" s="98">
        <f>SUM(BT166+BV166)</f>
        <v>0</v>
      </c>
      <c r="BY166" s="98">
        <f>SUM(BU166+BW166)</f>
        <v>0</v>
      </c>
      <c r="BZ166" s="99">
        <f t="shared" ref="BZ166" si="5022">SUM(BT166-BR166)</f>
        <v>0</v>
      </c>
      <c r="CA166" s="99">
        <f t="shared" ref="CA166" si="5023">SUM(BU166-BS166)</f>
        <v>0</v>
      </c>
      <c r="CB166" s="98"/>
      <c r="CC166" s="98"/>
      <c r="CD166" s="98"/>
      <c r="CE166" s="98"/>
      <c r="CF166" s="98">
        <f>VLOOKUP($D166,'факт '!$D$7:$AS$101,23,0)</f>
        <v>0</v>
      </c>
      <c r="CG166" s="98">
        <f>VLOOKUP($D166,'факт '!$D$7:$AS$101,24,0)</f>
        <v>0</v>
      </c>
      <c r="CH166" s="98">
        <f>VLOOKUP($D166,'факт '!$D$7:$AS$101,25,0)</f>
        <v>0</v>
      </c>
      <c r="CI166" s="98">
        <f>VLOOKUP($D166,'факт '!$D$7:$AS$101,26,0)</f>
        <v>0</v>
      </c>
      <c r="CJ166" s="98">
        <f>SUM(CF166+CH166)</f>
        <v>0</v>
      </c>
      <c r="CK166" s="98">
        <f>SUM(CG166+CI166)</f>
        <v>0</v>
      </c>
      <c r="CL166" s="99">
        <f t="shared" ref="CL166" si="5024">SUM(CF166-CD166)</f>
        <v>0</v>
      </c>
      <c r="CM166" s="99">
        <f t="shared" ref="CM166" si="5025">SUM(CG166-CE166)</f>
        <v>0</v>
      </c>
      <c r="CN166" s="98"/>
      <c r="CO166" s="98"/>
      <c r="CP166" s="98"/>
      <c r="CQ166" s="98"/>
      <c r="CR166" s="98">
        <f>VLOOKUP($D166,'факт '!$D$7:$AS$101,27,0)</f>
        <v>0</v>
      </c>
      <c r="CS166" s="98">
        <f>VLOOKUP($D166,'факт '!$D$7:$AS$101,28,0)</f>
        <v>0</v>
      </c>
      <c r="CT166" s="98">
        <f>VLOOKUP($D166,'факт '!$D$7:$AS$101,29,0)</f>
        <v>0</v>
      </c>
      <c r="CU166" s="98">
        <f>VLOOKUP($D166,'факт '!$D$7:$AS$101,30,0)</f>
        <v>0</v>
      </c>
      <c r="CV166" s="98">
        <f>SUM(CR166+CT166)</f>
        <v>0</v>
      </c>
      <c r="CW166" s="98">
        <f>SUM(CS166+CU166)</f>
        <v>0</v>
      </c>
      <c r="CX166" s="99">
        <f t="shared" ref="CX166" si="5026">SUM(CR166-CP166)</f>
        <v>0</v>
      </c>
      <c r="CY166" s="99">
        <f t="shared" ref="CY166" si="5027">SUM(CS166-CQ166)</f>
        <v>0</v>
      </c>
      <c r="CZ166" s="98"/>
      <c r="DA166" s="98"/>
      <c r="DB166" s="98"/>
      <c r="DC166" s="98"/>
      <c r="DD166" s="98">
        <f>VLOOKUP($D166,'факт '!$D$7:$AS$101,31,0)</f>
        <v>0</v>
      </c>
      <c r="DE166" s="98">
        <f>VLOOKUP($D166,'факт '!$D$7:$AS$101,32,0)</f>
        <v>0</v>
      </c>
      <c r="DF166" s="98"/>
      <c r="DG166" s="98"/>
      <c r="DH166" s="98">
        <f>SUM(DD166+DF166)</f>
        <v>0</v>
      </c>
      <c r="DI166" s="98">
        <f>SUM(DE166+DG166)</f>
        <v>0</v>
      </c>
      <c r="DJ166" s="99">
        <f t="shared" ref="DJ166" si="5028">SUM(DD166-DB166)</f>
        <v>0</v>
      </c>
      <c r="DK166" s="99">
        <f t="shared" ref="DK166" si="5029">SUM(DE166-DC166)</f>
        <v>0</v>
      </c>
      <c r="DL166" s="98"/>
      <c r="DM166" s="98"/>
      <c r="DN166" s="98"/>
      <c r="DO166" s="98"/>
      <c r="DP166" s="98">
        <f>VLOOKUP($D166,'факт '!$D$7:$AS$101,13,0)</f>
        <v>0</v>
      </c>
      <c r="DQ166" s="98">
        <f>VLOOKUP($D166,'факт '!$D$7:$AS$101,14,0)</f>
        <v>0</v>
      </c>
      <c r="DR166" s="98"/>
      <c r="DS166" s="98"/>
      <c r="DT166" s="98">
        <f>SUM(DP166+DR166)</f>
        <v>0</v>
      </c>
      <c r="DU166" s="98">
        <f>SUM(DQ166+DS166)</f>
        <v>0</v>
      </c>
      <c r="DV166" s="99">
        <f t="shared" ref="DV166" si="5030">SUM(DP166-DN166)</f>
        <v>0</v>
      </c>
      <c r="DW166" s="99">
        <f t="shared" ref="DW166" si="5031">SUM(DQ166-DO166)</f>
        <v>0</v>
      </c>
      <c r="DX166" s="98"/>
      <c r="DY166" s="98"/>
      <c r="DZ166" s="98"/>
      <c r="EA166" s="98"/>
      <c r="EB166" s="98">
        <f>VLOOKUP($D166,'факт '!$D$7:$AS$101,33,0)</f>
        <v>0</v>
      </c>
      <c r="EC166" s="98">
        <f>VLOOKUP($D166,'факт '!$D$7:$AS$101,34,0)</f>
        <v>0</v>
      </c>
      <c r="ED166" s="98">
        <f>VLOOKUP($D166,'факт '!$D$7:$AS$101,35,0)</f>
        <v>0</v>
      </c>
      <c r="EE166" s="98">
        <f>VLOOKUP($D166,'факт '!$D$7:$AS$101,36,0)</f>
        <v>0</v>
      </c>
      <c r="EF166" s="98">
        <f>SUM(EB166+ED166)</f>
        <v>0</v>
      </c>
      <c r="EG166" s="98">
        <f>SUM(EC166+EE166)</f>
        <v>0</v>
      </c>
      <c r="EH166" s="99">
        <f t="shared" ref="EH166" si="5032">SUM(EB166-DZ166)</f>
        <v>0</v>
      </c>
      <c r="EI166" s="99">
        <f t="shared" ref="EI166" si="5033">SUM(EC166-EA166)</f>
        <v>0</v>
      </c>
      <c r="EJ166" s="98"/>
      <c r="EK166" s="98"/>
      <c r="EL166" s="98"/>
      <c r="EM166" s="98"/>
      <c r="EN166" s="98">
        <f>VLOOKUP($D166,'факт '!$D$7:$AS$101,39,0)</f>
        <v>0</v>
      </c>
      <c r="EO166" s="98">
        <f>VLOOKUP($D166,'факт '!$D$7:$AS$101,40,0)</f>
        <v>0</v>
      </c>
      <c r="EP166" s="98">
        <f>VLOOKUP($D166,'факт '!$D$7:$AS$101,41,0)</f>
        <v>0</v>
      </c>
      <c r="EQ166" s="98">
        <f>VLOOKUP($D166,'факт '!$D$7:$AS$101,42,0)</f>
        <v>0</v>
      </c>
      <c r="ER166" s="98">
        <f>SUM(EN166+EP166)</f>
        <v>0</v>
      </c>
      <c r="ES166" s="98">
        <f>SUM(EO166+EQ166)</f>
        <v>0</v>
      </c>
      <c r="ET166" s="99">
        <f t="shared" ref="ET166" si="5034">SUM(EN166-EL166)</f>
        <v>0</v>
      </c>
      <c r="EU166" s="99">
        <f t="shared" ref="EU166" si="5035">SUM(EO166-EM166)</f>
        <v>0</v>
      </c>
      <c r="EV166" s="98"/>
      <c r="EW166" s="98"/>
      <c r="EX166" s="98"/>
      <c r="EY166" s="98"/>
      <c r="EZ166" s="98"/>
      <c r="FA166" s="98"/>
      <c r="FB166" s="98"/>
      <c r="FC166" s="98"/>
      <c r="FD166" s="98">
        <f t="shared" ref="FD166:FD167" si="5036">SUM(EZ166+FB166)</f>
        <v>0</v>
      </c>
      <c r="FE166" s="98">
        <f t="shared" ref="FE166:FE167" si="5037">SUM(FA166+FC166)</f>
        <v>0</v>
      </c>
      <c r="FF166" s="99">
        <f t="shared" ref="FF166:FF167" si="5038">SUM(EZ166-EX166)</f>
        <v>0</v>
      </c>
      <c r="FG166" s="99">
        <f t="shared" ref="FG166:FG167" si="5039">SUM(FA166-EY166)</f>
        <v>0</v>
      </c>
      <c r="FH166" s="98"/>
      <c r="FI166" s="98"/>
      <c r="FJ166" s="98"/>
      <c r="FK166" s="98"/>
      <c r="FL166" s="98">
        <f>VLOOKUP($D166,'факт '!$D$7:$AS$101,37,0)</f>
        <v>0</v>
      </c>
      <c r="FM166" s="98">
        <f>VLOOKUP($D166,'факт '!$D$7:$AS$101,38,0)</f>
        <v>0</v>
      </c>
      <c r="FN166" s="98"/>
      <c r="FO166" s="98"/>
      <c r="FP166" s="98">
        <f>SUM(FL166+FN166)</f>
        <v>0</v>
      </c>
      <c r="FQ166" s="98">
        <f>SUM(FM166+FO166)</f>
        <v>0</v>
      </c>
      <c r="FR166" s="99">
        <f t="shared" ref="FR166" si="5040">SUM(FL166-FJ166)</f>
        <v>0</v>
      </c>
      <c r="FS166" s="99">
        <f t="shared" ref="FS166" si="5041">SUM(FM166-FK166)</f>
        <v>0</v>
      </c>
      <c r="FT166" s="98"/>
      <c r="FU166" s="98"/>
      <c r="FV166" s="98"/>
      <c r="FW166" s="98"/>
      <c r="FX166" s="98"/>
      <c r="FY166" s="98"/>
      <c r="FZ166" s="98"/>
      <c r="GA166" s="98"/>
      <c r="GB166" s="98">
        <f t="shared" ref="GB166:GB167" si="5042">SUM(FX166+FZ166)</f>
        <v>0</v>
      </c>
      <c r="GC166" s="98">
        <f t="shared" ref="GC166:GC167" si="5043">SUM(FY166+GA166)</f>
        <v>0</v>
      </c>
      <c r="GD166" s="99">
        <f t="shared" ref="GD166:GD167" si="5044">SUM(FX166-FV166)</f>
        <v>0</v>
      </c>
      <c r="GE166" s="99">
        <f t="shared" ref="GE166:GE167" si="5045">SUM(FY166-FW166)</f>
        <v>0</v>
      </c>
      <c r="GF166" s="98">
        <f t="shared" ref="GF166:GF167" si="5046">SUM(H166,T166,AF166,AR166,BD166,BP166,CB166,CN166,CZ166,DL166,DX166,EJ166,EV166)</f>
        <v>0</v>
      </c>
      <c r="GG166" s="98">
        <f t="shared" ref="GG166:GG167" si="5047">SUM(I166,U166,AG166,AS166,BE166,BQ166,CC166,CO166,DA166,DM166,DY166,EK166,EW166)</f>
        <v>0</v>
      </c>
      <c r="GH166" s="98">
        <f t="shared" ref="GH166:GH167" si="5048">SUM(J166,V166,AH166,AT166,BF166,BR166,CD166,CP166,DB166,DN166,DZ166,EL166,EX166)</f>
        <v>0</v>
      </c>
      <c r="GI166" s="98">
        <f t="shared" ref="GI166:GI167" si="5049">SUM(K166,W166,AI166,AU166,BG166,BS166,CE166,CQ166,DC166,DO166,EA166,EM166,EY166)</f>
        <v>0</v>
      </c>
      <c r="GJ166" s="98">
        <f>SUM(L166,X166,AJ166,AV166,BH166,BT166,CF166,CR166,DD166,DP166,EB166,EN166,EZ166,FL166)</f>
        <v>54</v>
      </c>
      <c r="GK166" s="98">
        <f t="shared" ref="GK166" si="5050">SUM(M166,Y166,AK166,AW166,BI166,BU166,CG166,CS166,DE166,DQ166,EC166,EO166,FA166,FM166)</f>
        <v>10868047.560000002</v>
      </c>
      <c r="GL166" s="98">
        <f t="shared" ref="GL166" si="5051">SUM(N166,Z166,AL166,AX166,BJ166,BV166,CH166,CT166,DF166,DR166,ED166,EP166,FB166,FN166)</f>
        <v>6</v>
      </c>
      <c r="GM166" s="98">
        <f t="shared" ref="GM166" si="5052">SUM(O166,AA166,AM166,AY166,BK166,BW166,CI166,CU166,DG166,DS166,EE166,EQ166,FC166,FO166)</f>
        <v>1207560.8400000001</v>
      </c>
      <c r="GN166" s="98">
        <f t="shared" ref="GN166" si="5053">SUM(P166,AB166,AN166,AZ166,BL166,BX166,CJ166,CV166,DH166,DT166,EF166,ER166,FD166,FP166)</f>
        <v>60</v>
      </c>
      <c r="GO166" s="98">
        <f t="shared" ref="GO166" si="5054">SUM(Q166,AC166,AO166,BA166,BM166,BY166,CK166,CW166,DI166,DU166,EG166,ES166,FE166,FQ166)</f>
        <v>12075608.400000002</v>
      </c>
      <c r="GP166" s="98"/>
      <c r="GQ166" s="98"/>
      <c r="GR166" s="139"/>
      <c r="GS166" s="78"/>
      <c r="GT166" s="161">
        <v>201260.141</v>
      </c>
      <c r="GU166" s="161">
        <f t="shared" si="4720"/>
        <v>201260.14000000004</v>
      </c>
      <c r="GV166" s="90">
        <f t="shared" si="4249"/>
        <v>9.9999996018595994E-4</v>
      </c>
    </row>
    <row r="167" spans="1:204" hidden="1" x14ac:dyDescent="0.2">
      <c r="A167" s="23">
        <v>1</v>
      </c>
      <c r="B167" s="78"/>
      <c r="C167" s="81"/>
      <c r="D167" s="82"/>
      <c r="E167" s="86"/>
      <c r="F167" s="86"/>
      <c r="G167" s="97"/>
      <c r="H167" s="98"/>
      <c r="I167" s="98"/>
      <c r="J167" s="98"/>
      <c r="K167" s="98"/>
      <c r="L167" s="98"/>
      <c r="M167" s="98"/>
      <c r="N167" s="98"/>
      <c r="O167" s="98"/>
      <c r="P167" s="98">
        <f t="shared" si="4964"/>
        <v>0</v>
      </c>
      <c r="Q167" s="98">
        <f t="shared" si="4965"/>
        <v>0</v>
      </c>
      <c r="R167" s="99">
        <f t="shared" si="2687"/>
        <v>0</v>
      </c>
      <c r="S167" s="99">
        <f t="shared" si="2688"/>
        <v>0</v>
      </c>
      <c r="T167" s="98"/>
      <c r="U167" s="98"/>
      <c r="V167" s="98"/>
      <c r="W167" s="98"/>
      <c r="X167" s="98"/>
      <c r="Y167" s="98"/>
      <c r="Z167" s="98"/>
      <c r="AA167" s="98"/>
      <c r="AB167" s="98">
        <f t="shared" ref="AB167" si="5055">SUM(X167+Z167)</f>
        <v>0</v>
      </c>
      <c r="AC167" s="98">
        <f t="shared" ref="AC167" si="5056">SUM(Y167+AA167)</f>
        <v>0</v>
      </c>
      <c r="AD167" s="99">
        <f t="shared" ref="AD167" si="5057">SUM(X167-V167)</f>
        <v>0</v>
      </c>
      <c r="AE167" s="99">
        <f t="shared" ref="AE167" si="5058">SUM(Y167-W167)</f>
        <v>0</v>
      </c>
      <c r="AF167" s="98"/>
      <c r="AG167" s="98"/>
      <c r="AH167" s="98"/>
      <c r="AI167" s="98"/>
      <c r="AJ167" s="98"/>
      <c r="AK167" s="98"/>
      <c r="AL167" s="98"/>
      <c r="AM167" s="98"/>
      <c r="AN167" s="98">
        <f t="shared" ref="AN167" si="5059">SUM(AJ167+AL167)</f>
        <v>0</v>
      </c>
      <c r="AO167" s="98">
        <f t="shared" ref="AO167" si="5060">SUM(AK167+AM167)</f>
        <v>0</v>
      </c>
      <c r="AP167" s="99">
        <f t="shared" ref="AP167" si="5061">SUM(AJ167-AH167)</f>
        <v>0</v>
      </c>
      <c r="AQ167" s="99">
        <f t="shared" ref="AQ167" si="5062">SUM(AK167-AI167)</f>
        <v>0</v>
      </c>
      <c r="AR167" s="98"/>
      <c r="AS167" s="98"/>
      <c r="AT167" s="98"/>
      <c r="AU167" s="98"/>
      <c r="AV167" s="98"/>
      <c r="AW167" s="98"/>
      <c r="AX167" s="98"/>
      <c r="AY167" s="98"/>
      <c r="AZ167" s="98">
        <f t="shared" ref="AZ167" si="5063">SUM(AV167+AX167)</f>
        <v>0</v>
      </c>
      <c r="BA167" s="98">
        <f t="shared" ref="BA167" si="5064">SUM(AW167+AY167)</f>
        <v>0</v>
      </c>
      <c r="BB167" s="99">
        <f t="shared" ref="BB167" si="5065">SUM(AV167-AT167)</f>
        <v>0</v>
      </c>
      <c r="BC167" s="99">
        <f t="shared" ref="BC167" si="5066">SUM(AW167-AU167)</f>
        <v>0</v>
      </c>
      <c r="BD167" s="98"/>
      <c r="BE167" s="98"/>
      <c r="BF167" s="98"/>
      <c r="BG167" s="98"/>
      <c r="BH167" s="98"/>
      <c r="BI167" s="98"/>
      <c r="BJ167" s="98"/>
      <c r="BK167" s="98"/>
      <c r="BL167" s="98">
        <f t="shared" ref="BL167" si="5067">SUM(BH167+BJ167)</f>
        <v>0</v>
      </c>
      <c r="BM167" s="98">
        <f t="shared" ref="BM167" si="5068">SUM(BI167+BK167)</f>
        <v>0</v>
      </c>
      <c r="BN167" s="99">
        <f t="shared" ref="BN167" si="5069">SUM(BH167-BF167)</f>
        <v>0</v>
      </c>
      <c r="BO167" s="99">
        <f t="shared" ref="BO167" si="5070">SUM(BI167-BG167)</f>
        <v>0</v>
      </c>
      <c r="BP167" s="98"/>
      <c r="BQ167" s="98"/>
      <c r="BR167" s="98"/>
      <c r="BS167" s="98"/>
      <c r="BT167" s="98"/>
      <c r="BU167" s="98"/>
      <c r="BV167" s="98"/>
      <c r="BW167" s="98"/>
      <c r="BX167" s="98">
        <f t="shared" ref="BX167" si="5071">SUM(BT167+BV167)</f>
        <v>0</v>
      </c>
      <c r="BY167" s="98">
        <f t="shared" ref="BY167" si="5072">SUM(BU167+BW167)</f>
        <v>0</v>
      </c>
      <c r="BZ167" s="99">
        <f t="shared" ref="BZ167" si="5073">SUM(BT167-BR167)</f>
        <v>0</v>
      </c>
      <c r="CA167" s="99">
        <f t="shared" ref="CA167" si="5074">SUM(BU167-BS167)</f>
        <v>0</v>
      </c>
      <c r="CB167" s="98"/>
      <c r="CC167" s="98"/>
      <c r="CD167" s="98"/>
      <c r="CE167" s="98"/>
      <c r="CF167" s="98"/>
      <c r="CG167" s="98"/>
      <c r="CH167" s="98"/>
      <c r="CI167" s="98"/>
      <c r="CJ167" s="98">
        <f t="shared" ref="CJ167" si="5075">SUM(CF167+CH167)</f>
        <v>0</v>
      </c>
      <c r="CK167" s="98">
        <f t="shared" ref="CK167" si="5076">SUM(CG167+CI167)</f>
        <v>0</v>
      </c>
      <c r="CL167" s="99">
        <f t="shared" ref="CL167" si="5077">SUM(CF167-CD167)</f>
        <v>0</v>
      </c>
      <c r="CM167" s="99">
        <f t="shared" ref="CM167" si="5078">SUM(CG167-CE167)</f>
        <v>0</v>
      </c>
      <c r="CN167" s="98"/>
      <c r="CO167" s="98"/>
      <c r="CP167" s="98"/>
      <c r="CQ167" s="98"/>
      <c r="CR167" s="98"/>
      <c r="CS167" s="98"/>
      <c r="CT167" s="98"/>
      <c r="CU167" s="98"/>
      <c r="CV167" s="98">
        <f t="shared" ref="CV167" si="5079">SUM(CR167+CT167)</f>
        <v>0</v>
      </c>
      <c r="CW167" s="98">
        <f t="shared" ref="CW167" si="5080">SUM(CS167+CU167)</f>
        <v>0</v>
      </c>
      <c r="CX167" s="99">
        <f t="shared" ref="CX167" si="5081">SUM(CR167-CP167)</f>
        <v>0</v>
      </c>
      <c r="CY167" s="99">
        <f t="shared" ref="CY167" si="5082">SUM(CS167-CQ167)</f>
        <v>0</v>
      </c>
      <c r="CZ167" s="98"/>
      <c r="DA167" s="98"/>
      <c r="DB167" s="98"/>
      <c r="DC167" s="98"/>
      <c r="DD167" s="98"/>
      <c r="DE167" s="98"/>
      <c r="DF167" s="98"/>
      <c r="DG167" s="98"/>
      <c r="DH167" s="98">
        <f t="shared" ref="DH167" si="5083">SUM(DD167+DF167)</f>
        <v>0</v>
      </c>
      <c r="DI167" s="98">
        <f t="shared" ref="DI167" si="5084">SUM(DE167+DG167)</f>
        <v>0</v>
      </c>
      <c r="DJ167" s="99">
        <f t="shared" ref="DJ167" si="5085">SUM(DD167-DB167)</f>
        <v>0</v>
      </c>
      <c r="DK167" s="99">
        <f t="shared" ref="DK167" si="5086">SUM(DE167-DC167)</f>
        <v>0</v>
      </c>
      <c r="DL167" s="98"/>
      <c r="DM167" s="98"/>
      <c r="DN167" s="98"/>
      <c r="DO167" s="98"/>
      <c r="DP167" s="98"/>
      <c r="DQ167" s="98"/>
      <c r="DR167" s="98"/>
      <c r="DS167" s="98"/>
      <c r="DT167" s="98">
        <f t="shared" ref="DT167" si="5087">SUM(DP167+DR167)</f>
        <v>0</v>
      </c>
      <c r="DU167" s="98">
        <f t="shared" ref="DU167" si="5088">SUM(DQ167+DS167)</f>
        <v>0</v>
      </c>
      <c r="DV167" s="99">
        <f t="shared" ref="DV167" si="5089">SUM(DP167-DN167)</f>
        <v>0</v>
      </c>
      <c r="DW167" s="99">
        <f t="shared" ref="DW167" si="5090">SUM(DQ167-DO167)</f>
        <v>0</v>
      </c>
      <c r="DX167" s="98"/>
      <c r="DY167" s="98"/>
      <c r="DZ167" s="98"/>
      <c r="EA167" s="98"/>
      <c r="EB167" s="98"/>
      <c r="EC167" s="98"/>
      <c r="ED167" s="98"/>
      <c r="EE167" s="98"/>
      <c r="EF167" s="98">
        <f t="shared" ref="EF167" si="5091">SUM(EB167+ED167)</f>
        <v>0</v>
      </c>
      <c r="EG167" s="98">
        <f t="shared" ref="EG167" si="5092">SUM(EC167+EE167)</f>
        <v>0</v>
      </c>
      <c r="EH167" s="99">
        <f t="shared" ref="EH167" si="5093">SUM(EB167-DZ167)</f>
        <v>0</v>
      </c>
      <c r="EI167" s="99">
        <f t="shared" ref="EI167" si="5094">SUM(EC167-EA167)</f>
        <v>0</v>
      </c>
      <c r="EJ167" s="98"/>
      <c r="EK167" s="98"/>
      <c r="EL167" s="98"/>
      <c r="EM167" s="98"/>
      <c r="EN167" s="98"/>
      <c r="EO167" s="98"/>
      <c r="EP167" s="98"/>
      <c r="EQ167" s="98"/>
      <c r="ER167" s="98">
        <f t="shared" ref="ER167" si="5095">SUM(EN167+EP167)</f>
        <v>0</v>
      </c>
      <c r="ES167" s="98">
        <f t="shared" ref="ES167" si="5096">SUM(EO167+EQ167)</f>
        <v>0</v>
      </c>
      <c r="ET167" s="99">
        <f t="shared" ref="ET167" si="5097">SUM(EN167-EL167)</f>
        <v>0</v>
      </c>
      <c r="EU167" s="99">
        <f t="shared" ref="EU167" si="5098">SUM(EO167-EM167)</f>
        <v>0</v>
      </c>
      <c r="EV167" s="98"/>
      <c r="EW167" s="98"/>
      <c r="EX167" s="98"/>
      <c r="EY167" s="98"/>
      <c r="EZ167" s="98"/>
      <c r="FA167" s="98"/>
      <c r="FB167" s="98"/>
      <c r="FC167" s="98"/>
      <c r="FD167" s="98">
        <f t="shared" si="5036"/>
        <v>0</v>
      </c>
      <c r="FE167" s="98">
        <f t="shared" si="5037"/>
        <v>0</v>
      </c>
      <c r="FF167" s="99">
        <f t="shared" si="5038"/>
        <v>0</v>
      </c>
      <c r="FG167" s="99">
        <f t="shared" si="5039"/>
        <v>0</v>
      </c>
      <c r="FH167" s="98"/>
      <c r="FI167" s="98"/>
      <c r="FJ167" s="98"/>
      <c r="FK167" s="98"/>
      <c r="FL167" s="98"/>
      <c r="FM167" s="98"/>
      <c r="FN167" s="98"/>
      <c r="FO167" s="98"/>
      <c r="FP167" s="98">
        <f t="shared" ref="FP167" si="5099">SUM(FL167+FN167)</f>
        <v>0</v>
      </c>
      <c r="FQ167" s="98">
        <f t="shared" ref="FQ167" si="5100">SUM(FM167+FO167)</f>
        <v>0</v>
      </c>
      <c r="FR167" s="99">
        <f t="shared" ref="FR167" si="5101">SUM(FL167-FJ167)</f>
        <v>0</v>
      </c>
      <c r="FS167" s="99">
        <f t="shared" ref="FS167" si="5102">SUM(FM167-FK167)</f>
        <v>0</v>
      </c>
      <c r="FT167" s="98"/>
      <c r="FU167" s="98"/>
      <c r="FV167" s="98"/>
      <c r="FW167" s="98"/>
      <c r="FX167" s="98"/>
      <c r="FY167" s="98"/>
      <c r="FZ167" s="98"/>
      <c r="GA167" s="98"/>
      <c r="GB167" s="98">
        <f t="shared" si="5042"/>
        <v>0</v>
      </c>
      <c r="GC167" s="98">
        <f t="shared" si="5043"/>
        <v>0</v>
      </c>
      <c r="GD167" s="99">
        <f t="shared" si="5044"/>
        <v>0</v>
      </c>
      <c r="GE167" s="99">
        <f t="shared" si="5045"/>
        <v>0</v>
      </c>
      <c r="GF167" s="98">
        <f t="shared" si="5046"/>
        <v>0</v>
      </c>
      <c r="GG167" s="98">
        <f t="shared" si="5047"/>
        <v>0</v>
      </c>
      <c r="GH167" s="98">
        <f t="shared" si="5048"/>
        <v>0</v>
      </c>
      <c r="GI167" s="98">
        <f t="shared" si="5049"/>
        <v>0</v>
      </c>
      <c r="GJ167" s="98">
        <f t="shared" ref="GJ167" si="5103">SUM(L167,X167,AJ167,AV167,BH167,BT167,CF167,CR167,DD167,DP167,EB167,EN167,EZ167)</f>
        <v>0</v>
      </c>
      <c r="GK167" s="98">
        <f t="shared" ref="GK167" si="5104">SUM(M167,Y167,AK167,AW167,BI167,BU167,CG167,CS167,DE167,DQ167,EC167,EO167,FA167)</f>
        <v>0</v>
      </c>
      <c r="GL167" s="98">
        <f t="shared" ref="GL167" si="5105">SUM(N167,Z167,AL167,AX167,BJ167,BV167,CH167,CT167,DF167,DR167,ED167,EP167,FB167)</f>
        <v>0</v>
      </c>
      <c r="GM167" s="98">
        <f t="shared" ref="GM167" si="5106">SUM(O167,AA167,AM167,AY167,BK167,BW167,CI167,CU167,DG167,DS167,EE167,EQ167,FC167)</f>
        <v>0</v>
      </c>
      <c r="GN167" s="98">
        <f t="shared" ref="GN167" si="5107">SUM(P167,AB167,AN167,AZ167,BL167,BX167,CJ167,CV167,DH167,DT167,EF167,ER167,FD167)</f>
        <v>0</v>
      </c>
      <c r="GO167" s="98">
        <f t="shared" ref="GO167" si="5108">SUM(Q167,AC167,AO167,BA167,BM167,BY167,CK167,CW167,DI167,DU167,EG167,ES167,FE167)</f>
        <v>0</v>
      </c>
      <c r="GP167" s="98"/>
      <c r="GQ167" s="98"/>
      <c r="GR167" s="139"/>
      <c r="GS167" s="78"/>
      <c r="GT167" s="161"/>
      <c r="GU167" s="161"/>
      <c r="GV167" s="90">
        <f t="shared" si="4249"/>
        <v>0</v>
      </c>
    </row>
    <row r="168" spans="1:204" hidden="1" x14ac:dyDescent="0.2">
      <c r="A168" s="23">
        <v>1</v>
      </c>
      <c r="B168" s="101"/>
      <c r="C168" s="102"/>
      <c r="D168" s="103"/>
      <c r="E168" s="123" t="s">
        <v>66</v>
      </c>
      <c r="F168" s="125">
        <v>36</v>
      </c>
      <c r="G168" s="126">
        <v>152046.8426</v>
      </c>
      <c r="H168" s="106">
        <f>VLOOKUP($E168,'ВМП план'!$B$8:$AN$43,8,0)</f>
        <v>0</v>
      </c>
      <c r="I168" s="106">
        <f>VLOOKUP($E168,'ВМП план'!$B$8:$AN$43,9,0)</f>
        <v>0</v>
      </c>
      <c r="J168" s="106">
        <f t="shared" si="288"/>
        <v>0</v>
      </c>
      <c r="K168" s="106">
        <f t="shared" si="289"/>
        <v>0</v>
      </c>
      <c r="L168" s="106">
        <f>SUM(L169:L171)</f>
        <v>0</v>
      </c>
      <c r="M168" s="106">
        <f t="shared" ref="M168:Q168" si="5109">SUM(M169:M171)</f>
        <v>0</v>
      </c>
      <c r="N168" s="106">
        <f t="shared" si="5109"/>
        <v>0</v>
      </c>
      <c r="O168" s="106">
        <f t="shared" si="5109"/>
        <v>0</v>
      </c>
      <c r="P168" s="106">
        <f t="shared" si="5109"/>
        <v>0</v>
      </c>
      <c r="Q168" s="106">
        <f t="shared" si="5109"/>
        <v>0</v>
      </c>
      <c r="R168" s="122">
        <f>SUM(L168-J168)</f>
        <v>0</v>
      </c>
      <c r="S168" s="122">
        <f>SUM(M168-K168)</f>
        <v>0</v>
      </c>
      <c r="T168" s="106">
        <f>VLOOKUP($E168,'ВМП план'!$B$8:$AN$43,10,0)</f>
        <v>92</v>
      </c>
      <c r="U168" s="106">
        <f>VLOOKUP($E168,'ВМП план'!$B$8:$AN$43,11,0)</f>
        <v>13988309.519200001</v>
      </c>
      <c r="V168" s="106">
        <f t="shared" si="291"/>
        <v>38.333333333333336</v>
      </c>
      <c r="W168" s="106">
        <f t="shared" si="292"/>
        <v>5828462.2996666664</v>
      </c>
      <c r="X168" s="106">
        <f>SUM(X169:X171)</f>
        <v>18</v>
      </c>
      <c r="Y168" s="106">
        <f t="shared" ref="Y168" si="5110">SUM(Y169:Y171)</f>
        <v>2736843.12</v>
      </c>
      <c r="Z168" s="106">
        <f t="shared" ref="Z168" si="5111">SUM(Z169:Z171)</f>
        <v>0</v>
      </c>
      <c r="AA168" s="106">
        <f t="shared" ref="AA168" si="5112">SUM(AA169:AA171)</f>
        <v>0</v>
      </c>
      <c r="AB168" s="106">
        <f t="shared" ref="AB168" si="5113">SUM(AB169:AB171)</f>
        <v>18</v>
      </c>
      <c r="AC168" s="106">
        <f t="shared" ref="AC168" si="5114">SUM(AC169:AC171)</f>
        <v>2736843.12</v>
      </c>
      <c r="AD168" s="122">
        <f>SUM(X168-V168)</f>
        <v>-20.333333333333336</v>
      </c>
      <c r="AE168" s="122">
        <f>SUM(Y168-W168)</f>
        <v>-3091619.1796666663</v>
      </c>
      <c r="AF168" s="106">
        <f>VLOOKUP($E168,'ВМП план'!$B$8:$AL$43,12,0)</f>
        <v>0</v>
      </c>
      <c r="AG168" s="106">
        <f>VLOOKUP($E168,'ВМП план'!$B$8:$AL$43,13,0)</f>
        <v>0</v>
      </c>
      <c r="AH168" s="106">
        <f t="shared" si="298"/>
        <v>0</v>
      </c>
      <c r="AI168" s="106">
        <f t="shared" si="299"/>
        <v>0</v>
      </c>
      <c r="AJ168" s="106">
        <f>SUM(AJ169:AJ171)</f>
        <v>0</v>
      </c>
      <c r="AK168" s="106">
        <f t="shared" ref="AK168" si="5115">SUM(AK169:AK171)</f>
        <v>0</v>
      </c>
      <c r="AL168" s="106">
        <f t="shared" ref="AL168" si="5116">SUM(AL169:AL171)</f>
        <v>0</v>
      </c>
      <c r="AM168" s="106">
        <f t="shared" ref="AM168" si="5117">SUM(AM169:AM171)</f>
        <v>0</v>
      </c>
      <c r="AN168" s="106">
        <f t="shared" ref="AN168" si="5118">SUM(AN169:AN171)</f>
        <v>0</v>
      </c>
      <c r="AO168" s="106">
        <f t="shared" ref="AO168" si="5119">SUM(AO169:AO171)</f>
        <v>0</v>
      </c>
      <c r="AP168" s="122">
        <f>SUM(AJ168-AH168)</f>
        <v>0</v>
      </c>
      <c r="AQ168" s="122">
        <f>SUM(AK168-AI168)</f>
        <v>0</v>
      </c>
      <c r="AR168" s="106"/>
      <c r="AS168" s="106"/>
      <c r="AT168" s="106">
        <f t="shared" si="305"/>
        <v>0</v>
      </c>
      <c r="AU168" s="106">
        <f t="shared" si="306"/>
        <v>0</v>
      </c>
      <c r="AV168" s="106">
        <f>SUM(AV169:AV171)</f>
        <v>0</v>
      </c>
      <c r="AW168" s="106">
        <f t="shared" ref="AW168" si="5120">SUM(AW169:AW171)</f>
        <v>0</v>
      </c>
      <c r="AX168" s="106">
        <f t="shared" ref="AX168" si="5121">SUM(AX169:AX171)</f>
        <v>0</v>
      </c>
      <c r="AY168" s="106">
        <f t="shared" ref="AY168" si="5122">SUM(AY169:AY171)</f>
        <v>0</v>
      </c>
      <c r="AZ168" s="106">
        <f t="shared" ref="AZ168" si="5123">SUM(AZ169:AZ171)</f>
        <v>0</v>
      </c>
      <c r="BA168" s="106">
        <f t="shared" ref="BA168" si="5124">SUM(BA169:BA171)</f>
        <v>0</v>
      </c>
      <c r="BB168" s="122">
        <f>SUM(AV168-AT168)</f>
        <v>0</v>
      </c>
      <c r="BC168" s="122">
        <f>SUM(AW168-AU168)</f>
        <v>0</v>
      </c>
      <c r="BD168" s="106">
        <v>100</v>
      </c>
      <c r="BE168" s="106">
        <v>15204684.26</v>
      </c>
      <c r="BF168" s="106">
        <f t="shared" si="312"/>
        <v>41.666666666666671</v>
      </c>
      <c r="BG168" s="106">
        <f t="shared" si="313"/>
        <v>6335285.1083333334</v>
      </c>
      <c r="BH168" s="106">
        <f>SUM(BH169:BH171)</f>
        <v>21</v>
      </c>
      <c r="BI168" s="106">
        <f t="shared" ref="BI168" si="5125">SUM(BI169:BI171)</f>
        <v>3192983.6399999997</v>
      </c>
      <c r="BJ168" s="106">
        <f t="shared" ref="BJ168" si="5126">SUM(BJ169:BJ171)</f>
        <v>0</v>
      </c>
      <c r="BK168" s="106">
        <f t="shared" ref="BK168" si="5127">SUM(BK169:BK171)</f>
        <v>0</v>
      </c>
      <c r="BL168" s="106">
        <f t="shared" ref="BL168" si="5128">SUM(BL169:BL171)</f>
        <v>21</v>
      </c>
      <c r="BM168" s="106">
        <f t="shared" ref="BM168" si="5129">SUM(BM169:BM171)</f>
        <v>3192983.6399999997</v>
      </c>
      <c r="BN168" s="122">
        <f>SUM(BH168-BF168)</f>
        <v>-20.666666666666671</v>
      </c>
      <c r="BO168" s="122">
        <f>SUM(BI168-BG168)</f>
        <v>-3142301.4683333337</v>
      </c>
      <c r="BP168" s="106"/>
      <c r="BQ168" s="106"/>
      <c r="BR168" s="106">
        <f t="shared" si="319"/>
        <v>0</v>
      </c>
      <c r="BS168" s="106">
        <f t="shared" si="320"/>
        <v>0</v>
      </c>
      <c r="BT168" s="106">
        <f>SUM(BT169:BT171)</f>
        <v>0</v>
      </c>
      <c r="BU168" s="106">
        <f t="shared" ref="BU168" si="5130">SUM(BU169:BU171)</f>
        <v>0</v>
      </c>
      <c r="BV168" s="106">
        <f t="shared" ref="BV168" si="5131">SUM(BV169:BV171)</f>
        <v>0</v>
      </c>
      <c r="BW168" s="106">
        <f t="shared" ref="BW168" si="5132">SUM(BW169:BW171)</f>
        <v>0</v>
      </c>
      <c r="BX168" s="106">
        <f t="shared" ref="BX168" si="5133">SUM(BX169:BX171)</f>
        <v>0</v>
      </c>
      <c r="BY168" s="106">
        <f t="shared" ref="BY168" si="5134">SUM(BY169:BY171)</f>
        <v>0</v>
      </c>
      <c r="BZ168" s="122">
        <f>SUM(BT168-BR168)</f>
        <v>0</v>
      </c>
      <c r="CA168" s="122">
        <f>SUM(BU168-BS168)</f>
        <v>0</v>
      </c>
      <c r="CB168" s="106"/>
      <c r="CC168" s="106"/>
      <c r="CD168" s="106">
        <f t="shared" si="326"/>
        <v>0</v>
      </c>
      <c r="CE168" s="106">
        <f t="shared" si="327"/>
        <v>0</v>
      </c>
      <c r="CF168" s="106">
        <f>SUM(CF169:CF171)</f>
        <v>0</v>
      </c>
      <c r="CG168" s="106">
        <f t="shared" ref="CG168" si="5135">SUM(CG169:CG171)</f>
        <v>0</v>
      </c>
      <c r="CH168" s="106">
        <f t="shared" ref="CH168" si="5136">SUM(CH169:CH171)</f>
        <v>0</v>
      </c>
      <c r="CI168" s="106">
        <f t="shared" ref="CI168" si="5137">SUM(CI169:CI171)</f>
        <v>0</v>
      </c>
      <c r="CJ168" s="106">
        <f t="shared" ref="CJ168" si="5138">SUM(CJ169:CJ171)</f>
        <v>0</v>
      </c>
      <c r="CK168" s="106">
        <f t="shared" ref="CK168" si="5139">SUM(CK169:CK171)</f>
        <v>0</v>
      </c>
      <c r="CL168" s="122">
        <f>SUM(CF168-CD168)</f>
        <v>0</v>
      </c>
      <c r="CM168" s="122">
        <f>SUM(CG168-CE168)</f>
        <v>0</v>
      </c>
      <c r="CN168" s="106"/>
      <c r="CO168" s="106"/>
      <c r="CP168" s="106">
        <f t="shared" si="333"/>
        <v>0</v>
      </c>
      <c r="CQ168" s="106">
        <f t="shared" si="334"/>
        <v>0</v>
      </c>
      <c r="CR168" s="106">
        <f>SUM(CR169:CR171)</f>
        <v>0</v>
      </c>
      <c r="CS168" s="106">
        <f t="shared" ref="CS168" si="5140">SUM(CS169:CS171)</f>
        <v>0</v>
      </c>
      <c r="CT168" s="106">
        <f t="shared" ref="CT168" si="5141">SUM(CT169:CT171)</f>
        <v>0</v>
      </c>
      <c r="CU168" s="106">
        <f t="shared" ref="CU168" si="5142">SUM(CU169:CU171)</f>
        <v>0</v>
      </c>
      <c r="CV168" s="106">
        <f t="shared" ref="CV168" si="5143">SUM(CV169:CV171)</f>
        <v>0</v>
      </c>
      <c r="CW168" s="106">
        <f t="shared" ref="CW168" si="5144">SUM(CW169:CW171)</f>
        <v>0</v>
      </c>
      <c r="CX168" s="122">
        <f>SUM(CR168-CP168)</f>
        <v>0</v>
      </c>
      <c r="CY168" s="122">
        <f>SUM(CS168-CQ168)</f>
        <v>0</v>
      </c>
      <c r="CZ168" s="106"/>
      <c r="DA168" s="106"/>
      <c r="DB168" s="106">
        <f t="shared" si="340"/>
        <v>0</v>
      </c>
      <c r="DC168" s="106">
        <f t="shared" si="341"/>
        <v>0</v>
      </c>
      <c r="DD168" s="106">
        <f>SUM(DD169:DD171)</f>
        <v>0</v>
      </c>
      <c r="DE168" s="106">
        <f t="shared" ref="DE168" si="5145">SUM(DE169:DE171)</f>
        <v>0</v>
      </c>
      <c r="DF168" s="106">
        <f t="shared" ref="DF168" si="5146">SUM(DF169:DF171)</f>
        <v>0</v>
      </c>
      <c r="DG168" s="106">
        <f t="shared" ref="DG168" si="5147">SUM(DG169:DG171)</f>
        <v>0</v>
      </c>
      <c r="DH168" s="106">
        <f t="shared" ref="DH168" si="5148">SUM(DH169:DH171)</f>
        <v>0</v>
      </c>
      <c r="DI168" s="106">
        <f t="shared" ref="DI168" si="5149">SUM(DI169:DI171)</f>
        <v>0</v>
      </c>
      <c r="DJ168" s="122">
        <f>SUM(DD168-DB168)</f>
        <v>0</v>
      </c>
      <c r="DK168" s="122">
        <f>SUM(DE168-DC168)</f>
        <v>0</v>
      </c>
      <c r="DL168" s="106"/>
      <c r="DM168" s="106"/>
      <c r="DN168" s="106">
        <f t="shared" si="347"/>
        <v>0</v>
      </c>
      <c r="DO168" s="106">
        <f t="shared" si="348"/>
        <v>0</v>
      </c>
      <c r="DP168" s="106">
        <f>SUM(DP169:DP171)</f>
        <v>0</v>
      </c>
      <c r="DQ168" s="106">
        <f t="shared" ref="DQ168" si="5150">SUM(DQ169:DQ171)</f>
        <v>0</v>
      </c>
      <c r="DR168" s="106">
        <f t="shared" ref="DR168" si="5151">SUM(DR169:DR171)</f>
        <v>0</v>
      </c>
      <c r="DS168" s="106">
        <f t="shared" ref="DS168" si="5152">SUM(DS169:DS171)</f>
        <v>0</v>
      </c>
      <c r="DT168" s="106">
        <f t="shared" ref="DT168" si="5153">SUM(DT169:DT171)</f>
        <v>0</v>
      </c>
      <c r="DU168" s="106">
        <f t="shared" ref="DU168" si="5154">SUM(DU169:DU171)</f>
        <v>0</v>
      </c>
      <c r="DV168" s="122">
        <f>SUM(DP168-DN168)</f>
        <v>0</v>
      </c>
      <c r="DW168" s="122">
        <f>SUM(DQ168-DO168)</f>
        <v>0</v>
      </c>
      <c r="DX168" s="106"/>
      <c r="DY168" s="106">
        <v>0</v>
      </c>
      <c r="DZ168" s="106">
        <f t="shared" si="354"/>
        <v>0</v>
      </c>
      <c r="EA168" s="106">
        <f t="shared" si="355"/>
        <v>0</v>
      </c>
      <c r="EB168" s="106">
        <f>SUM(EB169:EB171)</f>
        <v>0</v>
      </c>
      <c r="EC168" s="106">
        <f t="shared" ref="EC168" si="5155">SUM(EC169:EC171)</f>
        <v>0</v>
      </c>
      <c r="ED168" s="106">
        <f t="shared" ref="ED168" si="5156">SUM(ED169:ED171)</f>
        <v>0</v>
      </c>
      <c r="EE168" s="106">
        <f t="shared" ref="EE168" si="5157">SUM(EE169:EE171)</f>
        <v>0</v>
      </c>
      <c r="EF168" s="106">
        <f t="shared" ref="EF168" si="5158">SUM(EF169:EF171)</f>
        <v>0</v>
      </c>
      <c r="EG168" s="106">
        <f t="shared" ref="EG168" si="5159">SUM(EG169:EG171)</f>
        <v>0</v>
      </c>
      <c r="EH168" s="122">
        <f>SUM(EB168-DZ168)</f>
        <v>0</v>
      </c>
      <c r="EI168" s="122">
        <f>SUM(EC168-EA168)</f>
        <v>0</v>
      </c>
      <c r="EJ168" s="106">
        <v>48</v>
      </c>
      <c r="EK168" s="106">
        <v>7298248.4448000006</v>
      </c>
      <c r="EL168" s="106">
        <f t="shared" si="361"/>
        <v>20</v>
      </c>
      <c r="EM168" s="106">
        <f t="shared" si="362"/>
        <v>3040936.852</v>
      </c>
      <c r="EN168" s="106">
        <f>SUM(EN169:EN171)</f>
        <v>15</v>
      </c>
      <c r="EO168" s="106">
        <f t="shared" ref="EO168" si="5160">SUM(EO169:EO171)</f>
        <v>2280702.5999999996</v>
      </c>
      <c r="EP168" s="106">
        <f t="shared" ref="EP168" si="5161">SUM(EP169:EP171)</f>
        <v>2</v>
      </c>
      <c r="EQ168" s="106">
        <f t="shared" ref="EQ168" si="5162">SUM(EQ169:EQ171)</f>
        <v>304093.68</v>
      </c>
      <c r="ER168" s="106">
        <f t="shared" ref="ER168" si="5163">SUM(ER169:ER171)</f>
        <v>17</v>
      </c>
      <c r="ES168" s="106">
        <f t="shared" ref="ES168" si="5164">SUM(ES169:ES171)</f>
        <v>2584796.2799999998</v>
      </c>
      <c r="ET168" s="122">
        <f>SUM(EN168-EL168)</f>
        <v>-5</v>
      </c>
      <c r="EU168" s="122">
        <f>SUM(EO168-EM168)</f>
        <v>-760234.25200000033</v>
      </c>
      <c r="EV168" s="106">
        <v>25</v>
      </c>
      <c r="EW168" s="106">
        <v>3801171.0649999999</v>
      </c>
      <c r="EX168" s="106">
        <f t="shared" si="368"/>
        <v>10.416666666666668</v>
      </c>
      <c r="EY168" s="106">
        <f t="shared" si="369"/>
        <v>1583821.2770833333</v>
      </c>
      <c r="EZ168" s="106">
        <f>SUM(EZ169:EZ171)</f>
        <v>0</v>
      </c>
      <c r="FA168" s="106">
        <f t="shared" ref="FA168" si="5165">SUM(FA169:FA171)</f>
        <v>0</v>
      </c>
      <c r="FB168" s="106">
        <f t="shared" ref="FB168" si="5166">SUM(FB169:FB171)</f>
        <v>0</v>
      </c>
      <c r="FC168" s="106">
        <f t="shared" ref="FC168" si="5167">SUM(FC169:FC171)</f>
        <v>0</v>
      </c>
      <c r="FD168" s="106">
        <f t="shared" ref="FD168" si="5168">SUM(FD169:FD171)</f>
        <v>0</v>
      </c>
      <c r="FE168" s="106">
        <f t="shared" ref="FE168" si="5169">SUM(FE169:FE171)</f>
        <v>0</v>
      </c>
      <c r="FF168" s="122">
        <f>SUM(EZ168-EX168)</f>
        <v>-10.416666666666668</v>
      </c>
      <c r="FG168" s="122">
        <f>SUM(FA168-EY168)</f>
        <v>-1583821.2770833333</v>
      </c>
      <c r="FH168" s="106"/>
      <c r="FI168" s="106"/>
      <c r="FJ168" s="106">
        <f t="shared" si="375"/>
        <v>0</v>
      </c>
      <c r="FK168" s="106">
        <f t="shared" si="376"/>
        <v>0</v>
      </c>
      <c r="FL168" s="106">
        <f>SUM(FL169:FL171)</f>
        <v>0</v>
      </c>
      <c r="FM168" s="106">
        <f t="shared" ref="FM168" si="5170">SUM(FM169:FM171)</f>
        <v>0</v>
      </c>
      <c r="FN168" s="106">
        <f t="shared" ref="FN168" si="5171">SUM(FN169:FN171)</f>
        <v>0</v>
      </c>
      <c r="FO168" s="106">
        <f t="shared" ref="FO168" si="5172">SUM(FO169:FO171)</f>
        <v>0</v>
      </c>
      <c r="FP168" s="106">
        <f t="shared" ref="FP168" si="5173">SUM(FP169:FP171)</f>
        <v>0</v>
      </c>
      <c r="FQ168" s="106">
        <f t="shared" ref="FQ168" si="5174">SUM(FQ169:FQ171)</f>
        <v>0</v>
      </c>
      <c r="FR168" s="122">
        <f>SUM(FL168-FJ168)</f>
        <v>0</v>
      </c>
      <c r="FS168" s="122">
        <f>SUM(FM168-FK168)</f>
        <v>0</v>
      </c>
      <c r="FT168" s="106">
        <v>5</v>
      </c>
      <c r="FU168" s="106">
        <v>760234.21299999999</v>
      </c>
      <c r="FV168" s="106">
        <f t="shared" si="382"/>
        <v>2.0833333333333335</v>
      </c>
      <c r="FW168" s="106">
        <f t="shared" si="383"/>
        <v>316764.25541666668</v>
      </c>
      <c r="FX168" s="106">
        <f>SUM(FX169:FX171)</f>
        <v>0</v>
      </c>
      <c r="FY168" s="106">
        <f t="shared" ref="FY168" si="5175">SUM(FY169:FY171)</f>
        <v>0</v>
      </c>
      <c r="FZ168" s="106">
        <f t="shared" ref="FZ168" si="5176">SUM(FZ169:FZ171)</f>
        <v>0</v>
      </c>
      <c r="GA168" s="106">
        <f t="shared" ref="GA168" si="5177">SUM(GA169:GA171)</f>
        <v>0</v>
      </c>
      <c r="GB168" s="106">
        <f t="shared" ref="GB168" si="5178">SUM(GB169:GB171)</f>
        <v>0</v>
      </c>
      <c r="GC168" s="106">
        <f t="shared" ref="GC168" si="5179">SUM(GC169:GC171)</f>
        <v>0</v>
      </c>
      <c r="GD168" s="122">
        <f>SUM(FX168-FV168)</f>
        <v>-2.0833333333333335</v>
      </c>
      <c r="GE168" s="122">
        <f>SUM(FY168-FW168)</f>
        <v>-316764.25541666668</v>
      </c>
      <c r="GF168" s="106">
        <f t="shared" si="4912"/>
        <v>270</v>
      </c>
      <c r="GG168" s="106">
        <f t="shared" si="4912"/>
        <v>41052647.502000004</v>
      </c>
      <c r="GH168" s="129">
        <f>SUM(GF168/12*$A$2)</f>
        <v>112.5</v>
      </c>
      <c r="GI168" s="172">
        <f>SUM(GG168/12*$A$2)</f>
        <v>17105269.7925</v>
      </c>
      <c r="GJ168" s="106">
        <f>SUM(GJ169:GJ171)</f>
        <v>54</v>
      </c>
      <c r="GK168" s="106">
        <f t="shared" ref="GK168" si="5180">SUM(GK169:GK171)</f>
        <v>8210529.3600000003</v>
      </c>
      <c r="GL168" s="106">
        <f t="shared" ref="GL168" si="5181">SUM(GL169:GL171)</f>
        <v>2</v>
      </c>
      <c r="GM168" s="106">
        <f t="shared" ref="GM168" si="5182">SUM(GM169:GM171)</f>
        <v>304093.68</v>
      </c>
      <c r="GN168" s="106">
        <f t="shared" ref="GN168" si="5183">SUM(GN169:GN171)</f>
        <v>56</v>
      </c>
      <c r="GO168" s="106">
        <f t="shared" ref="GO168" si="5184">SUM(GO169:GO171)</f>
        <v>8514623.0399999991</v>
      </c>
      <c r="GP168" s="106">
        <f t="shared" si="4918"/>
        <v>-58.5</v>
      </c>
      <c r="GQ168" s="106">
        <f t="shared" si="4919"/>
        <v>-8894740.432500001</v>
      </c>
      <c r="GR168" s="139"/>
      <c r="GS168" s="78"/>
      <c r="GT168" s="161">
        <v>152046.8426</v>
      </c>
      <c r="GU168" s="161">
        <f t="shared" si="4720"/>
        <v>152046.84</v>
      </c>
      <c r="GV168" s="90">
        <f t="shared" si="4249"/>
        <v>2.6000000070780516E-3</v>
      </c>
    </row>
    <row r="169" spans="1:204" ht="24" hidden="1" x14ac:dyDescent="0.2">
      <c r="A169" s="23">
        <v>1</v>
      </c>
      <c r="B169" s="78" t="s">
        <v>231</v>
      </c>
      <c r="C169" s="81" t="s">
        <v>232</v>
      </c>
      <c r="D169" s="82">
        <v>428</v>
      </c>
      <c r="E169" s="86" t="s">
        <v>233</v>
      </c>
      <c r="F169" s="86">
        <v>36</v>
      </c>
      <c r="G169" s="97">
        <v>152046.8426</v>
      </c>
      <c r="H169" s="98"/>
      <c r="I169" s="98"/>
      <c r="J169" s="98"/>
      <c r="K169" s="98"/>
      <c r="L169" s="98">
        <f>VLOOKUP($D169,'факт '!$D$7:$AS$101,3,0)</f>
        <v>0</v>
      </c>
      <c r="M169" s="98">
        <f>VLOOKUP($D169,'факт '!$D$7:$AS$101,4,0)</f>
        <v>0</v>
      </c>
      <c r="N169" s="98"/>
      <c r="O169" s="98"/>
      <c r="P169" s="98">
        <f t="shared" ref="P169:P170" si="5185">SUM(L169+N169)</f>
        <v>0</v>
      </c>
      <c r="Q169" s="98">
        <f t="shared" ref="Q169:Q170" si="5186">SUM(M169+O169)</f>
        <v>0</v>
      </c>
      <c r="R169" s="99">
        <f t="shared" ref="R169:R170" si="5187">SUM(L169-J169)</f>
        <v>0</v>
      </c>
      <c r="S169" s="99">
        <f t="shared" ref="S169:S170" si="5188">SUM(M169-K169)</f>
        <v>0</v>
      </c>
      <c r="T169" s="98"/>
      <c r="U169" s="98"/>
      <c r="V169" s="98"/>
      <c r="W169" s="98"/>
      <c r="X169" s="98">
        <f>VLOOKUP($D169,'факт '!$D$7:$AS$101,7,0)</f>
        <v>6</v>
      </c>
      <c r="Y169" s="98">
        <f>VLOOKUP($D169,'факт '!$D$7:$AS$101,8,0)</f>
        <v>912281.04</v>
      </c>
      <c r="Z169" s="98">
        <f>VLOOKUP($D169,'факт '!$D$7:$AS$101,9,0)</f>
        <v>0</v>
      </c>
      <c r="AA169" s="98">
        <f>VLOOKUP($D169,'факт '!$D$7:$AS$101,10,0)</f>
        <v>0</v>
      </c>
      <c r="AB169" s="98">
        <f t="shared" ref="AB169:AB170" si="5189">SUM(X169+Z169)</f>
        <v>6</v>
      </c>
      <c r="AC169" s="98">
        <f t="shared" ref="AC169:AC170" si="5190">SUM(Y169+AA169)</f>
        <v>912281.04</v>
      </c>
      <c r="AD169" s="99">
        <f t="shared" ref="AD169:AD170" si="5191">SUM(X169-V169)</f>
        <v>6</v>
      </c>
      <c r="AE169" s="99">
        <f t="shared" ref="AE169:AE170" si="5192">SUM(Y169-W169)</f>
        <v>912281.04</v>
      </c>
      <c r="AF169" s="98"/>
      <c r="AG169" s="98"/>
      <c r="AH169" s="98"/>
      <c r="AI169" s="98"/>
      <c r="AJ169" s="98">
        <f>VLOOKUP($D169,'факт '!$D$7:$AS$101,5,0)</f>
        <v>0</v>
      </c>
      <c r="AK169" s="98">
        <f>VLOOKUP($D169,'факт '!$D$7:$AS$101,6,0)</f>
        <v>0</v>
      </c>
      <c r="AL169" s="98"/>
      <c r="AM169" s="98"/>
      <c r="AN169" s="98">
        <f t="shared" ref="AN169:AN170" si="5193">SUM(AJ169+AL169)</f>
        <v>0</v>
      </c>
      <c r="AO169" s="98">
        <f t="shared" ref="AO169:AO170" si="5194">SUM(AK169+AM169)</f>
        <v>0</v>
      </c>
      <c r="AP169" s="99">
        <f t="shared" ref="AP169:AP170" si="5195">SUM(AJ169-AH169)</f>
        <v>0</v>
      </c>
      <c r="AQ169" s="99">
        <f t="shared" ref="AQ169:AQ170" si="5196">SUM(AK169-AI169)</f>
        <v>0</v>
      </c>
      <c r="AR169" s="98"/>
      <c r="AS169" s="98"/>
      <c r="AT169" s="98"/>
      <c r="AU169" s="98"/>
      <c r="AV169" s="98">
        <f>VLOOKUP($D169,'факт '!$D$7:$AS$101,11,0)</f>
        <v>0</v>
      </c>
      <c r="AW169" s="98">
        <f>VLOOKUP($D169,'факт '!$D$7:$AS$101,12,0)</f>
        <v>0</v>
      </c>
      <c r="AX169" s="98"/>
      <c r="AY169" s="98"/>
      <c r="AZ169" s="98">
        <f t="shared" ref="AZ169:AZ170" si="5197">SUM(AV169+AX169)</f>
        <v>0</v>
      </c>
      <c r="BA169" s="98">
        <f t="shared" ref="BA169:BA170" si="5198">SUM(AW169+AY169)</f>
        <v>0</v>
      </c>
      <c r="BB169" s="99">
        <f t="shared" ref="BB169:BB170" si="5199">SUM(AV169-AT169)</f>
        <v>0</v>
      </c>
      <c r="BC169" s="99">
        <f t="shared" ref="BC169:BC170" si="5200">SUM(AW169-AU169)</f>
        <v>0</v>
      </c>
      <c r="BD169" s="98"/>
      <c r="BE169" s="98"/>
      <c r="BF169" s="98"/>
      <c r="BG169" s="98"/>
      <c r="BH169" s="98">
        <f>VLOOKUP($D169,'факт '!$D$7:$AS$101,15,0)</f>
        <v>4</v>
      </c>
      <c r="BI169" s="98">
        <f>VLOOKUP($D169,'факт '!$D$7:$AS$101,16,0)</f>
        <v>608187.36</v>
      </c>
      <c r="BJ169" s="98">
        <f>VLOOKUP($D169,'факт '!$D$7:$AS$101,17,0)</f>
        <v>0</v>
      </c>
      <c r="BK169" s="98">
        <f>VLOOKUP($D169,'факт '!$D$7:$AS$101,18,0)</f>
        <v>0</v>
      </c>
      <c r="BL169" s="98">
        <f t="shared" ref="BL169:BL170" si="5201">SUM(BH169+BJ169)</f>
        <v>4</v>
      </c>
      <c r="BM169" s="98">
        <f t="shared" ref="BM169:BM170" si="5202">SUM(BI169+BK169)</f>
        <v>608187.36</v>
      </c>
      <c r="BN169" s="99">
        <f t="shared" ref="BN169:BN170" si="5203">SUM(BH169-BF169)</f>
        <v>4</v>
      </c>
      <c r="BO169" s="99">
        <f t="shared" ref="BO169:BO170" si="5204">SUM(BI169-BG169)</f>
        <v>608187.36</v>
      </c>
      <c r="BP169" s="98"/>
      <c r="BQ169" s="98"/>
      <c r="BR169" s="98"/>
      <c r="BS169" s="98"/>
      <c r="BT169" s="98">
        <f>VLOOKUP($D169,'факт '!$D$7:$AS$101,19,0)</f>
        <v>0</v>
      </c>
      <c r="BU169" s="98">
        <f>VLOOKUP($D169,'факт '!$D$7:$AS$101,20,0)</f>
        <v>0</v>
      </c>
      <c r="BV169" s="98">
        <f>VLOOKUP($D169,'факт '!$D$7:$AS$101,21,0)</f>
        <v>0</v>
      </c>
      <c r="BW169" s="98">
        <f>VLOOKUP($D169,'факт '!$D$7:$AS$101,22,0)</f>
        <v>0</v>
      </c>
      <c r="BX169" s="98">
        <f t="shared" ref="BX169:BX170" si="5205">SUM(BT169+BV169)</f>
        <v>0</v>
      </c>
      <c r="BY169" s="98">
        <f t="shared" ref="BY169:BY170" si="5206">SUM(BU169+BW169)</f>
        <v>0</v>
      </c>
      <c r="BZ169" s="99">
        <f t="shared" ref="BZ169:BZ170" si="5207">SUM(BT169-BR169)</f>
        <v>0</v>
      </c>
      <c r="CA169" s="99">
        <f t="shared" ref="CA169:CA170" si="5208">SUM(BU169-BS169)</f>
        <v>0</v>
      </c>
      <c r="CB169" s="98"/>
      <c r="CC169" s="98"/>
      <c r="CD169" s="98"/>
      <c r="CE169" s="98"/>
      <c r="CF169" s="98">
        <f>VLOOKUP($D169,'факт '!$D$7:$AS$101,23,0)</f>
        <v>0</v>
      </c>
      <c r="CG169" s="98">
        <f>VLOOKUP($D169,'факт '!$D$7:$AS$101,24,0)</f>
        <v>0</v>
      </c>
      <c r="CH169" s="98">
        <f>VLOOKUP($D169,'факт '!$D$7:$AS$101,25,0)</f>
        <v>0</v>
      </c>
      <c r="CI169" s="98">
        <f>VLOOKUP($D169,'факт '!$D$7:$AS$101,26,0)</f>
        <v>0</v>
      </c>
      <c r="CJ169" s="98">
        <f t="shared" ref="CJ169:CJ170" si="5209">SUM(CF169+CH169)</f>
        <v>0</v>
      </c>
      <c r="CK169" s="98">
        <f t="shared" ref="CK169:CK170" si="5210">SUM(CG169+CI169)</f>
        <v>0</v>
      </c>
      <c r="CL169" s="99">
        <f t="shared" ref="CL169:CL170" si="5211">SUM(CF169-CD169)</f>
        <v>0</v>
      </c>
      <c r="CM169" s="99">
        <f t="shared" ref="CM169:CM170" si="5212">SUM(CG169-CE169)</f>
        <v>0</v>
      </c>
      <c r="CN169" s="98"/>
      <c r="CO169" s="98"/>
      <c r="CP169" s="98"/>
      <c r="CQ169" s="98"/>
      <c r="CR169" s="98">
        <f>VLOOKUP($D169,'факт '!$D$7:$AS$101,27,0)</f>
        <v>0</v>
      </c>
      <c r="CS169" s="98">
        <f>VLOOKUP($D169,'факт '!$D$7:$AS$101,28,0)</f>
        <v>0</v>
      </c>
      <c r="CT169" s="98">
        <f>VLOOKUP($D169,'факт '!$D$7:$AS$101,29,0)</f>
        <v>0</v>
      </c>
      <c r="CU169" s="98">
        <f>VLOOKUP($D169,'факт '!$D$7:$AS$101,30,0)</f>
        <v>0</v>
      </c>
      <c r="CV169" s="98">
        <f t="shared" ref="CV169:CV170" si="5213">SUM(CR169+CT169)</f>
        <v>0</v>
      </c>
      <c r="CW169" s="98">
        <f t="shared" ref="CW169:CW170" si="5214">SUM(CS169+CU169)</f>
        <v>0</v>
      </c>
      <c r="CX169" s="99">
        <f t="shared" ref="CX169:CX170" si="5215">SUM(CR169-CP169)</f>
        <v>0</v>
      </c>
      <c r="CY169" s="99">
        <f t="shared" ref="CY169:CY170" si="5216">SUM(CS169-CQ169)</f>
        <v>0</v>
      </c>
      <c r="CZ169" s="98"/>
      <c r="DA169" s="98"/>
      <c r="DB169" s="98"/>
      <c r="DC169" s="98"/>
      <c r="DD169" s="98">
        <f>VLOOKUP($D169,'факт '!$D$7:$AS$101,31,0)</f>
        <v>0</v>
      </c>
      <c r="DE169" s="98">
        <f>VLOOKUP($D169,'факт '!$D$7:$AS$101,32,0)</f>
        <v>0</v>
      </c>
      <c r="DF169" s="98"/>
      <c r="DG169" s="98"/>
      <c r="DH169" s="98">
        <f t="shared" ref="DH169:DH170" si="5217">SUM(DD169+DF169)</f>
        <v>0</v>
      </c>
      <c r="DI169" s="98">
        <f t="shared" ref="DI169:DI170" si="5218">SUM(DE169+DG169)</f>
        <v>0</v>
      </c>
      <c r="DJ169" s="99">
        <f t="shared" ref="DJ169:DJ170" si="5219">SUM(DD169-DB169)</f>
        <v>0</v>
      </c>
      <c r="DK169" s="99">
        <f t="shared" ref="DK169:DK170" si="5220">SUM(DE169-DC169)</f>
        <v>0</v>
      </c>
      <c r="DL169" s="98"/>
      <c r="DM169" s="98"/>
      <c r="DN169" s="98"/>
      <c r="DO169" s="98"/>
      <c r="DP169" s="98">
        <f>VLOOKUP($D169,'факт '!$D$7:$AS$101,13,0)</f>
        <v>0</v>
      </c>
      <c r="DQ169" s="98">
        <f>VLOOKUP($D169,'факт '!$D$7:$AS$101,14,0)</f>
        <v>0</v>
      </c>
      <c r="DR169" s="98"/>
      <c r="DS169" s="98"/>
      <c r="DT169" s="98">
        <f t="shared" ref="DT169:DT170" si="5221">SUM(DP169+DR169)</f>
        <v>0</v>
      </c>
      <c r="DU169" s="98">
        <f t="shared" ref="DU169:DU170" si="5222">SUM(DQ169+DS169)</f>
        <v>0</v>
      </c>
      <c r="DV169" s="99">
        <f t="shared" ref="DV169:DV170" si="5223">SUM(DP169-DN169)</f>
        <v>0</v>
      </c>
      <c r="DW169" s="99">
        <f t="shared" ref="DW169:DW170" si="5224">SUM(DQ169-DO169)</f>
        <v>0</v>
      </c>
      <c r="DX169" s="98"/>
      <c r="DY169" s="98"/>
      <c r="DZ169" s="98"/>
      <c r="EA169" s="98"/>
      <c r="EB169" s="98">
        <f>VLOOKUP($D169,'факт '!$D$7:$AS$101,33,0)</f>
        <v>0</v>
      </c>
      <c r="EC169" s="98">
        <f>VLOOKUP($D169,'факт '!$D$7:$AS$101,34,0)</f>
        <v>0</v>
      </c>
      <c r="ED169" s="98">
        <f>VLOOKUP($D169,'факт '!$D$7:$AS$101,35,0)</f>
        <v>0</v>
      </c>
      <c r="EE169" s="98">
        <f>VLOOKUP($D169,'факт '!$D$7:$AS$101,36,0)</f>
        <v>0</v>
      </c>
      <c r="EF169" s="98">
        <f t="shared" ref="EF169:EF170" si="5225">SUM(EB169+ED169)</f>
        <v>0</v>
      </c>
      <c r="EG169" s="98">
        <f t="shared" ref="EG169:EG170" si="5226">SUM(EC169+EE169)</f>
        <v>0</v>
      </c>
      <c r="EH169" s="99">
        <f t="shared" ref="EH169:EH170" si="5227">SUM(EB169-DZ169)</f>
        <v>0</v>
      </c>
      <c r="EI169" s="99">
        <f t="shared" ref="EI169:EI170" si="5228">SUM(EC169-EA169)</f>
        <v>0</v>
      </c>
      <c r="EJ169" s="98"/>
      <c r="EK169" s="98"/>
      <c r="EL169" s="98"/>
      <c r="EM169" s="98"/>
      <c r="EN169" s="98">
        <f>VLOOKUP($D169,'факт '!$D$7:$AS$101,39,0)</f>
        <v>1</v>
      </c>
      <c r="EO169" s="98">
        <f>VLOOKUP($D169,'факт '!$D$7:$AS$101,40,0)</f>
        <v>152046.84</v>
      </c>
      <c r="EP169" s="98">
        <f>VLOOKUP($D169,'факт '!$D$7:$AS$101,41,0)</f>
        <v>1</v>
      </c>
      <c r="EQ169" s="98">
        <f>VLOOKUP($D169,'факт '!$D$7:$AS$101,42,0)</f>
        <v>152046.84</v>
      </c>
      <c r="ER169" s="98">
        <f t="shared" ref="ER169:ER170" si="5229">SUM(EN169+EP169)</f>
        <v>2</v>
      </c>
      <c r="ES169" s="98">
        <f t="shared" ref="ES169:ES170" si="5230">SUM(EO169+EQ169)</f>
        <v>304093.68</v>
      </c>
      <c r="ET169" s="99">
        <f t="shared" ref="ET169:ET170" si="5231">SUM(EN169-EL169)</f>
        <v>1</v>
      </c>
      <c r="EU169" s="99">
        <f t="shared" ref="EU169:EU170" si="5232">SUM(EO169-EM169)</f>
        <v>152046.84</v>
      </c>
      <c r="EV169" s="98"/>
      <c r="EW169" s="98"/>
      <c r="EX169" s="98"/>
      <c r="EY169" s="98"/>
      <c r="EZ169" s="98"/>
      <c r="FA169" s="98"/>
      <c r="FB169" s="98"/>
      <c r="FC169" s="98"/>
      <c r="FD169" s="98">
        <f t="shared" ref="FD169:FD171" si="5233">SUM(EZ169+FB169)</f>
        <v>0</v>
      </c>
      <c r="FE169" s="98">
        <f t="shared" ref="FE169:FE171" si="5234">SUM(FA169+FC169)</f>
        <v>0</v>
      </c>
      <c r="FF169" s="99">
        <f t="shared" ref="FF169:FF173" si="5235">SUM(EZ169-EX169)</f>
        <v>0</v>
      </c>
      <c r="FG169" s="99">
        <f t="shared" ref="FG169:FG173" si="5236">SUM(FA169-EY169)</f>
        <v>0</v>
      </c>
      <c r="FH169" s="98"/>
      <c r="FI169" s="98"/>
      <c r="FJ169" s="98"/>
      <c r="FK169" s="98"/>
      <c r="FL169" s="98">
        <f>VLOOKUP($D169,'факт '!$D$7:$AS$101,37,0)</f>
        <v>0</v>
      </c>
      <c r="FM169" s="98">
        <f>VLOOKUP($D169,'факт '!$D$7:$AS$101,38,0)</f>
        <v>0</v>
      </c>
      <c r="FN169" s="98"/>
      <c r="FO169" s="98"/>
      <c r="FP169" s="98">
        <f t="shared" ref="FP169:FP170" si="5237">SUM(FL169+FN169)</f>
        <v>0</v>
      </c>
      <c r="FQ169" s="98">
        <f t="shared" ref="FQ169:FQ170" si="5238">SUM(FM169+FO169)</f>
        <v>0</v>
      </c>
      <c r="FR169" s="99">
        <f t="shared" ref="FR169:FR170" si="5239">SUM(FL169-FJ169)</f>
        <v>0</v>
      </c>
      <c r="FS169" s="99">
        <f t="shared" ref="FS169:FS170" si="5240">SUM(FM169-FK169)</f>
        <v>0</v>
      </c>
      <c r="FT169" s="98"/>
      <c r="FU169" s="98"/>
      <c r="FV169" s="98"/>
      <c r="FW169" s="98"/>
      <c r="FX169" s="98"/>
      <c r="FY169" s="98"/>
      <c r="FZ169" s="98"/>
      <c r="GA169" s="98"/>
      <c r="GB169" s="98">
        <f t="shared" ref="GB169:GB171" si="5241">SUM(FX169+FZ169)</f>
        <v>0</v>
      </c>
      <c r="GC169" s="98">
        <f t="shared" ref="GC169:GC171" si="5242">SUM(FY169+GA169)</f>
        <v>0</v>
      </c>
      <c r="GD169" s="99">
        <f t="shared" ref="GD169:GD173" si="5243">SUM(FX169-FV169)</f>
        <v>0</v>
      </c>
      <c r="GE169" s="99">
        <f t="shared" ref="GE169:GE173" si="5244">SUM(FY169-FW169)</f>
        <v>0</v>
      </c>
      <c r="GF169" s="98">
        <f t="shared" ref="GF169:GF171" si="5245">SUM(H169,T169,AF169,AR169,BD169,BP169,CB169,CN169,CZ169,DL169,DX169,EJ169,EV169)</f>
        <v>0</v>
      </c>
      <c r="GG169" s="98">
        <f t="shared" ref="GG169:GG171" si="5246">SUM(I169,U169,AG169,AS169,BE169,BQ169,CC169,CO169,DA169,DM169,DY169,EK169,EW169)</f>
        <v>0</v>
      </c>
      <c r="GH169" s="98">
        <f t="shared" ref="GH169:GH171" si="5247">SUM(J169,V169,AH169,AT169,BF169,BR169,CD169,CP169,DB169,DN169,DZ169,EL169,EX169)</f>
        <v>0</v>
      </c>
      <c r="GI169" s="98">
        <f t="shared" ref="GI169:GI171" si="5248">SUM(K169,W169,AI169,AU169,BG169,BS169,CE169,CQ169,DC169,DO169,EA169,EM169,EY169)</f>
        <v>0</v>
      </c>
      <c r="GJ169" s="98">
        <f t="shared" ref="GJ169:GJ170" si="5249">SUM(L169,X169,AJ169,AV169,BH169,BT169,CF169,CR169,DD169,DP169,EB169,EN169,EZ169,FL169)</f>
        <v>11</v>
      </c>
      <c r="GK169" s="98">
        <f t="shared" ref="GK169:GK170" si="5250">SUM(M169,Y169,AK169,AW169,BI169,BU169,CG169,CS169,DE169,DQ169,EC169,EO169,FA169,FM169)</f>
        <v>1672515.24</v>
      </c>
      <c r="GL169" s="98">
        <f t="shared" ref="GL169:GL170" si="5251">SUM(N169,Z169,AL169,AX169,BJ169,BV169,CH169,CT169,DF169,DR169,ED169,EP169,FB169,FN169)</f>
        <v>1</v>
      </c>
      <c r="GM169" s="98">
        <f t="shared" ref="GM169:GM170" si="5252">SUM(O169,AA169,AM169,AY169,BK169,BW169,CI169,CU169,DG169,DS169,EE169,EQ169,FC169,FO169)</f>
        <v>152046.84</v>
      </c>
      <c r="GN169" s="98">
        <f t="shared" ref="GN169:GN170" si="5253">SUM(P169,AB169,AN169,AZ169,BL169,BX169,CJ169,CV169,DH169,DT169,EF169,ER169,FD169,FP169)</f>
        <v>12</v>
      </c>
      <c r="GO169" s="98">
        <f t="shared" ref="GO169:GO170" si="5254">SUM(Q169,AC169,AO169,BA169,BM169,BY169,CK169,CW169,DI169,DU169,EG169,ES169,FE169,FQ169)</f>
        <v>1824562.0799999998</v>
      </c>
      <c r="GP169" s="98"/>
      <c r="GQ169" s="98"/>
      <c r="GR169" s="139"/>
      <c r="GS169" s="78"/>
      <c r="GT169" s="161">
        <v>152046.8426</v>
      </c>
      <c r="GU169" s="161">
        <f t="shared" si="4720"/>
        <v>152046.84</v>
      </c>
      <c r="GV169" s="90">
        <f t="shared" si="4249"/>
        <v>2.6000000070780516E-3</v>
      </c>
    </row>
    <row r="170" spans="1:204" ht="24" hidden="1" x14ac:dyDescent="0.2">
      <c r="A170" s="23">
        <v>1</v>
      </c>
      <c r="B170" s="78" t="s">
        <v>231</v>
      </c>
      <c r="C170" s="81" t="s">
        <v>232</v>
      </c>
      <c r="D170" s="82">
        <v>521</v>
      </c>
      <c r="E170" s="86" t="s">
        <v>233</v>
      </c>
      <c r="F170" s="86">
        <v>36</v>
      </c>
      <c r="G170" s="97">
        <v>152046.8426</v>
      </c>
      <c r="H170" s="98"/>
      <c r="I170" s="98"/>
      <c r="J170" s="98"/>
      <c r="K170" s="98"/>
      <c r="L170" s="98">
        <f>VLOOKUP($D170,'факт '!$D$7:$AS$101,3,0)</f>
        <v>0</v>
      </c>
      <c r="M170" s="98">
        <f>VLOOKUP($D170,'факт '!$D$7:$AS$101,4,0)</f>
        <v>0</v>
      </c>
      <c r="N170" s="98"/>
      <c r="O170" s="98"/>
      <c r="P170" s="98">
        <f t="shared" si="5185"/>
        <v>0</v>
      </c>
      <c r="Q170" s="98">
        <f t="shared" si="5186"/>
        <v>0</v>
      </c>
      <c r="R170" s="99">
        <f t="shared" si="5187"/>
        <v>0</v>
      </c>
      <c r="S170" s="99">
        <f t="shared" si="5188"/>
        <v>0</v>
      </c>
      <c r="T170" s="98"/>
      <c r="U170" s="98"/>
      <c r="V170" s="98"/>
      <c r="W170" s="98"/>
      <c r="X170" s="98">
        <f>VLOOKUP($D170,'факт '!$D$7:$AS$101,7,0)</f>
        <v>12</v>
      </c>
      <c r="Y170" s="98">
        <f>VLOOKUP($D170,'факт '!$D$7:$AS$101,8,0)</f>
        <v>1824562.0800000003</v>
      </c>
      <c r="Z170" s="98">
        <f>VLOOKUP($D170,'факт '!$D$7:$AS$101,9,0)</f>
        <v>0</v>
      </c>
      <c r="AA170" s="98">
        <f>VLOOKUP($D170,'факт '!$D$7:$AS$101,10,0)</f>
        <v>0</v>
      </c>
      <c r="AB170" s="98">
        <f t="shared" si="5189"/>
        <v>12</v>
      </c>
      <c r="AC170" s="98">
        <f t="shared" si="5190"/>
        <v>1824562.0800000003</v>
      </c>
      <c r="AD170" s="99">
        <f t="shared" si="5191"/>
        <v>12</v>
      </c>
      <c r="AE170" s="99">
        <f t="shared" si="5192"/>
        <v>1824562.0800000003</v>
      </c>
      <c r="AF170" s="98"/>
      <c r="AG170" s="98"/>
      <c r="AH170" s="98"/>
      <c r="AI170" s="98"/>
      <c r="AJ170" s="98">
        <f>VLOOKUP($D170,'факт '!$D$7:$AS$101,5,0)</f>
        <v>0</v>
      </c>
      <c r="AK170" s="98">
        <f>VLOOKUP($D170,'факт '!$D$7:$AS$101,6,0)</f>
        <v>0</v>
      </c>
      <c r="AL170" s="98"/>
      <c r="AM170" s="98"/>
      <c r="AN170" s="98">
        <f t="shared" si="5193"/>
        <v>0</v>
      </c>
      <c r="AO170" s="98">
        <f t="shared" si="5194"/>
        <v>0</v>
      </c>
      <c r="AP170" s="99">
        <f t="shared" si="5195"/>
        <v>0</v>
      </c>
      <c r="AQ170" s="99">
        <f t="shared" si="5196"/>
        <v>0</v>
      </c>
      <c r="AR170" s="98"/>
      <c r="AS170" s="98"/>
      <c r="AT170" s="98"/>
      <c r="AU170" s="98"/>
      <c r="AV170" s="98">
        <f>VLOOKUP($D170,'факт '!$D$7:$AS$101,11,0)</f>
        <v>0</v>
      </c>
      <c r="AW170" s="98">
        <f>VLOOKUP($D170,'факт '!$D$7:$AS$101,12,0)</f>
        <v>0</v>
      </c>
      <c r="AX170" s="98"/>
      <c r="AY170" s="98"/>
      <c r="AZ170" s="98">
        <f t="shared" si="5197"/>
        <v>0</v>
      </c>
      <c r="BA170" s="98">
        <f t="shared" si="5198"/>
        <v>0</v>
      </c>
      <c r="BB170" s="99">
        <f t="shared" si="5199"/>
        <v>0</v>
      </c>
      <c r="BC170" s="99">
        <f t="shared" si="5200"/>
        <v>0</v>
      </c>
      <c r="BD170" s="98"/>
      <c r="BE170" s="98"/>
      <c r="BF170" s="98"/>
      <c r="BG170" s="98"/>
      <c r="BH170" s="98">
        <f>VLOOKUP($D170,'факт '!$D$7:$AS$101,15,0)</f>
        <v>17</v>
      </c>
      <c r="BI170" s="98">
        <f>VLOOKUP($D170,'факт '!$D$7:$AS$101,16,0)</f>
        <v>2584796.2799999998</v>
      </c>
      <c r="BJ170" s="98">
        <f>VLOOKUP($D170,'факт '!$D$7:$AS$101,17,0)</f>
        <v>0</v>
      </c>
      <c r="BK170" s="98">
        <f>VLOOKUP($D170,'факт '!$D$7:$AS$101,18,0)</f>
        <v>0</v>
      </c>
      <c r="BL170" s="98">
        <f t="shared" si="5201"/>
        <v>17</v>
      </c>
      <c r="BM170" s="98">
        <f t="shared" si="5202"/>
        <v>2584796.2799999998</v>
      </c>
      <c r="BN170" s="99">
        <f t="shared" si="5203"/>
        <v>17</v>
      </c>
      <c r="BO170" s="99">
        <f t="shared" si="5204"/>
        <v>2584796.2799999998</v>
      </c>
      <c r="BP170" s="98"/>
      <c r="BQ170" s="98"/>
      <c r="BR170" s="98"/>
      <c r="BS170" s="98"/>
      <c r="BT170" s="98">
        <f>VLOOKUP($D170,'факт '!$D$7:$AS$101,19,0)</f>
        <v>0</v>
      </c>
      <c r="BU170" s="98">
        <f>VLOOKUP($D170,'факт '!$D$7:$AS$101,20,0)</f>
        <v>0</v>
      </c>
      <c r="BV170" s="98">
        <f>VLOOKUP($D170,'факт '!$D$7:$AS$101,21,0)</f>
        <v>0</v>
      </c>
      <c r="BW170" s="98">
        <f>VLOOKUP($D170,'факт '!$D$7:$AS$101,22,0)</f>
        <v>0</v>
      </c>
      <c r="BX170" s="98">
        <f t="shared" si="5205"/>
        <v>0</v>
      </c>
      <c r="BY170" s="98">
        <f t="shared" si="5206"/>
        <v>0</v>
      </c>
      <c r="BZ170" s="99">
        <f t="shared" si="5207"/>
        <v>0</v>
      </c>
      <c r="CA170" s="99">
        <f t="shared" si="5208"/>
        <v>0</v>
      </c>
      <c r="CB170" s="98"/>
      <c r="CC170" s="98"/>
      <c r="CD170" s="98"/>
      <c r="CE170" s="98"/>
      <c r="CF170" s="98">
        <f>VLOOKUP($D170,'факт '!$D$7:$AS$101,23,0)</f>
        <v>0</v>
      </c>
      <c r="CG170" s="98">
        <f>VLOOKUP($D170,'факт '!$D$7:$AS$101,24,0)</f>
        <v>0</v>
      </c>
      <c r="CH170" s="98">
        <f>VLOOKUP($D170,'факт '!$D$7:$AS$101,25,0)</f>
        <v>0</v>
      </c>
      <c r="CI170" s="98">
        <f>VLOOKUP($D170,'факт '!$D$7:$AS$101,26,0)</f>
        <v>0</v>
      </c>
      <c r="CJ170" s="98">
        <f t="shared" si="5209"/>
        <v>0</v>
      </c>
      <c r="CK170" s="98">
        <f t="shared" si="5210"/>
        <v>0</v>
      </c>
      <c r="CL170" s="99">
        <f t="shared" si="5211"/>
        <v>0</v>
      </c>
      <c r="CM170" s="99">
        <f t="shared" si="5212"/>
        <v>0</v>
      </c>
      <c r="CN170" s="98"/>
      <c r="CO170" s="98"/>
      <c r="CP170" s="98"/>
      <c r="CQ170" s="98"/>
      <c r="CR170" s="98">
        <f>VLOOKUP($D170,'факт '!$D$7:$AS$101,27,0)</f>
        <v>0</v>
      </c>
      <c r="CS170" s="98">
        <f>VLOOKUP($D170,'факт '!$D$7:$AS$101,28,0)</f>
        <v>0</v>
      </c>
      <c r="CT170" s="98">
        <f>VLOOKUP($D170,'факт '!$D$7:$AS$101,29,0)</f>
        <v>0</v>
      </c>
      <c r="CU170" s="98">
        <f>VLOOKUP($D170,'факт '!$D$7:$AS$101,30,0)</f>
        <v>0</v>
      </c>
      <c r="CV170" s="98">
        <f t="shared" si="5213"/>
        <v>0</v>
      </c>
      <c r="CW170" s="98">
        <f t="shared" si="5214"/>
        <v>0</v>
      </c>
      <c r="CX170" s="99">
        <f t="shared" si="5215"/>
        <v>0</v>
      </c>
      <c r="CY170" s="99">
        <f t="shared" si="5216"/>
        <v>0</v>
      </c>
      <c r="CZ170" s="98"/>
      <c r="DA170" s="98"/>
      <c r="DB170" s="98"/>
      <c r="DC170" s="98"/>
      <c r="DD170" s="98">
        <f>VLOOKUP($D170,'факт '!$D$7:$AS$101,31,0)</f>
        <v>0</v>
      </c>
      <c r="DE170" s="98">
        <f>VLOOKUP($D170,'факт '!$D$7:$AS$101,32,0)</f>
        <v>0</v>
      </c>
      <c r="DF170" s="98"/>
      <c r="DG170" s="98"/>
      <c r="DH170" s="98">
        <f t="shared" si="5217"/>
        <v>0</v>
      </c>
      <c r="DI170" s="98">
        <f t="shared" si="5218"/>
        <v>0</v>
      </c>
      <c r="DJ170" s="99">
        <f t="shared" si="5219"/>
        <v>0</v>
      </c>
      <c r="DK170" s="99">
        <f t="shared" si="5220"/>
        <v>0</v>
      </c>
      <c r="DL170" s="98"/>
      <c r="DM170" s="98"/>
      <c r="DN170" s="98"/>
      <c r="DO170" s="98"/>
      <c r="DP170" s="98">
        <f>VLOOKUP($D170,'факт '!$D$7:$AS$101,13,0)</f>
        <v>0</v>
      </c>
      <c r="DQ170" s="98">
        <f>VLOOKUP($D170,'факт '!$D$7:$AS$101,14,0)</f>
        <v>0</v>
      </c>
      <c r="DR170" s="98"/>
      <c r="DS170" s="98"/>
      <c r="DT170" s="98">
        <f t="shared" si="5221"/>
        <v>0</v>
      </c>
      <c r="DU170" s="98">
        <f t="shared" si="5222"/>
        <v>0</v>
      </c>
      <c r="DV170" s="99">
        <f t="shared" si="5223"/>
        <v>0</v>
      </c>
      <c r="DW170" s="99">
        <f t="shared" si="5224"/>
        <v>0</v>
      </c>
      <c r="DX170" s="98"/>
      <c r="DY170" s="98"/>
      <c r="DZ170" s="98"/>
      <c r="EA170" s="98"/>
      <c r="EB170" s="98">
        <f>VLOOKUP($D170,'факт '!$D$7:$AS$101,33,0)</f>
        <v>0</v>
      </c>
      <c r="EC170" s="98">
        <f>VLOOKUP($D170,'факт '!$D$7:$AS$101,34,0)</f>
        <v>0</v>
      </c>
      <c r="ED170" s="98">
        <f>VLOOKUP($D170,'факт '!$D$7:$AS$101,35,0)</f>
        <v>0</v>
      </c>
      <c r="EE170" s="98">
        <f>VLOOKUP($D170,'факт '!$D$7:$AS$101,36,0)</f>
        <v>0</v>
      </c>
      <c r="EF170" s="98">
        <f t="shared" si="5225"/>
        <v>0</v>
      </c>
      <c r="EG170" s="98">
        <f t="shared" si="5226"/>
        <v>0</v>
      </c>
      <c r="EH170" s="99">
        <f t="shared" si="5227"/>
        <v>0</v>
      </c>
      <c r="EI170" s="99">
        <f t="shared" si="5228"/>
        <v>0</v>
      </c>
      <c r="EJ170" s="98"/>
      <c r="EK170" s="98"/>
      <c r="EL170" s="98"/>
      <c r="EM170" s="98"/>
      <c r="EN170" s="98">
        <f>VLOOKUP($D170,'факт '!$D$7:$AS$101,39,0)</f>
        <v>14</v>
      </c>
      <c r="EO170" s="98">
        <f>VLOOKUP($D170,'факт '!$D$7:$AS$101,40,0)</f>
        <v>2128655.7599999998</v>
      </c>
      <c r="EP170" s="98">
        <f>VLOOKUP($D170,'факт '!$D$7:$AS$101,41,0)</f>
        <v>1</v>
      </c>
      <c r="EQ170" s="98">
        <f>VLOOKUP($D170,'факт '!$D$7:$AS$101,42,0)</f>
        <v>152046.84</v>
      </c>
      <c r="ER170" s="98">
        <f t="shared" si="5229"/>
        <v>15</v>
      </c>
      <c r="ES170" s="98">
        <f t="shared" si="5230"/>
        <v>2280702.5999999996</v>
      </c>
      <c r="ET170" s="99">
        <f t="shared" si="5231"/>
        <v>14</v>
      </c>
      <c r="EU170" s="99">
        <f t="shared" si="5232"/>
        <v>2128655.7599999998</v>
      </c>
      <c r="EV170" s="98"/>
      <c r="EW170" s="98"/>
      <c r="EX170" s="98"/>
      <c r="EY170" s="98"/>
      <c r="EZ170" s="98"/>
      <c r="FA170" s="98"/>
      <c r="FB170" s="98"/>
      <c r="FC170" s="98"/>
      <c r="FD170" s="98">
        <f t="shared" si="5233"/>
        <v>0</v>
      </c>
      <c r="FE170" s="98">
        <f t="shared" si="5234"/>
        <v>0</v>
      </c>
      <c r="FF170" s="99">
        <f t="shared" si="5235"/>
        <v>0</v>
      </c>
      <c r="FG170" s="99">
        <f t="shared" si="5236"/>
        <v>0</v>
      </c>
      <c r="FH170" s="98"/>
      <c r="FI170" s="98"/>
      <c r="FJ170" s="98"/>
      <c r="FK170" s="98"/>
      <c r="FL170" s="98">
        <f>VLOOKUP($D170,'факт '!$D$7:$AS$101,37,0)</f>
        <v>0</v>
      </c>
      <c r="FM170" s="98">
        <f>VLOOKUP($D170,'факт '!$D$7:$AS$101,38,0)</f>
        <v>0</v>
      </c>
      <c r="FN170" s="98"/>
      <c r="FO170" s="98"/>
      <c r="FP170" s="98">
        <f t="shared" si="5237"/>
        <v>0</v>
      </c>
      <c r="FQ170" s="98">
        <f t="shared" si="5238"/>
        <v>0</v>
      </c>
      <c r="FR170" s="99">
        <f t="shared" si="5239"/>
        <v>0</v>
      </c>
      <c r="FS170" s="99">
        <f t="shared" si="5240"/>
        <v>0</v>
      </c>
      <c r="FT170" s="98"/>
      <c r="FU170" s="98"/>
      <c r="FV170" s="98"/>
      <c r="FW170" s="98"/>
      <c r="FX170" s="98"/>
      <c r="FY170" s="98"/>
      <c r="FZ170" s="98"/>
      <c r="GA170" s="98"/>
      <c r="GB170" s="98">
        <f t="shared" si="5241"/>
        <v>0</v>
      </c>
      <c r="GC170" s="98">
        <f t="shared" si="5242"/>
        <v>0</v>
      </c>
      <c r="GD170" s="99">
        <f t="shared" si="5243"/>
        <v>0</v>
      </c>
      <c r="GE170" s="99">
        <f t="shared" si="5244"/>
        <v>0</v>
      </c>
      <c r="GF170" s="98">
        <f t="shared" si="5245"/>
        <v>0</v>
      </c>
      <c r="GG170" s="98">
        <f t="shared" si="5246"/>
        <v>0</v>
      </c>
      <c r="GH170" s="98">
        <f t="shared" si="5247"/>
        <v>0</v>
      </c>
      <c r="GI170" s="98">
        <f t="shared" si="5248"/>
        <v>0</v>
      </c>
      <c r="GJ170" s="98">
        <f t="shared" si="5249"/>
        <v>43</v>
      </c>
      <c r="GK170" s="98">
        <f t="shared" si="5250"/>
        <v>6538014.1200000001</v>
      </c>
      <c r="GL170" s="98">
        <f t="shared" si="5251"/>
        <v>1</v>
      </c>
      <c r="GM170" s="98">
        <f t="shared" si="5252"/>
        <v>152046.84</v>
      </c>
      <c r="GN170" s="98">
        <f t="shared" si="5253"/>
        <v>44</v>
      </c>
      <c r="GO170" s="98">
        <f t="shared" si="5254"/>
        <v>6690060.96</v>
      </c>
      <c r="GP170" s="98"/>
      <c r="GQ170" s="98"/>
      <c r="GR170" s="139"/>
      <c r="GS170" s="78"/>
      <c r="GT170" s="161">
        <v>152046.8426</v>
      </c>
      <c r="GU170" s="161">
        <f t="shared" si="4720"/>
        <v>152046.84</v>
      </c>
      <c r="GV170" s="90">
        <f t="shared" si="4249"/>
        <v>2.6000000070780516E-3</v>
      </c>
    </row>
    <row r="171" spans="1:204" hidden="1" x14ac:dyDescent="0.2">
      <c r="A171" s="23">
        <v>1</v>
      </c>
      <c r="B171" s="78"/>
      <c r="C171" s="81"/>
      <c r="D171" s="82"/>
      <c r="E171" s="86"/>
      <c r="F171" s="86"/>
      <c r="G171" s="97"/>
      <c r="H171" s="98"/>
      <c r="I171" s="98"/>
      <c r="J171" s="98"/>
      <c r="K171" s="98"/>
      <c r="L171" s="98"/>
      <c r="M171" s="98"/>
      <c r="N171" s="98"/>
      <c r="O171" s="98"/>
      <c r="P171" s="98">
        <f t="shared" si="4964"/>
        <v>0</v>
      </c>
      <c r="Q171" s="98">
        <f t="shared" si="4965"/>
        <v>0</v>
      </c>
      <c r="R171" s="99">
        <f t="shared" ref="R171:R202" si="5255">SUM(L171-J171)</f>
        <v>0</v>
      </c>
      <c r="S171" s="99">
        <f t="shared" ref="S171:S202" si="5256">SUM(M171-K171)</f>
        <v>0</v>
      </c>
      <c r="T171" s="98"/>
      <c r="U171" s="98"/>
      <c r="V171" s="98"/>
      <c r="W171" s="98"/>
      <c r="X171" s="98"/>
      <c r="Y171" s="98"/>
      <c r="Z171" s="98"/>
      <c r="AA171" s="98"/>
      <c r="AB171" s="98">
        <f t="shared" ref="AB171" si="5257">SUM(X171+Z171)</f>
        <v>0</v>
      </c>
      <c r="AC171" s="98">
        <f t="shared" ref="AC171" si="5258">SUM(Y171+AA171)</f>
        <v>0</v>
      </c>
      <c r="AD171" s="99">
        <f t="shared" ref="AD171:AD173" si="5259">SUM(X171-V171)</f>
        <v>0</v>
      </c>
      <c r="AE171" s="99">
        <f t="shared" ref="AE171:AE173" si="5260">SUM(Y171-W171)</f>
        <v>0</v>
      </c>
      <c r="AF171" s="98"/>
      <c r="AG171" s="98"/>
      <c r="AH171" s="98"/>
      <c r="AI171" s="98"/>
      <c r="AJ171" s="98"/>
      <c r="AK171" s="98"/>
      <c r="AL171" s="98"/>
      <c r="AM171" s="98"/>
      <c r="AN171" s="98">
        <f t="shared" ref="AN171" si="5261">SUM(AJ171+AL171)</f>
        <v>0</v>
      </c>
      <c r="AO171" s="98">
        <f t="shared" ref="AO171" si="5262">SUM(AK171+AM171)</f>
        <v>0</v>
      </c>
      <c r="AP171" s="99">
        <f t="shared" ref="AP171:AP173" si="5263">SUM(AJ171-AH171)</f>
        <v>0</v>
      </c>
      <c r="AQ171" s="99">
        <f t="shared" ref="AQ171:AQ173" si="5264">SUM(AK171-AI171)</f>
        <v>0</v>
      </c>
      <c r="AR171" s="98"/>
      <c r="AS171" s="98"/>
      <c r="AT171" s="98"/>
      <c r="AU171" s="98"/>
      <c r="AV171" s="98"/>
      <c r="AW171" s="98"/>
      <c r="AX171" s="98"/>
      <c r="AY171" s="98"/>
      <c r="AZ171" s="98">
        <f t="shared" ref="AZ171" si="5265">SUM(AV171+AX171)</f>
        <v>0</v>
      </c>
      <c r="BA171" s="98">
        <f t="shared" ref="BA171" si="5266">SUM(AW171+AY171)</f>
        <v>0</v>
      </c>
      <c r="BB171" s="99">
        <f t="shared" ref="BB171:BB173" si="5267">SUM(AV171-AT171)</f>
        <v>0</v>
      </c>
      <c r="BC171" s="99">
        <f t="shared" ref="BC171:BC173" si="5268">SUM(AW171-AU171)</f>
        <v>0</v>
      </c>
      <c r="BD171" s="98"/>
      <c r="BE171" s="98"/>
      <c r="BF171" s="98"/>
      <c r="BG171" s="98"/>
      <c r="BH171" s="98"/>
      <c r="BI171" s="98"/>
      <c r="BJ171" s="98"/>
      <c r="BK171" s="98"/>
      <c r="BL171" s="98">
        <f t="shared" ref="BL171" si="5269">SUM(BH171+BJ171)</f>
        <v>0</v>
      </c>
      <c r="BM171" s="98">
        <f t="shared" ref="BM171" si="5270">SUM(BI171+BK171)</f>
        <v>0</v>
      </c>
      <c r="BN171" s="99">
        <f t="shared" ref="BN171:BN173" si="5271">SUM(BH171-BF171)</f>
        <v>0</v>
      </c>
      <c r="BO171" s="99">
        <f t="shared" ref="BO171:BO173" si="5272">SUM(BI171-BG171)</f>
        <v>0</v>
      </c>
      <c r="BP171" s="98"/>
      <c r="BQ171" s="98"/>
      <c r="BR171" s="98"/>
      <c r="BS171" s="98"/>
      <c r="BT171" s="98"/>
      <c r="BU171" s="98"/>
      <c r="BV171" s="98"/>
      <c r="BW171" s="98"/>
      <c r="BX171" s="98">
        <f t="shared" ref="BX171" si="5273">SUM(BT171+BV171)</f>
        <v>0</v>
      </c>
      <c r="BY171" s="98">
        <f t="shared" ref="BY171" si="5274">SUM(BU171+BW171)</f>
        <v>0</v>
      </c>
      <c r="BZ171" s="99">
        <f t="shared" ref="BZ171:BZ173" si="5275">SUM(BT171-BR171)</f>
        <v>0</v>
      </c>
      <c r="CA171" s="99">
        <f t="shared" ref="CA171:CA173" si="5276">SUM(BU171-BS171)</f>
        <v>0</v>
      </c>
      <c r="CB171" s="98"/>
      <c r="CC171" s="98"/>
      <c r="CD171" s="98"/>
      <c r="CE171" s="98"/>
      <c r="CF171" s="98"/>
      <c r="CG171" s="98"/>
      <c r="CH171" s="98"/>
      <c r="CI171" s="98"/>
      <c r="CJ171" s="98">
        <f t="shared" ref="CJ171" si="5277">SUM(CF171+CH171)</f>
        <v>0</v>
      </c>
      <c r="CK171" s="98">
        <f t="shared" ref="CK171" si="5278">SUM(CG171+CI171)</f>
        <v>0</v>
      </c>
      <c r="CL171" s="99">
        <f t="shared" ref="CL171:CL173" si="5279">SUM(CF171-CD171)</f>
        <v>0</v>
      </c>
      <c r="CM171" s="99">
        <f t="shared" ref="CM171:CM173" si="5280">SUM(CG171-CE171)</f>
        <v>0</v>
      </c>
      <c r="CN171" s="98"/>
      <c r="CO171" s="98"/>
      <c r="CP171" s="98"/>
      <c r="CQ171" s="98"/>
      <c r="CR171" s="98"/>
      <c r="CS171" s="98"/>
      <c r="CT171" s="98"/>
      <c r="CU171" s="98"/>
      <c r="CV171" s="98">
        <f t="shared" ref="CV171" si="5281">SUM(CR171+CT171)</f>
        <v>0</v>
      </c>
      <c r="CW171" s="98">
        <f t="shared" ref="CW171" si="5282">SUM(CS171+CU171)</f>
        <v>0</v>
      </c>
      <c r="CX171" s="99">
        <f t="shared" ref="CX171:CX173" si="5283">SUM(CR171-CP171)</f>
        <v>0</v>
      </c>
      <c r="CY171" s="99">
        <f t="shared" ref="CY171:CY173" si="5284">SUM(CS171-CQ171)</f>
        <v>0</v>
      </c>
      <c r="CZ171" s="98"/>
      <c r="DA171" s="98"/>
      <c r="DB171" s="98"/>
      <c r="DC171" s="98"/>
      <c r="DD171" s="98"/>
      <c r="DE171" s="98"/>
      <c r="DF171" s="98"/>
      <c r="DG171" s="98"/>
      <c r="DH171" s="98">
        <f t="shared" ref="DH171" si="5285">SUM(DD171+DF171)</f>
        <v>0</v>
      </c>
      <c r="DI171" s="98">
        <f t="shared" ref="DI171" si="5286">SUM(DE171+DG171)</f>
        <v>0</v>
      </c>
      <c r="DJ171" s="99">
        <f t="shared" ref="DJ171:DJ173" si="5287">SUM(DD171-DB171)</f>
        <v>0</v>
      </c>
      <c r="DK171" s="99">
        <f t="shared" ref="DK171:DK173" si="5288">SUM(DE171-DC171)</f>
        <v>0</v>
      </c>
      <c r="DL171" s="98"/>
      <c r="DM171" s="98"/>
      <c r="DN171" s="98"/>
      <c r="DO171" s="98"/>
      <c r="DP171" s="98"/>
      <c r="DQ171" s="98"/>
      <c r="DR171" s="98"/>
      <c r="DS171" s="98"/>
      <c r="DT171" s="98">
        <f t="shared" ref="DT171" si="5289">SUM(DP171+DR171)</f>
        <v>0</v>
      </c>
      <c r="DU171" s="98">
        <f t="shared" ref="DU171" si="5290">SUM(DQ171+DS171)</f>
        <v>0</v>
      </c>
      <c r="DV171" s="99">
        <f t="shared" ref="DV171:DV173" si="5291">SUM(DP171-DN171)</f>
        <v>0</v>
      </c>
      <c r="DW171" s="99">
        <f t="shared" ref="DW171:DW173" si="5292">SUM(DQ171-DO171)</f>
        <v>0</v>
      </c>
      <c r="DX171" s="98"/>
      <c r="DY171" s="98"/>
      <c r="DZ171" s="98"/>
      <c r="EA171" s="98"/>
      <c r="EB171" s="98"/>
      <c r="EC171" s="98"/>
      <c r="ED171" s="98"/>
      <c r="EE171" s="98"/>
      <c r="EF171" s="98">
        <f t="shared" ref="EF171" si="5293">SUM(EB171+ED171)</f>
        <v>0</v>
      </c>
      <c r="EG171" s="98">
        <f t="shared" ref="EG171" si="5294">SUM(EC171+EE171)</f>
        <v>0</v>
      </c>
      <c r="EH171" s="99">
        <f t="shared" ref="EH171:EH173" si="5295">SUM(EB171-DZ171)</f>
        <v>0</v>
      </c>
      <c r="EI171" s="99">
        <f t="shared" ref="EI171:EI173" si="5296">SUM(EC171-EA171)</f>
        <v>0</v>
      </c>
      <c r="EJ171" s="98"/>
      <c r="EK171" s="98"/>
      <c r="EL171" s="98"/>
      <c r="EM171" s="98"/>
      <c r="EN171" s="98"/>
      <c r="EO171" s="98"/>
      <c r="EP171" s="98"/>
      <c r="EQ171" s="98"/>
      <c r="ER171" s="98">
        <f t="shared" ref="ER171" si="5297">SUM(EN171+EP171)</f>
        <v>0</v>
      </c>
      <c r="ES171" s="98">
        <f t="shared" ref="ES171" si="5298">SUM(EO171+EQ171)</f>
        <v>0</v>
      </c>
      <c r="ET171" s="99">
        <f t="shared" ref="ET171:ET173" si="5299">SUM(EN171-EL171)</f>
        <v>0</v>
      </c>
      <c r="EU171" s="99">
        <f t="shared" ref="EU171:EU173" si="5300">SUM(EO171-EM171)</f>
        <v>0</v>
      </c>
      <c r="EV171" s="98"/>
      <c r="EW171" s="98"/>
      <c r="EX171" s="98"/>
      <c r="EY171" s="98"/>
      <c r="EZ171" s="98"/>
      <c r="FA171" s="98"/>
      <c r="FB171" s="98"/>
      <c r="FC171" s="98"/>
      <c r="FD171" s="98">
        <f t="shared" si="5233"/>
        <v>0</v>
      </c>
      <c r="FE171" s="98">
        <f t="shared" si="5234"/>
        <v>0</v>
      </c>
      <c r="FF171" s="99">
        <f t="shared" si="5235"/>
        <v>0</v>
      </c>
      <c r="FG171" s="99">
        <f t="shared" si="5236"/>
        <v>0</v>
      </c>
      <c r="FH171" s="98"/>
      <c r="FI171" s="98"/>
      <c r="FJ171" s="98"/>
      <c r="FK171" s="98"/>
      <c r="FL171" s="98"/>
      <c r="FM171" s="98"/>
      <c r="FN171" s="98"/>
      <c r="FO171" s="98"/>
      <c r="FP171" s="98">
        <f t="shared" ref="FP171" si="5301">SUM(FL171+FN171)</f>
        <v>0</v>
      </c>
      <c r="FQ171" s="98">
        <f t="shared" ref="FQ171" si="5302">SUM(FM171+FO171)</f>
        <v>0</v>
      </c>
      <c r="FR171" s="99">
        <f t="shared" ref="FR171:FR173" si="5303">SUM(FL171-FJ171)</f>
        <v>0</v>
      </c>
      <c r="FS171" s="99">
        <f t="shared" ref="FS171:FS173" si="5304">SUM(FM171-FK171)</f>
        <v>0</v>
      </c>
      <c r="FT171" s="98"/>
      <c r="FU171" s="98"/>
      <c r="FV171" s="98"/>
      <c r="FW171" s="98"/>
      <c r="FX171" s="98"/>
      <c r="FY171" s="98"/>
      <c r="FZ171" s="98"/>
      <c r="GA171" s="98"/>
      <c r="GB171" s="98">
        <f t="shared" si="5241"/>
        <v>0</v>
      </c>
      <c r="GC171" s="98">
        <f t="shared" si="5242"/>
        <v>0</v>
      </c>
      <c r="GD171" s="99">
        <f t="shared" si="5243"/>
        <v>0</v>
      </c>
      <c r="GE171" s="99">
        <f t="shared" si="5244"/>
        <v>0</v>
      </c>
      <c r="GF171" s="98">
        <f t="shared" si="5245"/>
        <v>0</v>
      </c>
      <c r="GG171" s="98">
        <f t="shared" si="5246"/>
        <v>0</v>
      </c>
      <c r="GH171" s="98">
        <f t="shared" si="5247"/>
        <v>0</v>
      </c>
      <c r="GI171" s="98">
        <f t="shared" si="5248"/>
        <v>0</v>
      </c>
      <c r="GJ171" s="98">
        <f t="shared" ref="GJ171" si="5305">SUM(L171,X171,AJ171,AV171,BH171,BT171,CF171,CR171,DD171,DP171,EB171,EN171,EZ171)</f>
        <v>0</v>
      </c>
      <c r="GK171" s="98">
        <f t="shared" ref="GK171" si="5306">SUM(M171,Y171,AK171,AW171,BI171,BU171,CG171,CS171,DE171,DQ171,EC171,EO171,FA171)</f>
        <v>0</v>
      </c>
      <c r="GL171" s="98">
        <f t="shared" ref="GL171" si="5307">SUM(N171,Z171,AL171,AX171,BJ171,BV171,CH171,CT171,DF171,DR171,ED171,EP171,FB171)</f>
        <v>0</v>
      </c>
      <c r="GM171" s="98">
        <f t="shared" ref="GM171" si="5308">SUM(O171,AA171,AM171,AY171,BK171,BW171,CI171,CU171,DG171,DS171,EE171,EQ171,FC171)</f>
        <v>0</v>
      </c>
      <c r="GN171" s="98">
        <f t="shared" ref="GN171" si="5309">SUM(P171,AB171,AN171,AZ171,BL171,BX171,CJ171,CV171,DH171,DT171,EF171,ER171,FD171)</f>
        <v>0</v>
      </c>
      <c r="GO171" s="98">
        <f t="shared" ref="GO171" si="5310">SUM(Q171,AC171,AO171,BA171,BM171,BY171,CK171,CW171,DI171,DU171,EG171,ES171,FE171)</f>
        <v>0</v>
      </c>
      <c r="GP171" s="98"/>
      <c r="GQ171" s="98"/>
      <c r="GR171" s="139"/>
      <c r="GS171" s="78"/>
      <c r="GT171" s="161"/>
      <c r="GU171" s="161"/>
      <c r="GV171" s="90">
        <f t="shared" si="4249"/>
        <v>0</v>
      </c>
    </row>
    <row r="172" spans="1:204" hidden="1" x14ac:dyDescent="0.2">
      <c r="A172" s="23">
        <v>1</v>
      </c>
      <c r="B172" s="101"/>
      <c r="C172" s="102"/>
      <c r="D172" s="103"/>
      <c r="E172" s="123" t="s">
        <v>67</v>
      </c>
      <c r="F172" s="125">
        <v>37</v>
      </c>
      <c r="G172" s="126">
        <v>336113.92629999999</v>
      </c>
      <c r="H172" s="106">
        <f>VLOOKUP($E172,'ВМП план'!$B$8:$AN$43,8,0)</f>
        <v>3</v>
      </c>
      <c r="I172" s="106">
        <f>VLOOKUP($E172,'ВМП план'!$B$8:$AN$43,9,0)</f>
        <v>1008341.7789</v>
      </c>
      <c r="J172" s="106">
        <f t="shared" si="288"/>
        <v>1.25</v>
      </c>
      <c r="K172" s="106">
        <f t="shared" si="289"/>
        <v>420142.40787499998</v>
      </c>
      <c r="L172" s="106">
        <f>SUM(L173:L175)</f>
        <v>0</v>
      </c>
      <c r="M172" s="106">
        <f t="shared" ref="M172:Q172" si="5311">SUM(M173:M175)</f>
        <v>0</v>
      </c>
      <c r="N172" s="106">
        <f t="shared" si="5311"/>
        <v>0</v>
      </c>
      <c r="O172" s="106">
        <f t="shared" si="5311"/>
        <v>0</v>
      </c>
      <c r="P172" s="106">
        <f t="shared" si="5311"/>
        <v>0</v>
      </c>
      <c r="Q172" s="106">
        <f t="shared" si="5311"/>
        <v>0</v>
      </c>
      <c r="R172" s="122">
        <f t="shared" si="5255"/>
        <v>-1.25</v>
      </c>
      <c r="S172" s="122">
        <f t="shared" si="5256"/>
        <v>-420142.40787499998</v>
      </c>
      <c r="T172" s="106">
        <f>VLOOKUP($E172,'ВМП план'!$B$8:$AN$43,10,0)</f>
        <v>0</v>
      </c>
      <c r="U172" s="106">
        <f>VLOOKUP($E172,'ВМП план'!$B$8:$AN$43,11,0)</f>
        <v>0</v>
      </c>
      <c r="V172" s="106">
        <f t="shared" si="291"/>
        <v>0</v>
      </c>
      <c r="W172" s="106">
        <f t="shared" si="292"/>
        <v>0</v>
      </c>
      <c r="X172" s="106">
        <f>SUM(X173:X175)</f>
        <v>0</v>
      </c>
      <c r="Y172" s="106">
        <f t="shared" ref="Y172" si="5312">SUM(Y173:Y175)</f>
        <v>0</v>
      </c>
      <c r="Z172" s="106">
        <f t="shared" ref="Z172" si="5313">SUM(Z173:Z175)</f>
        <v>0</v>
      </c>
      <c r="AA172" s="106">
        <f t="shared" ref="AA172" si="5314">SUM(AA173:AA175)</f>
        <v>0</v>
      </c>
      <c r="AB172" s="106">
        <f t="shared" ref="AB172" si="5315">SUM(AB173:AB175)</f>
        <v>0</v>
      </c>
      <c r="AC172" s="106">
        <f t="shared" ref="AC172" si="5316">SUM(AC173:AC175)</f>
        <v>0</v>
      </c>
      <c r="AD172" s="122">
        <f t="shared" si="5259"/>
        <v>0</v>
      </c>
      <c r="AE172" s="122">
        <f t="shared" si="5260"/>
        <v>0</v>
      </c>
      <c r="AF172" s="106">
        <f>VLOOKUP($E172,'ВМП план'!$B$8:$AL$43,12,0)</f>
        <v>0</v>
      </c>
      <c r="AG172" s="106">
        <f>VLOOKUP($E172,'ВМП план'!$B$8:$AL$43,13,0)</f>
        <v>0</v>
      </c>
      <c r="AH172" s="106">
        <f t="shared" si="298"/>
        <v>0</v>
      </c>
      <c r="AI172" s="106">
        <f t="shared" si="299"/>
        <v>0</v>
      </c>
      <c r="AJ172" s="106">
        <f>SUM(AJ173:AJ175)</f>
        <v>0</v>
      </c>
      <c r="AK172" s="106">
        <f t="shared" ref="AK172" si="5317">SUM(AK173:AK175)</f>
        <v>0</v>
      </c>
      <c r="AL172" s="106">
        <f t="shared" ref="AL172" si="5318">SUM(AL173:AL175)</f>
        <v>0</v>
      </c>
      <c r="AM172" s="106">
        <f t="shared" ref="AM172" si="5319">SUM(AM173:AM175)</f>
        <v>0</v>
      </c>
      <c r="AN172" s="106">
        <f t="shared" ref="AN172" si="5320">SUM(AN173:AN175)</f>
        <v>0</v>
      </c>
      <c r="AO172" s="106">
        <f t="shared" ref="AO172" si="5321">SUM(AO173:AO175)</f>
        <v>0</v>
      </c>
      <c r="AP172" s="122">
        <f t="shared" si="5263"/>
        <v>0</v>
      </c>
      <c r="AQ172" s="122">
        <f t="shared" si="5264"/>
        <v>0</v>
      </c>
      <c r="AR172" s="106"/>
      <c r="AS172" s="106"/>
      <c r="AT172" s="106">
        <f t="shared" si="305"/>
        <v>0</v>
      </c>
      <c r="AU172" s="106">
        <f t="shared" si="306"/>
        <v>0</v>
      </c>
      <c r="AV172" s="106">
        <f>SUM(AV173:AV175)</f>
        <v>0</v>
      </c>
      <c r="AW172" s="106">
        <f t="shared" ref="AW172" si="5322">SUM(AW173:AW175)</f>
        <v>0</v>
      </c>
      <c r="AX172" s="106">
        <f t="shared" ref="AX172" si="5323">SUM(AX173:AX175)</f>
        <v>0</v>
      </c>
      <c r="AY172" s="106">
        <f t="shared" ref="AY172" si="5324">SUM(AY173:AY175)</f>
        <v>0</v>
      </c>
      <c r="AZ172" s="106">
        <f t="shared" ref="AZ172" si="5325">SUM(AZ173:AZ175)</f>
        <v>0</v>
      </c>
      <c r="BA172" s="106">
        <f t="shared" ref="BA172" si="5326">SUM(BA173:BA175)</f>
        <v>0</v>
      </c>
      <c r="BB172" s="122">
        <f t="shared" si="5267"/>
        <v>0</v>
      </c>
      <c r="BC172" s="122">
        <f t="shared" si="5268"/>
        <v>0</v>
      </c>
      <c r="BD172" s="106">
        <v>2</v>
      </c>
      <c r="BE172" s="106">
        <v>672227.85259999998</v>
      </c>
      <c r="BF172" s="106">
        <f t="shared" si="312"/>
        <v>0.83333333333333326</v>
      </c>
      <c r="BG172" s="106">
        <f t="shared" si="313"/>
        <v>280094.93858333334</v>
      </c>
      <c r="BH172" s="106">
        <f>SUM(BH173:BH175)</f>
        <v>2</v>
      </c>
      <c r="BI172" s="106">
        <f t="shared" ref="BI172" si="5327">SUM(BI173:BI175)</f>
        <v>672227.86</v>
      </c>
      <c r="BJ172" s="106">
        <f t="shared" ref="BJ172" si="5328">SUM(BJ173:BJ175)</f>
        <v>0</v>
      </c>
      <c r="BK172" s="106">
        <f t="shared" ref="BK172" si="5329">SUM(BK173:BK175)</f>
        <v>0</v>
      </c>
      <c r="BL172" s="106">
        <f t="shared" ref="BL172" si="5330">SUM(BL173:BL175)</f>
        <v>2</v>
      </c>
      <c r="BM172" s="106">
        <f t="shared" ref="BM172" si="5331">SUM(BM173:BM175)</f>
        <v>672227.86</v>
      </c>
      <c r="BN172" s="122">
        <f t="shared" si="5271"/>
        <v>1.1666666666666667</v>
      </c>
      <c r="BO172" s="122">
        <f t="shared" si="5272"/>
        <v>392132.92141666665</v>
      </c>
      <c r="BP172" s="106"/>
      <c r="BQ172" s="106"/>
      <c r="BR172" s="106">
        <f t="shared" si="319"/>
        <v>0</v>
      </c>
      <c r="BS172" s="106">
        <f t="shared" si="320"/>
        <v>0</v>
      </c>
      <c r="BT172" s="106">
        <f>SUM(BT173:BT175)</f>
        <v>0</v>
      </c>
      <c r="BU172" s="106">
        <f t="shared" ref="BU172" si="5332">SUM(BU173:BU175)</f>
        <v>0</v>
      </c>
      <c r="BV172" s="106">
        <f t="shared" ref="BV172" si="5333">SUM(BV173:BV175)</f>
        <v>0</v>
      </c>
      <c r="BW172" s="106">
        <f t="shared" ref="BW172" si="5334">SUM(BW173:BW175)</f>
        <v>0</v>
      </c>
      <c r="BX172" s="106">
        <f t="shared" ref="BX172" si="5335">SUM(BX173:BX175)</f>
        <v>0</v>
      </c>
      <c r="BY172" s="106">
        <f t="shared" ref="BY172" si="5336">SUM(BY173:BY175)</f>
        <v>0</v>
      </c>
      <c r="BZ172" s="122">
        <f t="shared" si="5275"/>
        <v>0</v>
      </c>
      <c r="CA172" s="122">
        <f t="shared" si="5276"/>
        <v>0</v>
      </c>
      <c r="CB172" s="106"/>
      <c r="CC172" s="106"/>
      <c r="CD172" s="106">
        <f t="shared" si="326"/>
        <v>0</v>
      </c>
      <c r="CE172" s="106">
        <f t="shared" si="327"/>
        <v>0</v>
      </c>
      <c r="CF172" s="106">
        <f>SUM(CF173:CF175)</f>
        <v>0</v>
      </c>
      <c r="CG172" s="106">
        <f t="shared" ref="CG172" si="5337">SUM(CG173:CG175)</f>
        <v>0</v>
      </c>
      <c r="CH172" s="106">
        <f t="shared" ref="CH172" si="5338">SUM(CH173:CH175)</f>
        <v>0</v>
      </c>
      <c r="CI172" s="106">
        <f t="shared" ref="CI172" si="5339">SUM(CI173:CI175)</f>
        <v>0</v>
      </c>
      <c r="CJ172" s="106">
        <f t="shared" ref="CJ172" si="5340">SUM(CJ173:CJ175)</f>
        <v>0</v>
      </c>
      <c r="CK172" s="106">
        <f t="shared" ref="CK172" si="5341">SUM(CK173:CK175)</f>
        <v>0</v>
      </c>
      <c r="CL172" s="122">
        <f t="shared" si="5279"/>
        <v>0</v>
      </c>
      <c r="CM172" s="122">
        <f t="shared" si="5280"/>
        <v>0</v>
      </c>
      <c r="CN172" s="106"/>
      <c r="CO172" s="106"/>
      <c r="CP172" s="106">
        <f t="shared" si="333"/>
        <v>0</v>
      </c>
      <c r="CQ172" s="106">
        <f t="shared" si="334"/>
        <v>0</v>
      </c>
      <c r="CR172" s="106">
        <f>SUM(CR173:CR175)</f>
        <v>0</v>
      </c>
      <c r="CS172" s="106">
        <f t="shared" ref="CS172" si="5342">SUM(CS173:CS175)</f>
        <v>0</v>
      </c>
      <c r="CT172" s="106">
        <f t="shared" ref="CT172" si="5343">SUM(CT173:CT175)</f>
        <v>0</v>
      </c>
      <c r="CU172" s="106">
        <f t="shared" ref="CU172" si="5344">SUM(CU173:CU175)</f>
        <v>0</v>
      </c>
      <c r="CV172" s="106">
        <f t="shared" ref="CV172" si="5345">SUM(CV173:CV175)</f>
        <v>0</v>
      </c>
      <c r="CW172" s="106">
        <f t="shared" ref="CW172" si="5346">SUM(CW173:CW175)</f>
        <v>0</v>
      </c>
      <c r="CX172" s="122">
        <f t="shared" si="5283"/>
        <v>0</v>
      </c>
      <c r="CY172" s="122">
        <f t="shared" si="5284"/>
        <v>0</v>
      </c>
      <c r="CZ172" s="106"/>
      <c r="DA172" s="106"/>
      <c r="DB172" s="106">
        <f t="shared" si="340"/>
        <v>0</v>
      </c>
      <c r="DC172" s="106">
        <f t="shared" si="341"/>
        <v>0</v>
      </c>
      <c r="DD172" s="106">
        <f>SUM(DD173:DD175)</f>
        <v>0</v>
      </c>
      <c r="DE172" s="106">
        <f t="shared" ref="DE172" si="5347">SUM(DE173:DE175)</f>
        <v>0</v>
      </c>
      <c r="DF172" s="106">
        <f t="shared" ref="DF172" si="5348">SUM(DF173:DF175)</f>
        <v>0</v>
      </c>
      <c r="DG172" s="106">
        <f t="shared" ref="DG172" si="5349">SUM(DG173:DG175)</f>
        <v>0</v>
      </c>
      <c r="DH172" s="106">
        <f t="shared" ref="DH172" si="5350">SUM(DH173:DH175)</f>
        <v>0</v>
      </c>
      <c r="DI172" s="106">
        <f t="shared" ref="DI172" si="5351">SUM(DI173:DI175)</f>
        <v>0</v>
      </c>
      <c r="DJ172" s="122">
        <f t="shared" si="5287"/>
        <v>0</v>
      </c>
      <c r="DK172" s="122">
        <f t="shared" si="5288"/>
        <v>0</v>
      </c>
      <c r="DL172" s="106"/>
      <c r="DM172" s="106"/>
      <c r="DN172" s="106">
        <f t="shared" si="347"/>
        <v>0</v>
      </c>
      <c r="DO172" s="106">
        <f t="shared" si="348"/>
        <v>0</v>
      </c>
      <c r="DP172" s="106">
        <f>SUM(DP173:DP175)</f>
        <v>0</v>
      </c>
      <c r="DQ172" s="106">
        <f t="shared" ref="DQ172" si="5352">SUM(DQ173:DQ175)</f>
        <v>0</v>
      </c>
      <c r="DR172" s="106">
        <f t="shared" ref="DR172" si="5353">SUM(DR173:DR175)</f>
        <v>0</v>
      </c>
      <c r="DS172" s="106">
        <f t="shared" ref="DS172" si="5354">SUM(DS173:DS175)</f>
        <v>0</v>
      </c>
      <c r="DT172" s="106">
        <f t="shared" ref="DT172" si="5355">SUM(DT173:DT175)</f>
        <v>0</v>
      </c>
      <c r="DU172" s="106">
        <f t="shared" ref="DU172" si="5356">SUM(DU173:DU175)</f>
        <v>0</v>
      </c>
      <c r="DV172" s="122">
        <f t="shared" si="5291"/>
        <v>0</v>
      </c>
      <c r="DW172" s="122">
        <f t="shared" si="5292"/>
        <v>0</v>
      </c>
      <c r="DX172" s="106"/>
      <c r="DY172" s="106">
        <v>0</v>
      </c>
      <c r="DZ172" s="106">
        <f t="shared" si="354"/>
        <v>0</v>
      </c>
      <c r="EA172" s="106">
        <f t="shared" si="355"/>
        <v>0</v>
      </c>
      <c r="EB172" s="106">
        <f>SUM(EB173:EB175)</f>
        <v>0</v>
      </c>
      <c r="EC172" s="106">
        <f t="shared" ref="EC172" si="5357">SUM(EC173:EC175)</f>
        <v>0</v>
      </c>
      <c r="ED172" s="106">
        <f t="shared" ref="ED172" si="5358">SUM(ED173:ED175)</f>
        <v>0</v>
      </c>
      <c r="EE172" s="106">
        <f t="shared" ref="EE172" si="5359">SUM(EE173:EE175)</f>
        <v>0</v>
      </c>
      <c r="EF172" s="106">
        <f t="shared" ref="EF172" si="5360">SUM(EF173:EF175)</f>
        <v>0</v>
      </c>
      <c r="EG172" s="106">
        <f t="shared" ref="EG172" si="5361">SUM(EG173:EG175)</f>
        <v>0</v>
      </c>
      <c r="EH172" s="122">
        <f t="shared" si="5295"/>
        <v>0</v>
      </c>
      <c r="EI172" s="122">
        <f t="shared" si="5296"/>
        <v>0</v>
      </c>
      <c r="EJ172" s="106"/>
      <c r="EK172" s="106">
        <v>0</v>
      </c>
      <c r="EL172" s="106">
        <f t="shared" si="361"/>
        <v>0</v>
      </c>
      <c r="EM172" s="106">
        <f t="shared" si="362"/>
        <v>0</v>
      </c>
      <c r="EN172" s="106">
        <f>SUM(EN173:EN175)</f>
        <v>0</v>
      </c>
      <c r="EO172" s="106">
        <f t="shared" ref="EO172" si="5362">SUM(EO173:EO175)</f>
        <v>0</v>
      </c>
      <c r="EP172" s="106">
        <f t="shared" ref="EP172" si="5363">SUM(EP173:EP175)</f>
        <v>0</v>
      </c>
      <c r="EQ172" s="106">
        <f t="shared" ref="EQ172" si="5364">SUM(EQ173:EQ175)</f>
        <v>0</v>
      </c>
      <c r="ER172" s="106">
        <f t="shared" ref="ER172" si="5365">SUM(ER173:ER175)</f>
        <v>0</v>
      </c>
      <c r="ES172" s="106">
        <f t="shared" ref="ES172" si="5366">SUM(ES173:ES175)</f>
        <v>0</v>
      </c>
      <c r="ET172" s="122">
        <f t="shared" si="5299"/>
        <v>0</v>
      </c>
      <c r="EU172" s="122">
        <f t="shared" si="5300"/>
        <v>0</v>
      </c>
      <c r="EV172" s="106"/>
      <c r="EW172" s="106"/>
      <c r="EX172" s="106">
        <f t="shared" si="368"/>
        <v>0</v>
      </c>
      <c r="EY172" s="106">
        <f t="shared" si="369"/>
        <v>0</v>
      </c>
      <c r="EZ172" s="106">
        <f>SUM(EZ173:EZ175)</f>
        <v>0</v>
      </c>
      <c r="FA172" s="106">
        <f t="shared" ref="FA172" si="5367">SUM(FA173:FA175)</f>
        <v>0</v>
      </c>
      <c r="FB172" s="106">
        <f t="shared" ref="FB172" si="5368">SUM(FB173:FB175)</f>
        <v>0</v>
      </c>
      <c r="FC172" s="106">
        <f t="shared" ref="FC172" si="5369">SUM(FC173:FC175)</f>
        <v>0</v>
      </c>
      <c r="FD172" s="106">
        <f t="shared" ref="FD172" si="5370">SUM(FD173:FD175)</f>
        <v>0</v>
      </c>
      <c r="FE172" s="106">
        <f t="shared" ref="FE172" si="5371">SUM(FE173:FE175)</f>
        <v>0</v>
      </c>
      <c r="FF172" s="122">
        <f t="shared" si="5235"/>
        <v>0</v>
      </c>
      <c r="FG172" s="122">
        <f t="shared" si="5236"/>
        <v>0</v>
      </c>
      <c r="FH172" s="106"/>
      <c r="FI172" s="106"/>
      <c r="FJ172" s="106">
        <f t="shared" si="375"/>
        <v>0</v>
      </c>
      <c r="FK172" s="106">
        <f t="shared" si="376"/>
        <v>0</v>
      </c>
      <c r="FL172" s="106">
        <f>SUM(FL173:FL175)</f>
        <v>0</v>
      </c>
      <c r="FM172" s="106">
        <f t="shared" ref="FM172" si="5372">SUM(FM173:FM175)</f>
        <v>0</v>
      </c>
      <c r="FN172" s="106">
        <f t="shared" ref="FN172" si="5373">SUM(FN173:FN175)</f>
        <v>0</v>
      </c>
      <c r="FO172" s="106">
        <f t="shared" ref="FO172" si="5374">SUM(FO173:FO175)</f>
        <v>0</v>
      </c>
      <c r="FP172" s="106">
        <f t="shared" ref="FP172" si="5375">SUM(FP173:FP175)</f>
        <v>0</v>
      </c>
      <c r="FQ172" s="106">
        <f t="shared" ref="FQ172" si="5376">SUM(FQ173:FQ175)</f>
        <v>0</v>
      </c>
      <c r="FR172" s="122">
        <f t="shared" si="5303"/>
        <v>0</v>
      </c>
      <c r="FS172" s="122">
        <f t="shared" si="5304"/>
        <v>0</v>
      </c>
      <c r="FT172" s="106"/>
      <c r="FU172" s="106"/>
      <c r="FV172" s="106">
        <f t="shared" si="382"/>
        <v>0</v>
      </c>
      <c r="FW172" s="106">
        <f t="shared" si="383"/>
        <v>0</v>
      </c>
      <c r="FX172" s="106">
        <f>SUM(FX173:FX175)</f>
        <v>0</v>
      </c>
      <c r="FY172" s="106">
        <f t="shared" ref="FY172" si="5377">SUM(FY173:FY175)</f>
        <v>0</v>
      </c>
      <c r="FZ172" s="106">
        <f t="shared" ref="FZ172" si="5378">SUM(FZ173:FZ175)</f>
        <v>0</v>
      </c>
      <c r="GA172" s="106">
        <f t="shared" ref="GA172" si="5379">SUM(GA173:GA175)</f>
        <v>0</v>
      </c>
      <c r="GB172" s="106">
        <f t="shared" ref="GB172" si="5380">SUM(GB173:GB175)</f>
        <v>0</v>
      </c>
      <c r="GC172" s="106">
        <f t="shared" ref="GC172" si="5381">SUM(GC173:GC175)</f>
        <v>0</v>
      </c>
      <c r="GD172" s="122">
        <f t="shared" si="5243"/>
        <v>0</v>
      </c>
      <c r="GE172" s="122">
        <f t="shared" si="5244"/>
        <v>0</v>
      </c>
      <c r="GF172" s="106">
        <f>H172+T172+AF172+AR172+BD172+BP172+CB172+CN172+CZ172+DL172+DX172+EJ172+EV172+FH172+FT172</f>
        <v>5</v>
      </c>
      <c r="GG172" s="106">
        <f>I172+U172+AG172+AS172+BE172+BQ172+CC172+CO172+DA172+DM172+DY172+EK172+EW172+FI172+FU172</f>
        <v>1680569.6315000001</v>
      </c>
      <c r="GH172" s="129">
        <f>SUM(GF172/12*$A$2)</f>
        <v>2.0833333333333335</v>
      </c>
      <c r="GI172" s="172">
        <f>SUM(GG172/12*$A$2)</f>
        <v>700237.34645833331</v>
      </c>
      <c r="GJ172" s="106">
        <f>SUM(GJ173:GJ175)</f>
        <v>2</v>
      </c>
      <c r="GK172" s="106">
        <f t="shared" ref="GK172" si="5382">SUM(GK173:GK175)</f>
        <v>672227.86</v>
      </c>
      <c r="GL172" s="106">
        <f t="shared" ref="GL172" si="5383">SUM(GL173:GL175)</f>
        <v>0</v>
      </c>
      <c r="GM172" s="106">
        <f t="shared" ref="GM172" si="5384">SUM(GM173:GM175)</f>
        <v>0</v>
      </c>
      <c r="GN172" s="106">
        <f t="shared" ref="GN172" si="5385">SUM(GN173:GN175)</f>
        <v>2</v>
      </c>
      <c r="GO172" s="106">
        <f t="shared" ref="GO172" si="5386">SUM(GO173:GO175)</f>
        <v>672227.86</v>
      </c>
      <c r="GP172" s="106">
        <f t="shared" si="4918"/>
        <v>-8.3333333333333481E-2</v>
      </c>
      <c r="GQ172" s="106">
        <f t="shared" si="4919"/>
        <v>-28009.486458333326</v>
      </c>
      <c r="GR172" s="139"/>
      <c r="GS172" s="78"/>
      <c r="GT172" s="161">
        <v>336113.92629999999</v>
      </c>
      <c r="GU172" s="161">
        <f t="shared" si="4720"/>
        <v>336113.93</v>
      </c>
      <c r="GV172" s="90">
        <f t="shared" si="4249"/>
        <v>-3.7000000011175871E-3</v>
      </c>
    </row>
    <row r="173" spans="1:204" ht="144" hidden="1" x14ac:dyDescent="0.2">
      <c r="A173" s="23">
        <v>1</v>
      </c>
      <c r="B173" s="78" t="s">
        <v>304</v>
      </c>
      <c r="C173" s="81" t="s">
        <v>305</v>
      </c>
      <c r="D173" s="82">
        <v>429</v>
      </c>
      <c r="E173" s="83" t="s">
        <v>306</v>
      </c>
      <c r="F173" s="86">
        <v>37</v>
      </c>
      <c r="G173" s="97">
        <v>336113.92629999999</v>
      </c>
      <c r="H173" s="98"/>
      <c r="I173" s="98"/>
      <c r="J173" s="98"/>
      <c r="K173" s="98"/>
      <c r="L173" s="98">
        <f>VLOOKUP($D173,'факт '!$D$7:$AS$101,3,0)</f>
        <v>0</v>
      </c>
      <c r="M173" s="98">
        <f>VLOOKUP($D173,'факт '!$D$7:$AS$101,4,0)</f>
        <v>0</v>
      </c>
      <c r="N173" s="98"/>
      <c r="O173" s="98"/>
      <c r="P173" s="98">
        <f>SUM(L173+N173)</f>
        <v>0</v>
      </c>
      <c r="Q173" s="98">
        <f>SUM(M173+O173)</f>
        <v>0</v>
      </c>
      <c r="R173" s="99">
        <f t="shared" ref="R173" si="5387">SUM(L173-J173)</f>
        <v>0</v>
      </c>
      <c r="S173" s="99">
        <f t="shared" si="5256"/>
        <v>0</v>
      </c>
      <c r="T173" s="98"/>
      <c r="U173" s="98"/>
      <c r="V173" s="98"/>
      <c r="W173" s="98"/>
      <c r="X173" s="98">
        <f>VLOOKUP($D173,'факт '!$D$7:$AS$101,7,0)</f>
        <v>0</v>
      </c>
      <c r="Y173" s="98">
        <f>VLOOKUP($D173,'факт '!$D$7:$AS$101,8,0)</f>
        <v>0</v>
      </c>
      <c r="Z173" s="98">
        <f>VLOOKUP($D173,'факт '!$D$7:$AS$101,9,0)</f>
        <v>0</v>
      </c>
      <c r="AA173" s="98">
        <f>VLOOKUP($D173,'факт '!$D$7:$AS$101,10,0)</f>
        <v>0</v>
      </c>
      <c r="AB173" s="98">
        <f>SUM(X173+Z173)</f>
        <v>0</v>
      </c>
      <c r="AC173" s="98">
        <f>SUM(Y173+AA173)</f>
        <v>0</v>
      </c>
      <c r="AD173" s="99">
        <f t="shared" si="5259"/>
        <v>0</v>
      </c>
      <c r="AE173" s="99">
        <f t="shared" si="5260"/>
        <v>0</v>
      </c>
      <c r="AF173" s="98"/>
      <c r="AG173" s="98"/>
      <c r="AH173" s="98"/>
      <c r="AI173" s="98"/>
      <c r="AJ173" s="98">
        <f>VLOOKUP($D173,'факт '!$D$7:$AS$101,5,0)</f>
        <v>0</v>
      </c>
      <c r="AK173" s="98">
        <f>VLOOKUP($D173,'факт '!$D$7:$AS$101,6,0)</f>
        <v>0</v>
      </c>
      <c r="AL173" s="98"/>
      <c r="AM173" s="98"/>
      <c r="AN173" s="98">
        <f>SUM(AJ173+AL173)</f>
        <v>0</v>
      </c>
      <c r="AO173" s="98">
        <f>SUM(AK173+AM173)</f>
        <v>0</v>
      </c>
      <c r="AP173" s="99">
        <f t="shared" si="5263"/>
        <v>0</v>
      </c>
      <c r="AQ173" s="99">
        <f t="shared" si="5264"/>
        <v>0</v>
      </c>
      <c r="AR173" s="98"/>
      <c r="AS173" s="98"/>
      <c r="AT173" s="98"/>
      <c r="AU173" s="98"/>
      <c r="AV173" s="98">
        <f>VLOOKUP($D173,'факт '!$D$7:$AS$101,11,0)</f>
        <v>0</v>
      </c>
      <c r="AW173" s="98">
        <f>VLOOKUP($D173,'факт '!$D$7:$AS$101,12,0)</f>
        <v>0</v>
      </c>
      <c r="AX173" s="98"/>
      <c r="AY173" s="98"/>
      <c r="AZ173" s="98">
        <f>SUM(AV173+AX173)</f>
        <v>0</v>
      </c>
      <c r="BA173" s="98">
        <f>SUM(AW173+AY173)</f>
        <v>0</v>
      </c>
      <c r="BB173" s="99">
        <f t="shared" si="5267"/>
        <v>0</v>
      </c>
      <c r="BC173" s="99">
        <f t="shared" si="5268"/>
        <v>0</v>
      </c>
      <c r="BD173" s="98"/>
      <c r="BE173" s="98"/>
      <c r="BF173" s="98"/>
      <c r="BG173" s="98"/>
      <c r="BH173" s="98">
        <f>VLOOKUP($D173,'факт '!$D$7:$AS$101,15,0)</f>
        <v>2</v>
      </c>
      <c r="BI173" s="98">
        <f>VLOOKUP($D173,'факт '!$D$7:$AS$101,16,0)</f>
        <v>672227.86</v>
      </c>
      <c r="BJ173" s="98">
        <f>VLOOKUP($D173,'факт '!$D$7:$AS$101,17,0)</f>
        <v>0</v>
      </c>
      <c r="BK173" s="98">
        <f>VLOOKUP($D173,'факт '!$D$7:$AS$101,18,0)</f>
        <v>0</v>
      </c>
      <c r="BL173" s="98">
        <f>SUM(BH173+BJ173)</f>
        <v>2</v>
      </c>
      <c r="BM173" s="98">
        <f>SUM(BI173+BK173)</f>
        <v>672227.86</v>
      </c>
      <c r="BN173" s="99">
        <f t="shared" si="5271"/>
        <v>2</v>
      </c>
      <c r="BO173" s="99">
        <f t="shared" si="5272"/>
        <v>672227.86</v>
      </c>
      <c r="BP173" s="98"/>
      <c r="BQ173" s="98"/>
      <c r="BR173" s="98"/>
      <c r="BS173" s="98"/>
      <c r="BT173" s="98">
        <f>VLOOKUP($D173,'факт '!$D$7:$AS$101,19,0)</f>
        <v>0</v>
      </c>
      <c r="BU173" s="98">
        <f>VLOOKUP($D173,'факт '!$D$7:$AS$101,20,0)</f>
        <v>0</v>
      </c>
      <c r="BV173" s="98">
        <f>VLOOKUP($D173,'факт '!$D$7:$AS$101,21,0)</f>
        <v>0</v>
      </c>
      <c r="BW173" s="98">
        <f>VLOOKUP($D173,'факт '!$D$7:$AS$101,22,0)</f>
        <v>0</v>
      </c>
      <c r="BX173" s="98">
        <f>SUM(BT173+BV173)</f>
        <v>0</v>
      </c>
      <c r="BY173" s="98">
        <f>SUM(BU173+BW173)</f>
        <v>0</v>
      </c>
      <c r="BZ173" s="99">
        <f t="shared" si="5275"/>
        <v>0</v>
      </c>
      <c r="CA173" s="99">
        <f t="shared" si="5276"/>
        <v>0</v>
      </c>
      <c r="CB173" s="98"/>
      <c r="CC173" s="98"/>
      <c r="CD173" s="98"/>
      <c r="CE173" s="98"/>
      <c r="CF173" s="98">
        <f>VLOOKUP($D173,'факт '!$D$7:$AS$101,23,0)</f>
        <v>0</v>
      </c>
      <c r="CG173" s="98">
        <f>VLOOKUP($D173,'факт '!$D$7:$AS$101,24,0)</f>
        <v>0</v>
      </c>
      <c r="CH173" s="98">
        <f>VLOOKUP($D173,'факт '!$D$7:$AS$101,25,0)</f>
        <v>0</v>
      </c>
      <c r="CI173" s="98">
        <f>VLOOKUP($D173,'факт '!$D$7:$AS$101,26,0)</f>
        <v>0</v>
      </c>
      <c r="CJ173" s="98">
        <f>SUM(CF173+CH173)</f>
        <v>0</v>
      </c>
      <c r="CK173" s="98">
        <f>SUM(CG173+CI173)</f>
        <v>0</v>
      </c>
      <c r="CL173" s="99">
        <f t="shared" si="5279"/>
        <v>0</v>
      </c>
      <c r="CM173" s="99">
        <f t="shared" si="5280"/>
        <v>0</v>
      </c>
      <c r="CN173" s="98"/>
      <c r="CO173" s="98"/>
      <c r="CP173" s="98"/>
      <c r="CQ173" s="98"/>
      <c r="CR173" s="98">
        <f>VLOOKUP($D173,'факт '!$D$7:$AS$101,27,0)</f>
        <v>0</v>
      </c>
      <c r="CS173" s="98">
        <f>VLOOKUP($D173,'факт '!$D$7:$AS$101,28,0)</f>
        <v>0</v>
      </c>
      <c r="CT173" s="98">
        <f>VLOOKUP($D173,'факт '!$D$7:$AS$101,29,0)</f>
        <v>0</v>
      </c>
      <c r="CU173" s="98">
        <f>VLOOKUP($D173,'факт '!$D$7:$AS$101,30,0)</f>
        <v>0</v>
      </c>
      <c r="CV173" s="98">
        <f>SUM(CR173+CT173)</f>
        <v>0</v>
      </c>
      <c r="CW173" s="98">
        <f>SUM(CS173+CU173)</f>
        <v>0</v>
      </c>
      <c r="CX173" s="99">
        <f t="shared" si="5283"/>
        <v>0</v>
      </c>
      <c r="CY173" s="99">
        <f t="shared" si="5284"/>
        <v>0</v>
      </c>
      <c r="CZ173" s="98"/>
      <c r="DA173" s="98"/>
      <c r="DB173" s="98"/>
      <c r="DC173" s="98"/>
      <c r="DD173" s="98">
        <f>VLOOKUP($D173,'факт '!$D$7:$AS$101,31,0)</f>
        <v>0</v>
      </c>
      <c r="DE173" s="98">
        <f>VLOOKUP($D173,'факт '!$D$7:$AS$101,32,0)</f>
        <v>0</v>
      </c>
      <c r="DF173" s="98"/>
      <c r="DG173" s="98"/>
      <c r="DH173" s="98">
        <f>SUM(DD173+DF173)</f>
        <v>0</v>
      </c>
      <c r="DI173" s="98">
        <f>SUM(DE173+DG173)</f>
        <v>0</v>
      </c>
      <c r="DJ173" s="99">
        <f t="shared" si="5287"/>
        <v>0</v>
      </c>
      <c r="DK173" s="99">
        <f t="shared" si="5288"/>
        <v>0</v>
      </c>
      <c r="DL173" s="98"/>
      <c r="DM173" s="98"/>
      <c r="DN173" s="98"/>
      <c r="DO173" s="98"/>
      <c r="DP173" s="98">
        <f>VLOOKUP($D173,'факт '!$D$7:$AS$101,13,0)</f>
        <v>0</v>
      </c>
      <c r="DQ173" s="98">
        <f>VLOOKUP($D173,'факт '!$D$7:$AS$101,14,0)</f>
        <v>0</v>
      </c>
      <c r="DR173" s="98"/>
      <c r="DS173" s="98"/>
      <c r="DT173" s="98">
        <f>SUM(DP173+DR173)</f>
        <v>0</v>
      </c>
      <c r="DU173" s="98">
        <f>SUM(DQ173+DS173)</f>
        <v>0</v>
      </c>
      <c r="DV173" s="99">
        <f t="shared" si="5291"/>
        <v>0</v>
      </c>
      <c r="DW173" s="99">
        <f t="shared" si="5292"/>
        <v>0</v>
      </c>
      <c r="DX173" s="98"/>
      <c r="DY173" s="98"/>
      <c r="DZ173" s="98"/>
      <c r="EA173" s="98"/>
      <c r="EB173" s="98">
        <f>VLOOKUP($D173,'факт '!$D$7:$AS$101,33,0)</f>
        <v>0</v>
      </c>
      <c r="EC173" s="98">
        <f>VLOOKUP($D173,'факт '!$D$7:$AS$101,34,0)</f>
        <v>0</v>
      </c>
      <c r="ED173" s="98">
        <f>VLOOKUP($D173,'факт '!$D$7:$AS$101,35,0)</f>
        <v>0</v>
      </c>
      <c r="EE173" s="98">
        <f>VLOOKUP($D173,'факт '!$D$7:$AS$101,36,0)</f>
        <v>0</v>
      </c>
      <c r="EF173" s="98">
        <f>SUM(EB173+ED173)</f>
        <v>0</v>
      </c>
      <c r="EG173" s="98">
        <f>SUM(EC173+EE173)</f>
        <v>0</v>
      </c>
      <c r="EH173" s="99">
        <f t="shared" si="5295"/>
        <v>0</v>
      </c>
      <c r="EI173" s="99">
        <f t="shared" si="5296"/>
        <v>0</v>
      </c>
      <c r="EJ173" s="98"/>
      <c r="EK173" s="98"/>
      <c r="EL173" s="98"/>
      <c r="EM173" s="98"/>
      <c r="EN173" s="98">
        <f>VLOOKUP($D173,'факт '!$D$7:$AS$101,39,0)</f>
        <v>0</v>
      </c>
      <c r="EO173" s="98">
        <f>VLOOKUP($D173,'факт '!$D$7:$AS$101,40,0)</f>
        <v>0</v>
      </c>
      <c r="EP173" s="98">
        <f>VLOOKUP($D173,'факт '!$D$7:$AS$101,41,0)</f>
        <v>0</v>
      </c>
      <c r="EQ173" s="98">
        <f>VLOOKUP($D173,'факт '!$D$7:$AS$101,42,0)</f>
        <v>0</v>
      </c>
      <c r="ER173" s="98">
        <f>SUM(EN173+EP173)</f>
        <v>0</v>
      </c>
      <c r="ES173" s="98">
        <f>SUM(EO173+EQ173)</f>
        <v>0</v>
      </c>
      <c r="ET173" s="99">
        <f t="shared" si="5299"/>
        <v>0</v>
      </c>
      <c r="EU173" s="99">
        <f t="shared" si="5300"/>
        <v>0</v>
      </c>
      <c r="EV173" s="98"/>
      <c r="EW173" s="98"/>
      <c r="EX173" s="98"/>
      <c r="EY173" s="98"/>
      <c r="EZ173" s="98"/>
      <c r="FA173" s="98"/>
      <c r="FB173" s="98"/>
      <c r="FC173" s="98"/>
      <c r="FD173" s="98">
        <f>SUM(EZ173+FB173)</f>
        <v>0</v>
      </c>
      <c r="FE173" s="98">
        <f>SUM(FA173+FC173)</f>
        <v>0</v>
      </c>
      <c r="FF173" s="99">
        <f t="shared" si="5235"/>
        <v>0</v>
      </c>
      <c r="FG173" s="99">
        <f t="shared" si="5236"/>
        <v>0</v>
      </c>
      <c r="FH173" s="98"/>
      <c r="FI173" s="98"/>
      <c r="FJ173" s="98"/>
      <c r="FK173" s="98"/>
      <c r="FL173" s="98">
        <f>VLOOKUP($D173,'факт '!$D$7:$AS$101,37,0)</f>
        <v>0</v>
      </c>
      <c r="FM173" s="98">
        <f>VLOOKUP($D173,'факт '!$D$7:$AS$101,38,0)</f>
        <v>0</v>
      </c>
      <c r="FN173" s="98"/>
      <c r="FO173" s="98"/>
      <c r="FP173" s="98">
        <f>SUM(FL173+FN173)</f>
        <v>0</v>
      </c>
      <c r="FQ173" s="98">
        <f>SUM(FM173+FO173)</f>
        <v>0</v>
      </c>
      <c r="FR173" s="99">
        <f t="shared" si="5303"/>
        <v>0</v>
      </c>
      <c r="FS173" s="99">
        <f t="shared" si="5304"/>
        <v>0</v>
      </c>
      <c r="FT173" s="98"/>
      <c r="FU173" s="98"/>
      <c r="FV173" s="98"/>
      <c r="FW173" s="98"/>
      <c r="FX173" s="98"/>
      <c r="FY173" s="98"/>
      <c r="FZ173" s="98"/>
      <c r="GA173" s="98"/>
      <c r="GB173" s="98">
        <f>SUM(FX173+FZ173)</f>
        <v>0</v>
      </c>
      <c r="GC173" s="98">
        <f>SUM(FY173+GA173)</f>
        <v>0</v>
      </c>
      <c r="GD173" s="99">
        <f t="shared" si="5243"/>
        <v>0</v>
      </c>
      <c r="GE173" s="99">
        <f t="shared" si="5244"/>
        <v>0</v>
      </c>
      <c r="GF173" s="98">
        <f t="shared" ref="GF173:GF175" si="5388">SUM(H173,T173,AF173,AR173,BD173,BP173,CB173,CN173,CZ173,DL173,DX173,EJ173,EV173)</f>
        <v>0</v>
      </c>
      <c r="GG173" s="98">
        <f t="shared" ref="GG173:GG175" si="5389">SUM(I173,U173,AG173,AS173,BE173,BQ173,CC173,CO173,DA173,DM173,DY173,EK173,EW173)</f>
        <v>0</v>
      </c>
      <c r="GH173" s="98">
        <f t="shared" ref="GH173:GH175" si="5390">SUM(J173,V173,AH173,AT173,BF173,BR173,CD173,CP173,DB173,DN173,DZ173,EL173,EX173)</f>
        <v>0</v>
      </c>
      <c r="GI173" s="98">
        <f t="shared" ref="GI173:GI175" si="5391">SUM(K173,W173,AI173,AU173,BG173,BS173,CE173,CQ173,DC173,DO173,EA173,EM173,EY173)</f>
        <v>0</v>
      </c>
      <c r="GJ173" s="98">
        <f>SUM(L173,X173,AJ173,AV173,BH173,BT173,CF173,CR173,DD173,DP173,EB173,EN173,EZ173,FL173)</f>
        <v>2</v>
      </c>
      <c r="GK173" s="98">
        <f t="shared" ref="GK173" si="5392">SUM(M173,Y173,AK173,AW173,BI173,BU173,CG173,CS173,DE173,DQ173,EC173,EO173,FA173,FM173)</f>
        <v>672227.86</v>
      </c>
      <c r="GL173" s="98">
        <f t="shared" ref="GL173" si="5393">SUM(N173,Z173,AL173,AX173,BJ173,BV173,CH173,CT173,DF173,DR173,ED173,EP173,FB173,FN173)</f>
        <v>0</v>
      </c>
      <c r="GM173" s="98">
        <f t="shared" ref="GM173" si="5394">SUM(O173,AA173,AM173,AY173,BK173,BW173,CI173,CU173,DG173,DS173,EE173,EQ173,FC173,FO173)</f>
        <v>0</v>
      </c>
      <c r="GN173" s="98">
        <f t="shared" ref="GN173" si="5395">SUM(P173,AB173,AN173,AZ173,BL173,BX173,CJ173,CV173,DH173,DT173,EF173,ER173,FD173,FP173)</f>
        <v>2</v>
      </c>
      <c r="GO173" s="98">
        <f t="shared" ref="GO173" si="5396">SUM(Q173,AC173,AO173,BA173,BM173,BY173,CK173,CW173,DI173,DU173,EG173,ES173,FE173,FQ173)</f>
        <v>672227.86</v>
      </c>
      <c r="GP173" s="98"/>
      <c r="GQ173" s="98"/>
      <c r="GR173" s="139"/>
      <c r="GS173" s="78"/>
      <c r="GT173" s="161">
        <v>336113.92629999999</v>
      </c>
      <c r="GU173" s="161">
        <f t="shared" si="4720"/>
        <v>336113.93</v>
      </c>
      <c r="GV173" s="90">
        <f t="shared" si="4249"/>
        <v>-3.7000000011175871E-3</v>
      </c>
    </row>
    <row r="174" spans="1:204" hidden="1" x14ac:dyDescent="0.2">
      <c r="A174" s="23">
        <v>1</v>
      </c>
      <c r="B174" s="78"/>
      <c r="C174" s="81"/>
      <c r="D174" s="82"/>
      <c r="E174" s="85"/>
      <c r="F174" s="86"/>
      <c r="G174" s="97"/>
      <c r="H174" s="98"/>
      <c r="I174" s="98"/>
      <c r="J174" s="98"/>
      <c r="K174" s="98"/>
      <c r="L174" s="98"/>
      <c r="M174" s="98"/>
      <c r="N174" s="98"/>
      <c r="O174" s="98"/>
      <c r="P174" s="98"/>
      <c r="Q174" s="98"/>
      <c r="R174" s="99"/>
      <c r="S174" s="99"/>
      <c r="T174" s="98"/>
      <c r="U174" s="98"/>
      <c r="V174" s="98"/>
      <c r="W174" s="98"/>
      <c r="X174" s="98"/>
      <c r="Y174" s="98"/>
      <c r="Z174" s="98"/>
      <c r="AA174" s="98"/>
      <c r="AB174" s="98"/>
      <c r="AC174" s="98"/>
      <c r="AD174" s="99"/>
      <c r="AE174" s="99"/>
      <c r="AF174" s="98"/>
      <c r="AG174" s="98"/>
      <c r="AH174" s="98"/>
      <c r="AI174" s="98"/>
      <c r="AJ174" s="98"/>
      <c r="AK174" s="98"/>
      <c r="AL174" s="98"/>
      <c r="AM174" s="98"/>
      <c r="AN174" s="98"/>
      <c r="AO174" s="98"/>
      <c r="AP174" s="99"/>
      <c r="AQ174" s="99"/>
      <c r="AR174" s="98"/>
      <c r="AS174" s="98"/>
      <c r="AT174" s="98"/>
      <c r="AU174" s="98"/>
      <c r="AV174" s="98"/>
      <c r="AW174" s="98"/>
      <c r="AX174" s="98"/>
      <c r="AY174" s="98"/>
      <c r="AZ174" s="98"/>
      <c r="BA174" s="98"/>
      <c r="BB174" s="99"/>
      <c r="BC174" s="99"/>
      <c r="BD174" s="98"/>
      <c r="BE174" s="98"/>
      <c r="BF174" s="98"/>
      <c r="BG174" s="98"/>
      <c r="BH174" s="98"/>
      <c r="BI174" s="98"/>
      <c r="BJ174" s="98"/>
      <c r="BK174" s="98"/>
      <c r="BL174" s="98"/>
      <c r="BM174" s="98"/>
      <c r="BN174" s="99"/>
      <c r="BO174" s="99"/>
      <c r="BP174" s="98"/>
      <c r="BQ174" s="98"/>
      <c r="BR174" s="98"/>
      <c r="BS174" s="98"/>
      <c r="BT174" s="98"/>
      <c r="BU174" s="98"/>
      <c r="BV174" s="98"/>
      <c r="BW174" s="98"/>
      <c r="BX174" s="98"/>
      <c r="BY174" s="98"/>
      <c r="BZ174" s="99"/>
      <c r="CA174" s="99"/>
      <c r="CB174" s="98"/>
      <c r="CC174" s="98"/>
      <c r="CD174" s="98"/>
      <c r="CE174" s="98"/>
      <c r="CF174" s="98"/>
      <c r="CG174" s="98"/>
      <c r="CH174" s="98"/>
      <c r="CI174" s="98"/>
      <c r="CJ174" s="98"/>
      <c r="CK174" s="98"/>
      <c r="CL174" s="99"/>
      <c r="CM174" s="99"/>
      <c r="CN174" s="98"/>
      <c r="CO174" s="98"/>
      <c r="CP174" s="98"/>
      <c r="CQ174" s="98"/>
      <c r="CR174" s="98"/>
      <c r="CS174" s="98"/>
      <c r="CT174" s="98"/>
      <c r="CU174" s="98"/>
      <c r="CV174" s="98"/>
      <c r="CW174" s="98"/>
      <c r="CX174" s="99"/>
      <c r="CY174" s="99"/>
      <c r="CZ174" s="98"/>
      <c r="DA174" s="98"/>
      <c r="DB174" s="98"/>
      <c r="DC174" s="98"/>
      <c r="DD174" s="98"/>
      <c r="DE174" s="98"/>
      <c r="DF174" s="98"/>
      <c r="DG174" s="98"/>
      <c r="DH174" s="98"/>
      <c r="DI174" s="98"/>
      <c r="DJ174" s="99"/>
      <c r="DK174" s="99"/>
      <c r="DL174" s="98"/>
      <c r="DM174" s="98"/>
      <c r="DN174" s="98"/>
      <c r="DO174" s="98"/>
      <c r="DP174" s="98"/>
      <c r="DQ174" s="98"/>
      <c r="DR174" s="98"/>
      <c r="DS174" s="98"/>
      <c r="DT174" s="98"/>
      <c r="DU174" s="98"/>
      <c r="DV174" s="99"/>
      <c r="DW174" s="99"/>
      <c r="DX174" s="98"/>
      <c r="DY174" s="98"/>
      <c r="DZ174" s="98"/>
      <c r="EA174" s="98"/>
      <c r="EB174" s="98"/>
      <c r="EC174" s="98"/>
      <c r="ED174" s="98"/>
      <c r="EE174" s="98"/>
      <c r="EF174" s="98"/>
      <c r="EG174" s="98"/>
      <c r="EH174" s="99"/>
      <c r="EI174" s="99"/>
      <c r="EJ174" s="98"/>
      <c r="EK174" s="98"/>
      <c r="EL174" s="98"/>
      <c r="EM174" s="98"/>
      <c r="EN174" s="98"/>
      <c r="EO174" s="98"/>
      <c r="EP174" s="98"/>
      <c r="EQ174" s="98"/>
      <c r="ER174" s="98"/>
      <c r="ES174" s="98"/>
      <c r="ET174" s="99"/>
      <c r="EU174" s="99"/>
      <c r="EV174" s="98"/>
      <c r="EW174" s="98"/>
      <c r="EX174" s="98"/>
      <c r="EY174" s="98"/>
      <c r="EZ174" s="98"/>
      <c r="FA174" s="98"/>
      <c r="FB174" s="98"/>
      <c r="FC174" s="98"/>
      <c r="FD174" s="98"/>
      <c r="FE174" s="98"/>
      <c r="FF174" s="99"/>
      <c r="FG174" s="99"/>
      <c r="FH174" s="98"/>
      <c r="FI174" s="98"/>
      <c r="FJ174" s="98"/>
      <c r="FK174" s="98"/>
      <c r="FL174" s="98"/>
      <c r="FM174" s="98"/>
      <c r="FN174" s="98"/>
      <c r="FO174" s="98"/>
      <c r="FP174" s="98"/>
      <c r="FQ174" s="98"/>
      <c r="FR174" s="99"/>
      <c r="FS174" s="99"/>
      <c r="FT174" s="98"/>
      <c r="FU174" s="98"/>
      <c r="FV174" s="98"/>
      <c r="FW174" s="98"/>
      <c r="FX174" s="98"/>
      <c r="FY174" s="98"/>
      <c r="FZ174" s="98"/>
      <c r="GA174" s="98"/>
      <c r="GB174" s="98"/>
      <c r="GC174" s="98"/>
      <c r="GD174" s="99"/>
      <c r="GE174" s="99"/>
      <c r="GF174" s="98"/>
      <c r="GG174" s="98"/>
      <c r="GH174" s="98"/>
      <c r="GI174" s="98"/>
      <c r="GJ174" s="98"/>
      <c r="GK174" s="98"/>
      <c r="GL174" s="98"/>
      <c r="GM174" s="98"/>
      <c r="GN174" s="98"/>
      <c r="GO174" s="98"/>
      <c r="GP174" s="98"/>
      <c r="GQ174" s="98"/>
      <c r="GR174" s="139"/>
      <c r="GS174" s="78"/>
      <c r="GT174" s="161"/>
      <c r="GU174" s="161"/>
      <c r="GV174" s="90">
        <f t="shared" si="4249"/>
        <v>0</v>
      </c>
    </row>
    <row r="175" spans="1:204" hidden="1" x14ac:dyDescent="0.2">
      <c r="A175" s="23">
        <v>1</v>
      </c>
      <c r="B175" s="78"/>
      <c r="C175" s="81"/>
      <c r="D175" s="82"/>
      <c r="E175" s="85"/>
      <c r="F175" s="86"/>
      <c r="G175" s="97"/>
      <c r="H175" s="98"/>
      <c r="I175" s="98"/>
      <c r="J175" s="98"/>
      <c r="K175" s="98"/>
      <c r="L175" s="98"/>
      <c r="M175" s="98"/>
      <c r="N175" s="98"/>
      <c r="O175" s="98"/>
      <c r="P175" s="98"/>
      <c r="Q175" s="98"/>
      <c r="R175" s="99"/>
      <c r="S175" s="99"/>
      <c r="T175" s="98"/>
      <c r="U175" s="98"/>
      <c r="V175" s="98"/>
      <c r="W175" s="98"/>
      <c r="X175" s="98"/>
      <c r="Y175" s="98"/>
      <c r="Z175" s="98"/>
      <c r="AA175" s="98"/>
      <c r="AB175" s="98"/>
      <c r="AC175" s="98"/>
      <c r="AD175" s="99"/>
      <c r="AE175" s="99"/>
      <c r="AF175" s="98"/>
      <c r="AG175" s="98"/>
      <c r="AH175" s="98"/>
      <c r="AI175" s="98"/>
      <c r="AJ175" s="98"/>
      <c r="AK175" s="98"/>
      <c r="AL175" s="98"/>
      <c r="AM175" s="98"/>
      <c r="AN175" s="98">
        <f t="shared" ref="AN175" si="5397">SUM(AJ175+AL175)</f>
        <v>0</v>
      </c>
      <c r="AO175" s="98">
        <f t="shared" ref="AO175" si="5398">SUM(AK175+AM175)</f>
        <v>0</v>
      </c>
      <c r="AP175" s="99"/>
      <c r="AQ175" s="99"/>
      <c r="AR175" s="98"/>
      <c r="AS175" s="98"/>
      <c r="AT175" s="98"/>
      <c r="AU175" s="98"/>
      <c r="AV175" s="98"/>
      <c r="AW175" s="98"/>
      <c r="AX175" s="98"/>
      <c r="AY175" s="98"/>
      <c r="AZ175" s="98">
        <f t="shared" ref="AZ175" si="5399">SUM(AV175+AX175)</f>
        <v>0</v>
      </c>
      <c r="BA175" s="98">
        <f t="shared" ref="BA175" si="5400">SUM(AW175+AY175)</f>
        <v>0</v>
      </c>
      <c r="BB175" s="99"/>
      <c r="BC175" s="99"/>
      <c r="BD175" s="98"/>
      <c r="BE175" s="98"/>
      <c r="BF175" s="98"/>
      <c r="BG175" s="98"/>
      <c r="BH175" s="98"/>
      <c r="BI175" s="98"/>
      <c r="BJ175" s="98"/>
      <c r="BK175" s="98"/>
      <c r="BL175" s="98"/>
      <c r="BM175" s="98"/>
      <c r="BN175" s="99"/>
      <c r="BO175" s="99"/>
      <c r="BP175" s="98"/>
      <c r="BQ175" s="98"/>
      <c r="BR175" s="98"/>
      <c r="BS175" s="98"/>
      <c r="BT175" s="98"/>
      <c r="BU175" s="98"/>
      <c r="BV175" s="98"/>
      <c r="BW175" s="98"/>
      <c r="BX175" s="98"/>
      <c r="BY175" s="98"/>
      <c r="BZ175" s="99"/>
      <c r="CA175" s="99"/>
      <c r="CB175" s="98"/>
      <c r="CC175" s="98"/>
      <c r="CD175" s="98"/>
      <c r="CE175" s="98"/>
      <c r="CF175" s="98"/>
      <c r="CG175" s="98"/>
      <c r="CH175" s="98"/>
      <c r="CI175" s="98"/>
      <c r="CJ175" s="98"/>
      <c r="CK175" s="98"/>
      <c r="CL175" s="99"/>
      <c r="CM175" s="99"/>
      <c r="CN175" s="98"/>
      <c r="CO175" s="98"/>
      <c r="CP175" s="98"/>
      <c r="CQ175" s="98"/>
      <c r="CR175" s="98"/>
      <c r="CS175" s="98"/>
      <c r="CT175" s="98"/>
      <c r="CU175" s="98"/>
      <c r="CV175" s="98"/>
      <c r="CW175" s="98"/>
      <c r="CX175" s="99"/>
      <c r="CY175" s="99"/>
      <c r="CZ175" s="98"/>
      <c r="DA175" s="98"/>
      <c r="DB175" s="98"/>
      <c r="DC175" s="98"/>
      <c r="DD175" s="98"/>
      <c r="DE175" s="98"/>
      <c r="DF175" s="98"/>
      <c r="DG175" s="98"/>
      <c r="DH175" s="98"/>
      <c r="DI175" s="98"/>
      <c r="DJ175" s="99"/>
      <c r="DK175" s="99"/>
      <c r="DL175" s="98"/>
      <c r="DM175" s="98"/>
      <c r="DN175" s="98"/>
      <c r="DO175" s="98"/>
      <c r="DP175" s="98"/>
      <c r="DQ175" s="98"/>
      <c r="DR175" s="98"/>
      <c r="DS175" s="98"/>
      <c r="DT175" s="98"/>
      <c r="DU175" s="98"/>
      <c r="DV175" s="99"/>
      <c r="DW175" s="99"/>
      <c r="DX175" s="98"/>
      <c r="DY175" s="98"/>
      <c r="DZ175" s="98"/>
      <c r="EA175" s="98"/>
      <c r="EB175" s="98"/>
      <c r="EC175" s="98"/>
      <c r="ED175" s="98"/>
      <c r="EE175" s="98"/>
      <c r="EF175" s="98"/>
      <c r="EG175" s="98"/>
      <c r="EH175" s="99"/>
      <c r="EI175" s="99"/>
      <c r="EJ175" s="98"/>
      <c r="EK175" s="98"/>
      <c r="EL175" s="98"/>
      <c r="EM175" s="98"/>
      <c r="EN175" s="98"/>
      <c r="EO175" s="98"/>
      <c r="EP175" s="98"/>
      <c r="EQ175" s="98"/>
      <c r="ER175" s="98"/>
      <c r="ES175" s="98"/>
      <c r="ET175" s="99"/>
      <c r="EU175" s="99"/>
      <c r="EV175" s="98"/>
      <c r="EW175" s="98"/>
      <c r="EX175" s="98"/>
      <c r="EY175" s="98"/>
      <c r="EZ175" s="98"/>
      <c r="FA175" s="98"/>
      <c r="FB175" s="98"/>
      <c r="FC175" s="98"/>
      <c r="FD175" s="98"/>
      <c r="FE175" s="98"/>
      <c r="FF175" s="99"/>
      <c r="FG175" s="99"/>
      <c r="FH175" s="98"/>
      <c r="FI175" s="98"/>
      <c r="FJ175" s="98"/>
      <c r="FK175" s="98"/>
      <c r="FL175" s="98"/>
      <c r="FM175" s="98"/>
      <c r="FN175" s="98"/>
      <c r="FO175" s="98"/>
      <c r="FP175" s="98"/>
      <c r="FQ175" s="98"/>
      <c r="FR175" s="99"/>
      <c r="FS175" s="99"/>
      <c r="FT175" s="98"/>
      <c r="FU175" s="98"/>
      <c r="FV175" s="98"/>
      <c r="FW175" s="98"/>
      <c r="FX175" s="98"/>
      <c r="FY175" s="98"/>
      <c r="FZ175" s="98"/>
      <c r="GA175" s="98"/>
      <c r="GB175" s="98"/>
      <c r="GC175" s="98"/>
      <c r="GD175" s="99"/>
      <c r="GE175" s="99"/>
      <c r="GF175" s="98">
        <f t="shared" si="5388"/>
        <v>0</v>
      </c>
      <c r="GG175" s="98">
        <f t="shared" si="5389"/>
        <v>0</v>
      </c>
      <c r="GH175" s="98">
        <f t="shared" si="5390"/>
        <v>0</v>
      </c>
      <c r="GI175" s="98">
        <f t="shared" si="5391"/>
        <v>0</v>
      </c>
      <c r="GJ175" s="98">
        <f t="shared" ref="GJ175" si="5401">SUM(L175,X175,AJ175,AV175,BH175,BT175,CF175,CR175,DD175,DP175,EB175,EN175,EZ175)</f>
        <v>0</v>
      </c>
      <c r="GK175" s="98">
        <f t="shared" ref="GK175" si="5402">SUM(M175,Y175,AK175,AW175,BI175,BU175,CG175,CS175,DE175,DQ175,EC175,EO175,FA175)</f>
        <v>0</v>
      </c>
      <c r="GL175" s="98">
        <f t="shared" ref="GL175" si="5403">SUM(N175,Z175,AL175,AX175,BJ175,BV175,CH175,CT175,DF175,DR175,ED175,EP175,FB175)</f>
        <v>0</v>
      </c>
      <c r="GM175" s="98">
        <f t="shared" ref="GM175" si="5404">SUM(O175,AA175,AM175,AY175,BK175,BW175,CI175,CU175,DG175,DS175,EE175,EQ175,FC175)</f>
        <v>0</v>
      </c>
      <c r="GN175" s="98">
        <f t="shared" ref="GN175" si="5405">SUM(P175,AB175,AN175,AZ175,BL175,BX175,CJ175,CV175,DH175,DT175,EF175,ER175,FD175)</f>
        <v>0</v>
      </c>
      <c r="GO175" s="98">
        <f t="shared" ref="GO175" si="5406">SUM(Q175,AC175,AO175,BA175,BM175,BY175,CK175,CW175,DI175,DU175,EG175,ES175,FE175)</f>
        <v>0</v>
      </c>
      <c r="GP175" s="98"/>
      <c r="GQ175" s="98"/>
      <c r="GR175" s="139"/>
      <c r="GS175" s="78"/>
      <c r="GT175" s="161"/>
      <c r="GU175" s="161"/>
      <c r="GV175" s="90">
        <f t="shared" si="4249"/>
        <v>0</v>
      </c>
    </row>
    <row r="176" spans="1:204" hidden="1" x14ac:dyDescent="0.2">
      <c r="A176" s="23">
        <v>1</v>
      </c>
      <c r="B176" s="101"/>
      <c r="C176" s="102"/>
      <c r="D176" s="103"/>
      <c r="E176" s="104" t="s">
        <v>68</v>
      </c>
      <c r="F176" s="108"/>
      <c r="G176" s="105"/>
      <c r="H176" s="106">
        <f>SUM(H177:H187)</f>
        <v>35</v>
      </c>
      <c r="I176" s="106">
        <f t="shared" ref="I176:BS176" si="5407">SUM(I177:I187)</f>
        <v>3447978.3170000003</v>
      </c>
      <c r="J176" s="106">
        <f t="shared" si="5407"/>
        <v>14.583333333333332</v>
      </c>
      <c r="K176" s="106">
        <f t="shared" si="5407"/>
        <v>1436657.6320833336</v>
      </c>
      <c r="L176" s="106">
        <f>SUM(L177,L187)</f>
        <v>20</v>
      </c>
      <c r="M176" s="106">
        <f t="shared" ref="M176:Q176" si="5408">SUM(M177,M187)</f>
        <v>1970273.4000000001</v>
      </c>
      <c r="N176" s="106">
        <f t="shared" si="5408"/>
        <v>0</v>
      </c>
      <c r="O176" s="106">
        <f t="shared" si="5408"/>
        <v>0</v>
      </c>
      <c r="P176" s="106">
        <f t="shared" si="5408"/>
        <v>20</v>
      </c>
      <c r="Q176" s="106">
        <f t="shared" si="5408"/>
        <v>1970273.4000000001</v>
      </c>
      <c r="R176" s="99">
        <f t="shared" si="5255"/>
        <v>5.4166666666666679</v>
      </c>
      <c r="S176" s="99">
        <f t="shared" si="5256"/>
        <v>533615.76791666658</v>
      </c>
      <c r="T176" s="106">
        <f t="shared" si="5407"/>
        <v>0</v>
      </c>
      <c r="U176" s="106">
        <f t="shared" si="5407"/>
        <v>0</v>
      </c>
      <c r="V176" s="106">
        <f t="shared" si="5407"/>
        <v>0</v>
      </c>
      <c r="W176" s="106">
        <f t="shared" si="5407"/>
        <v>0</v>
      </c>
      <c r="X176" s="106">
        <f>SUM(X177,X187)</f>
        <v>0</v>
      </c>
      <c r="Y176" s="106">
        <f t="shared" ref="Y176" si="5409">SUM(Y177,Y187)</f>
        <v>0</v>
      </c>
      <c r="Z176" s="106">
        <f t="shared" ref="Z176" si="5410">SUM(Z177,Z187)</f>
        <v>0</v>
      </c>
      <c r="AA176" s="106">
        <f t="shared" ref="AA176" si="5411">SUM(AA177,AA187)</f>
        <v>0</v>
      </c>
      <c r="AB176" s="106">
        <f t="shared" ref="AB176" si="5412">SUM(AB177,AB187)</f>
        <v>0</v>
      </c>
      <c r="AC176" s="106">
        <f t="shared" ref="AC176" si="5413">SUM(AC177,AC187)</f>
        <v>0</v>
      </c>
      <c r="AD176" s="99">
        <f t="shared" ref="AD176:AD202" si="5414">SUM(X176-V176)</f>
        <v>0</v>
      </c>
      <c r="AE176" s="99">
        <f t="shared" ref="AE176:AE202" si="5415">SUM(Y176-W176)</f>
        <v>0</v>
      </c>
      <c r="AF176" s="106">
        <f t="shared" si="5407"/>
        <v>0</v>
      </c>
      <c r="AG176" s="106">
        <f t="shared" si="5407"/>
        <v>0</v>
      </c>
      <c r="AH176" s="106">
        <f t="shared" si="5407"/>
        <v>0</v>
      </c>
      <c r="AI176" s="106">
        <f t="shared" si="5407"/>
        <v>0</v>
      </c>
      <c r="AJ176" s="106">
        <f>SUM(AJ177,AJ187)</f>
        <v>0</v>
      </c>
      <c r="AK176" s="106">
        <f t="shared" ref="AK176" si="5416">SUM(AK177,AK187)</f>
        <v>0</v>
      </c>
      <c r="AL176" s="106">
        <f t="shared" ref="AL176" si="5417">SUM(AL177,AL187)</f>
        <v>0</v>
      </c>
      <c r="AM176" s="106">
        <f t="shared" ref="AM176" si="5418">SUM(AM177,AM187)</f>
        <v>0</v>
      </c>
      <c r="AN176" s="106">
        <f t="shared" ref="AN176" si="5419">SUM(AN177,AN187)</f>
        <v>0</v>
      </c>
      <c r="AO176" s="106">
        <f t="shared" ref="AO176" si="5420">SUM(AO177,AO187)</f>
        <v>0</v>
      </c>
      <c r="AP176" s="99">
        <f t="shared" ref="AP176:AP202" si="5421">SUM(AJ176-AH176)</f>
        <v>0</v>
      </c>
      <c r="AQ176" s="99">
        <f t="shared" ref="AQ176:AQ202" si="5422">SUM(AK176-AI176)</f>
        <v>0</v>
      </c>
      <c r="AR176" s="106">
        <f t="shared" si="5407"/>
        <v>0</v>
      </c>
      <c r="AS176" s="106">
        <f t="shared" si="5407"/>
        <v>0</v>
      </c>
      <c r="AT176" s="106">
        <f t="shared" si="5407"/>
        <v>0</v>
      </c>
      <c r="AU176" s="106">
        <f t="shared" si="5407"/>
        <v>0</v>
      </c>
      <c r="AV176" s="106">
        <f>SUM(AV177,AV187)</f>
        <v>0</v>
      </c>
      <c r="AW176" s="106">
        <f t="shared" ref="AW176" si="5423">SUM(AW177,AW187)</f>
        <v>0</v>
      </c>
      <c r="AX176" s="106">
        <f t="shared" ref="AX176" si="5424">SUM(AX177,AX187)</f>
        <v>0</v>
      </c>
      <c r="AY176" s="106">
        <f t="shared" ref="AY176" si="5425">SUM(AY177,AY187)</f>
        <v>0</v>
      </c>
      <c r="AZ176" s="106">
        <f t="shared" ref="AZ176" si="5426">SUM(AZ177,AZ187)</f>
        <v>0</v>
      </c>
      <c r="BA176" s="106">
        <f t="shared" ref="BA176" si="5427">SUM(BA177,BA187)</f>
        <v>0</v>
      </c>
      <c r="BB176" s="99">
        <f t="shared" ref="BB176:BB202" si="5428">SUM(AV176-AT176)</f>
        <v>0</v>
      </c>
      <c r="BC176" s="99">
        <f t="shared" ref="BC176:BC202" si="5429">SUM(AW176-AU176)</f>
        <v>0</v>
      </c>
      <c r="BD176" s="106">
        <f t="shared" si="5407"/>
        <v>35</v>
      </c>
      <c r="BE176" s="106">
        <f t="shared" si="5407"/>
        <v>3447978.3170000003</v>
      </c>
      <c r="BF176" s="106">
        <f t="shared" si="5407"/>
        <v>14.583333333333332</v>
      </c>
      <c r="BG176" s="106">
        <f t="shared" si="5407"/>
        <v>1436657.6320833336</v>
      </c>
      <c r="BH176" s="106">
        <f>SUM(BH177,BH187)</f>
        <v>20</v>
      </c>
      <c r="BI176" s="106">
        <f t="shared" ref="BI176" si="5430">SUM(BI177,BI187)</f>
        <v>1970273.4</v>
      </c>
      <c r="BJ176" s="106">
        <f t="shared" ref="BJ176" si="5431">SUM(BJ177,BJ187)</f>
        <v>2</v>
      </c>
      <c r="BK176" s="106">
        <f t="shared" ref="BK176" si="5432">SUM(BK177,BK187)</f>
        <v>197027.34</v>
      </c>
      <c r="BL176" s="106">
        <f t="shared" ref="BL176" si="5433">SUM(BL177,BL187)</f>
        <v>22</v>
      </c>
      <c r="BM176" s="106">
        <f t="shared" ref="BM176" si="5434">SUM(BM177,BM187)</f>
        <v>2167300.7399999998</v>
      </c>
      <c r="BN176" s="99">
        <f t="shared" ref="BN176:BN202" si="5435">SUM(BH176-BF176)</f>
        <v>5.4166666666666679</v>
      </c>
      <c r="BO176" s="99">
        <f t="shared" ref="BO176:BO202" si="5436">SUM(BI176-BG176)</f>
        <v>533615.76791666634</v>
      </c>
      <c r="BP176" s="106">
        <f t="shared" si="5407"/>
        <v>0</v>
      </c>
      <c r="BQ176" s="106">
        <f t="shared" si="5407"/>
        <v>0</v>
      </c>
      <c r="BR176" s="106">
        <f t="shared" si="5407"/>
        <v>0</v>
      </c>
      <c r="BS176" s="106">
        <f t="shared" si="5407"/>
        <v>0</v>
      </c>
      <c r="BT176" s="106">
        <f>SUM(BT177,BT187)</f>
        <v>0</v>
      </c>
      <c r="BU176" s="106">
        <f t="shared" ref="BU176" si="5437">SUM(BU177,BU187)</f>
        <v>0</v>
      </c>
      <c r="BV176" s="106">
        <f t="shared" ref="BV176" si="5438">SUM(BV177,BV187)</f>
        <v>0</v>
      </c>
      <c r="BW176" s="106">
        <f t="shared" ref="BW176" si="5439">SUM(BW177,BW187)</f>
        <v>0</v>
      </c>
      <c r="BX176" s="106">
        <f t="shared" ref="BX176" si="5440">SUM(BX177,BX187)</f>
        <v>0</v>
      </c>
      <c r="BY176" s="106">
        <f t="shared" ref="BY176" si="5441">SUM(BY177,BY187)</f>
        <v>0</v>
      </c>
      <c r="BZ176" s="99">
        <f t="shared" ref="BZ176:BZ202" si="5442">SUM(BT176-BR176)</f>
        <v>0</v>
      </c>
      <c r="CA176" s="99">
        <f t="shared" ref="CA176:CA202" si="5443">SUM(BU176-BS176)</f>
        <v>0</v>
      </c>
      <c r="CB176" s="106">
        <f t="shared" ref="CB176:EA176" si="5444">SUM(CB177:CB187)</f>
        <v>0</v>
      </c>
      <c r="CC176" s="106">
        <f t="shared" si="5444"/>
        <v>0</v>
      </c>
      <c r="CD176" s="106">
        <f t="shared" si="5444"/>
        <v>0</v>
      </c>
      <c r="CE176" s="106">
        <f t="shared" si="5444"/>
        <v>0</v>
      </c>
      <c r="CF176" s="106">
        <f>SUM(CF177,CF187)</f>
        <v>0</v>
      </c>
      <c r="CG176" s="106">
        <f t="shared" ref="CG176" si="5445">SUM(CG177,CG187)</f>
        <v>0</v>
      </c>
      <c r="CH176" s="106">
        <f t="shared" ref="CH176" si="5446">SUM(CH177,CH187)</f>
        <v>0</v>
      </c>
      <c r="CI176" s="106">
        <f t="shared" ref="CI176" si="5447">SUM(CI177,CI187)</f>
        <v>0</v>
      </c>
      <c r="CJ176" s="106">
        <f t="shared" ref="CJ176" si="5448">SUM(CJ177,CJ187)</f>
        <v>0</v>
      </c>
      <c r="CK176" s="106">
        <f t="shared" ref="CK176" si="5449">SUM(CK177,CK187)</f>
        <v>0</v>
      </c>
      <c r="CL176" s="99">
        <f t="shared" ref="CL176:CL202" si="5450">SUM(CF176-CD176)</f>
        <v>0</v>
      </c>
      <c r="CM176" s="99">
        <f t="shared" ref="CM176:CM202" si="5451">SUM(CG176-CE176)</f>
        <v>0</v>
      </c>
      <c r="CN176" s="106">
        <f t="shared" si="5444"/>
        <v>0</v>
      </c>
      <c r="CO176" s="106">
        <f t="shared" si="5444"/>
        <v>0</v>
      </c>
      <c r="CP176" s="106">
        <f t="shared" si="5444"/>
        <v>0</v>
      </c>
      <c r="CQ176" s="106">
        <f t="shared" si="5444"/>
        <v>0</v>
      </c>
      <c r="CR176" s="106">
        <f>SUM(CR177,CR187)</f>
        <v>0</v>
      </c>
      <c r="CS176" s="106">
        <f t="shared" ref="CS176" si="5452">SUM(CS177,CS187)</f>
        <v>0</v>
      </c>
      <c r="CT176" s="106">
        <f t="shared" ref="CT176" si="5453">SUM(CT177,CT187)</f>
        <v>0</v>
      </c>
      <c r="CU176" s="106">
        <f t="shared" ref="CU176" si="5454">SUM(CU177,CU187)</f>
        <v>0</v>
      </c>
      <c r="CV176" s="106">
        <f t="shared" ref="CV176" si="5455">SUM(CV177,CV187)</f>
        <v>0</v>
      </c>
      <c r="CW176" s="106">
        <f t="shared" ref="CW176" si="5456">SUM(CW177,CW187)</f>
        <v>0</v>
      </c>
      <c r="CX176" s="99">
        <f t="shared" ref="CX176:CX202" si="5457">SUM(CR176-CP176)</f>
        <v>0</v>
      </c>
      <c r="CY176" s="99">
        <f t="shared" ref="CY176:CY202" si="5458">SUM(CS176-CQ176)</f>
        <v>0</v>
      </c>
      <c r="CZ176" s="106">
        <f t="shared" si="5444"/>
        <v>0</v>
      </c>
      <c r="DA176" s="106">
        <f t="shared" si="5444"/>
        <v>0</v>
      </c>
      <c r="DB176" s="106">
        <f t="shared" si="5444"/>
        <v>0</v>
      </c>
      <c r="DC176" s="106">
        <f t="shared" si="5444"/>
        <v>0</v>
      </c>
      <c r="DD176" s="106">
        <f>SUM(DD177,DD187)</f>
        <v>0</v>
      </c>
      <c r="DE176" s="106">
        <f t="shared" ref="DE176" si="5459">SUM(DE177,DE187)</f>
        <v>0</v>
      </c>
      <c r="DF176" s="106">
        <f t="shared" ref="DF176" si="5460">SUM(DF177,DF187)</f>
        <v>0</v>
      </c>
      <c r="DG176" s="106">
        <f t="shared" ref="DG176" si="5461">SUM(DG177,DG187)</f>
        <v>0</v>
      </c>
      <c r="DH176" s="106">
        <f t="shared" ref="DH176" si="5462">SUM(DH177,DH187)</f>
        <v>0</v>
      </c>
      <c r="DI176" s="106">
        <f t="shared" ref="DI176" si="5463">SUM(DI177,DI187)</f>
        <v>0</v>
      </c>
      <c r="DJ176" s="99">
        <f t="shared" ref="DJ176:DJ202" si="5464">SUM(DD176-DB176)</f>
        <v>0</v>
      </c>
      <c r="DK176" s="99">
        <f t="shared" ref="DK176:DK202" si="5465">SUM(DE176-DC176)</f>
        <v>0</v>
      </c>
      <c r="DL176" s="106">
        <f t="shared" si="5444"/>
        <v>0</v>
      </c>
      <c r="DM176" s="106">
        <f t="shared" si="5444"/>
        <v>0</v>
      </c>
      <c r="DN176" s="106">
        <f t="shared" si="5444"/>
        <v>0</v>
      </c>
      <c r="DO176" s="106">
        <f t="shared" si="5444"/>
        <v>0</v>
      </c>
      <c r="DP176" s="106">
        <f>SUM(DP177,DP187)</f>
        <v>0</v>
      </c>
      <c r="DQ176" s="106">
        <f t="shared" ref="DQ176" si="5466">SUM(DQ177,DQ187)</f>
        <v>0</v>
      </c>
      <c r="DR176" s="106">
        <f t="shared" ref="DR176" si="5467">SUM(DR177,DR187)</f>
        <v>0</v>
      </c>
      <c r="DS176" s="106">
        <f t="shared" ref="DS176" si="5468">SUM(DS177,DS187)</f>
        <v>0</v>
      </c>
      <c r="DT176" s="106">
        <f t="shared" ref="DT176" si="5469">SUM(DT177,DT187)</f>
        <v>0</v>
      </c>
      <c r="DU176" s="106">
        <f t="shared" ref="DU176" si="5470">SUM(DU177,DU187)</f>
        <v>0</v>
      </c>
      <c r="DV176" s="99">
        <f t="shared" ref="DV176:DV202" si="5471">SUM(DP176-DN176)</f>
        <v>0</v>
      </c>
      <c r="DW176" s="99">
        <f t="shared" ref="DW176:DW202" si="5472">SUM(DQ176-DO176)</f>
        <v>0</v>
      </c>
      <c r="DX176" s="106">
        <f t="shared" si="5444"/>
        <v>31</v>
      </c>
      <c r="DY176" s="106">
        <f t="shared" si="5444"/>
        <v>3191566.7164000003</v>
      </c>
      <c r="DZ176" s="106">
        <f t="shared" si="5444"/>
        <v>12.916666666666668</v>
      </c>
      <c r="EA176" s="106">
        <f t="shared" si="5444"/>
        <v>1329819.4651666668</v>
      </c>
      <c r="EB176" s="106">
        <f>SUM(EB177,EB187)</f>
        <v>22</v>
      </c>
      <c r="EC176" s="106">
        <f t="shared" ref="EC176" si="5473">SUM(EC177,EC187)</f>
        <v>2304943.7999999998</v>
      </c>
      <c r="ED176" s="106">
        <f t="shared" ref="ED176" si="5474">SUM(ED177,ED187)</f>
        <v>1</v>
      </c>
      <c r="EE176" s="106">
        <f t="shared" ref="EE176" si="5475">SUM(EE177,EE187)</f>
        <v>98513.67</v>
      </c>
      <c r="EF176" s="106">
        <f t="shared" ref="EF176" si="5476">SUM(EF177,EF187)</f>
        <v>23</v>
      </c>
      <c r="EG176" s="106">
        <f t="shared" ref="EG176" si="5477">SUM(EG177,EG187)</f>
        <v>2403457.4699999997</v>
      </c>
      <c r="EH176" s="99">
        <f t="shared" ref="EH176:EH202" si="5478">SUM(EB176-DZ176)</f>
        <v>9.0833333333333321</v>
      </c>
      <c r="EI176" s="99">
        <f t="shared" ref="EI176:EI202" si="5479">SUM(EC176-EA176)</f>
        <v>975124.33483333304</v>
      </c>
      <c r="EJ176" s="106">
        <f t="shared" ref="EJ176:GQ176" si="5480">SUM(EJ177:EJ187)</f>
        <v>54</v>
      </c>
      <c r="EK176" s="106">
        <f t="shared" si="5480"/>
        <v>5686786.1459999997</v>
      </c>
      <c r="EL176" s="106">
        <f t="shared" si="5480"/>
        <v>22.5</v>
      </c>
      <c r="EM176" s="106">
        <f t="shared" si="5480"/>
        <v>2369494.2275</v>
      </c>
      <c r="EN176" s="106">
        <f>SUM(EN177,EN187)</f>
        <v>20</v>
      </c>
      <c r="EO176" s="106">
        <f t="shared" ref="EO176" si="5481">SUM(EO177,EO187)</f>
        <v>2199678.5</v>
      </c>
      <c r="EP176" s="106">
        <f t="shared" ref="EP176" si="5482">SUM(EP177,EP187)</f>
        <v>2</v>
      </c>
      <c r="EQ176" s="106">
        <f t="shared" ref="EQ176" si="5483">SUM(EQ177,EQ187)</f>
        <v>197027.34</v>
      </c>
      <c r="ER176" s="106">
        <f t="shared" ref="ER176" si="5484">SUM(ER177,ER187)</f>
        <v>22</v>
      </c>
      <c r="ES176" s="106">
        <f t="shared" ref="ES176" si="5485">SUM(ES177,ES187)</f>
        <v>2396705.84</v>
      </c>
      <c r="ET176" s="99">
        <f t="shared" ref="ET176:ET202" si="5486">SUM(EN176-EL176)</f>
        <v>-2.5</v>
      </c>
      <c r="EU176" s="99">
        <f t="shared" ref="EU176:EU202" si="5487">SUM(EO176-EM176)</f>
        <v>-169815.72750000004</v>
      </c>
      <c r="EV176" s="106">
        <f t="shared" si="5480"/>
        <v>0</v>
      </c>
      <c r="EW176" s="106">
        <f t="shared" si="5480"/>
        <v>0</v>
      </c>
      <c r="EX176" s="106">
        <f t="shared" si="5480"/>
        <v>0</v>
      </c>
      <c r="EY176" s="106">
        <f t="shared" si="5480"/>
        <v>0</v>
      </c>
      <c r="EZ176" s="106">
        <f>SUM(EZ177,EZ187)</f>
        <v>0</v>
      </c>
      <c r="FA176" s="106">
        <f t="shared" ref="FA176" si="5488">SUM(FA177,FA187)</f>
        <v>0</v>
      </c>
      <c r="FB176" s="106">
        <f t="shared" ref="FB176" si="5489">SUM(FB177,FB187)</f>
        <v>0</v>
      </c>
      <c r="FC176" s="106">
        <f t="shared" ref="FC176" si="5490">SUM(FC177,FC187)</f>
        <v>0</v>
      </c>
      <c r="FD176" s="106">
        <f t="shared" ref="FD176" si="5491">SUM(FD177,FD187)</f>
        <v>0</v>
      </c>
      <c r="FE176" s="106">
        <f t="shared" ref="FE176" si="5492">SUM(FE177,FE187)</f>
        <v>0</v>
      </c>
      <c r="FF176" s="99">
        <f t="shared" ref="FF176:FF202" si="5493">SUM(EZ176-EX176)</f>
        <v>0</v>
      </c>
      <c r="FG176" s="99">
        <f t="shared" ref="FG176:FG202" si="5494">SUM(FA176-EY176)</f>
        <v>0</v>
      </c>
      <c r="FH176" s="106">
        <f t="shared" si="5480"/>
        <v>0</v>
      </c>
      <c r="FI176" s="106">
        <f t="shared" si="5480"/>
        <v>0</v>
      </c>
      <c r="FJ176" s="106">
        <f t="shared" si="5480"/>
        <v>0</v>
      </c>
      <c r="FK176" s="106">
        <f t="shared" si="5480"/>
        <v>0</v>
      </c>
      <c r="FL176" s="106">
        <f>SUM(FL177,FL187)</f>
        <v>0</v>
      </c>
      <c r="FM176" s="106">
        <f t="shared" ref="FM176" si="5495">SUM(FM177,FM187)</f>
        <v>0</v>
      </c>
      <c r="FN176" s="106">
        <f t="shared" ref="FN176" si="5496">SUM(FN177,FN187)</f>
        <v>0</v>
      </c>
      <c r="FO176" s="106">
        <f t="shared" ref="FO176" si="5497">SUM(FO177,FO187)</f>
        <v>0</v>
      </c>
      <c r="FP176" s="106">
        <f t="shared" ref="FP176" si="5498">SUM(FP177,FP187)</f>
        <v>0</v>
      </c>
      <c r="FQ176" s="106">
        <f t="shared" ref="FQ176" si="5499">SUM(FQ177,FQ187)</f>
        <v>0</v>
      </c>
      <c r="FR176" s="99">
        <f t="shared" ref="FR176:FR202" si="5500">SUM(FL176-FJ176)</f>
        <v>0</v>
      </c>
      <c r="FS176" s="99">
        <f t="shared" ref="FS176:FS202" si="5501">SUM(FM176-FK176)</f>
        <v>0</v>
      </c>
      <c r="FT176" s="106">
        <f t="shared" si="5480"/>
        <v>0</v>
      </c>
      <c r="FU176" s="106">
        <f t="shared" si="5480"/>
        <v>0</v>
      </c>
      <c r="FV176" s="106">
        <f t="shared" si="5480"/>
        <v>0</v>
      </c>
      <c r="FW176" s="106">
        <f t="shared" si="5480"/>
        <v>0</v>
      </c>
      <c r="FX176" s="106">
        <f>SUM(FX177,FX187)</f>
        <v>0</v>
      </c>
      <c r="FY176" s="106">
        <f t="shared" ref="FY176" si="5502">SUM(FY177,FY187)</f>
        <v>0</v>
      </c>
      <c r="FZ176" s="106">
        <f t="shared" ref="FZ176" si="5503">SUM(FZ177,FZ187)</f>
        <v>0</v>
      </c>
      <c r="GA176" s="106">
        <f t="shared" ref="GA176" si="5504">SUM(GA177,GA187)</f>
        <v>0</v>
      </c>
      <c r="GB176" s="106">
        <f t="shared" ref="GB176" si="5505">SUM(GB177,GB187)</f>
        <v>0</v>
      </c>
      <c r="GC176" s="106">
        <f t="shared" ref="GC176" si="5506">SUM(GC177,GC187)</f>
        <v>0</v>
      </c>
      <c r="GD176" s="99">
        <f t="shared" ref="GD176:GD202" si="5507">SUM(FX176-FV176)</f>
        <v>0</v>
      </c>
      <c r="GE176" s="99">
        <f t="shared" ref="GE176:GE202" si="5508">SUM(FY176-FW176)</f>
        <v>0</v>
      </c>
      <c r="GF176" s="106">
        <f>SUM(GF177,GF187)</f>
        <v>155</v>
      </c>
      <c r="GG176" s="106">
        <f t="shared" ref="GG176:GO176" si="5509">SUM(GG177,GG187)</f>
        <v>15774309.496400002</v>
      </c>
      <c r="GH176" s="129">
        <f t="shared" ref="GH176:GH177" si="5510">SUM(GF176/12*$A$2)</f>
        <v>64.583333333333329</v>
      </c>
      <c r="GI176" s="172">
        <f t="shared" ref="GI176:GI177" si="5511">SUM(GG176/12*$A$2)</f>
        <v>6572628.9568333337</v>
      </c>
      <c r="GJ176" s="106">
        <f t="shared" si="5509"/>
        <v>82</v>
      </c>
      <c r="GK176" s="106">
        <f t="shared" si="5509"/>
        <v>8445169.0999999996</v>
      </c>
      <c r="GL176" s="106">
        <f t="shared" si="5509"/>
        <v>5</v>
      </c>
      <c r="GM176" s="106">
        <f t="shared" si="5509"/>
        <v>492568.35</v>
      </c>
      <c r="GN176" s="106">
        <f t="shared" si="5509"/>
        <v>87</v>
      </c>
      <c r="GO176" s="106">
        <f t="shared" si="5509"/>
        <v>8937737.4500000011</v>
      </c>
      <c r="GP176" s="106">
        <f t="shared" si="5480"/>
        <v>17.416666666666668</v>
      </c>
      <c r="GQ176" s="106">
        <f t="shared" si="5480"/>
        <v>1872540.1431666657</v>
      </c>
      <c r="GR176" s="139"/>
      <c r="GS176" s="78"/>
      <c r="GT176" s="161"/>
      <c r="GU176" s="161"/>
      <c r="GV176" s="90">
        <f t="shared" si="4249"/>
        <v>0</v>
      </c>
    </row>
    <row r="177" spans="1:204" hidden="1" x14ac:dyDescent="0.2">
      <c r="A177" s="23">
        <v>1</v>
      </c>
      <c r="B177" s="101"/>
      <c r="C177" s="107"/>
      <c r="D177" s="108"/>
      <c r="E177" s="123" t="s">
        <v>69</v>
      </c>
      <c r="F177" s="125">
        <v>38</v>
      </c>
      <c r="G177" s="126">
        <v>98513.666200000007</v>
      </c>
      <c r="H177" s="106">
        <f>VLOOKUP($E177,'ВМП план'!$B$8:$AN$43,8,0)</f>
        <v>35</v>
      </c>
      <c r="I177" s="106">
        <f>VLOOKUP($E177,'ВМП план'!$B$8:$AN$43,9,0)</f>
        <v>3447978.3170000003</v>
      </c>
      <c r="J177" s="106">
        <f t="shared" si="288"/>
        <v>14.583333333333332</v>
      </c>
      <c r="K177" s="106">
        <f t="shared" si="289"/>
        <v>1436657.6320833336</v>
      </c>
      <c r="L177" s="106">
        <f>SUM(L178:L186)</f>
        <v>20</v>
      </c>
      <c r="M177" s="106">
        <f t="shared" ref="M177:Q177" si="5512">SUM(M178:M186)</f>
        <v>1970273.4000000001</v>
      </c>
      <c r="N177" s="106">
        <f t="shared" si="5512"/>
        <v>0</v>
      </c>
      <c r="O177" s="106">
        <f t="shared" si="5512"/>
        <v>0</v>
      </c>
      <c r="P177" s="106">
        <f t="shared" si="5512"/>
        <v>20</v>
      </c>
      <c r="Q177" s="106">
        <f t="shared" si="5512"/>
        <v>1970273.4000000001</v>
      </c>
      <c r="R177" s="122">
        <f t="shared" si="5255"/>
        <v>5.4166666666666679</v>
      </c>
      <c r="S177" s="122">
        <f t="shared" si="5256"/>
        <v>533615.76791666658</v>
      </c>
      <c r="T177" s="106">
        <f>VLOOKUP($E177,'ВМП план'!$B$8:$AN$43,10,0)</f>
        <v>0</v>
      </c>
      <c r="U177" s="106">
        <f>VLOOKUP($E177,'ВМП план'!$B$8:$AN$43,11,0)</f>
        <v>0</v>
      </c>
      <c r="V177" s="106">
        <f t="shared" si="291"/>
        <v>0</v>
      </c>
      <c r="W177" s="106">
        <f t="shared" si="292"/>
        <v>0</v>
      </c>
      <c r="X177" s="106">
        <f>SUM(X178:X186)</f>
        <v>0</v>
      </c>
      <c r="Y177" s="106">
        <f t="shared" ref="Y177" si="5513">SUM(Y178:Y186)</f>
        <v>0</v>
      </c>
      <c r="Z177" s="106">
        <f t="shared" ref="Z177" si="5514">SUM(Z178:Z186)</f>
        <v>0</v>
      </c>
      <c r="AA177" s="106">
        <f t="shared" ref="AA177" si="5515">SUM(AA178:AA186)</f>
        <v>0</v>
      </c>
      <c r="AB177" s="106">
        <f t="shared" ref="AB177" si="5516">SUM(AB178:AB186)</f>
        <v>0</v>
      </c>
      <c r="AC177" s="106">
        <f t="shared" ref="AC177" si="5517">SUM(AC178:AC186)</f>
        <v>0</v>
      </c>
      <c r="AD177" s="122">
        <f t="shared" si="5414"/>
        <v>0</v>
      </c>
      <c r="AE177" s="122">
        <f t="shared" si="5415"/>
        <v>0</v>
      </c>
      <c r="AF177" s="106">
        <f>VLOOKUP($E177,'ВМП план'!$B$8:$AL$43,12,0)</f>
        <v>0</v>
      </c>
      <c r="AG177" s="106">
        <f>VLOOKUP($E177,'ВМП план'!$B$8:$AL$43,13,0)</f>
        <v>0</v>
      </c>
      <c r="AH177" s="106">
        <f t="shared" si="298"/>
        <v>0</v>
      </c>
      <c r="AI177" s="106">
        <f t="shared" si="299"/>
        <v>0</v>
      </c>
      <c r="AJ177" s="106">
        <f>SUM(AJ178:AJ186)</f>
        <v>0</v>
      </c>
      <c r="AK177" s="106">
        <f t="shared" ref="AK177" si="5518">SUM(AK178:AK186)</f>
        <v>0</v>
      </c>
      <c r="AL177" s="106">
        <f t="shared" ref="AL177" si="5519">SUM(AL178:AL186)</f>
        <v>0</v>
      </c>
      <c r="AM177" s="106">
        <f t="shared" ref="AM177" si="5520">SUM(AM178:AM186)</f>
        <v>0</v>
      </c>
      <c r="AN177" s="106">
        <f t="shared" ref="AN177" si="5521">SUM(AN178:AN186)</f>
        <v>0</v>
      </c>
      <c r="AO177" s="106">
        <f t="shared" ref="AO177" si="5522">SUM(AO178:AO186)</f>
        <v>0</v>
      </c>
      <c r="AP177" s="122">
        <f t="shared" si="5421"/>
        <v>0</v>
      </c>
      <c r="AQ177" s="122">
        <f t="shared" si="5422"/>
        <v>0</v>
      </c>
      <c r="AR177" s="106"/>
      <c r="AS177" s="106"/>
      <c r="AT177" s="106">
        <f t="shared" si="305"/>
        <v>0</v>
      </c>
      <c r="AU177" s="106">
        <f t="shared" si="306"/>
        <v>0</v>
      </c>
      <c r="AV177" s="106">
        <f>SUM(AV178:AV186)</f>
        <v>0</v>
      </c>
      <c r="AW177" s="106">
        <f t="shared" ref="AW177" si="5523">SUM(AW178:AW186)</f>
        <v>0</v>
      </c>
      <c r="AX177" s="106">
        <f t="shared" ref="AX177" si="5524">SUM(AX178:AX186)</f>
        <v>0</v>
      </c>
      <c r="AY177" s="106">
        <f t="shared" ref="AY177" si="5525">SUM(AY178:AY186)</f>
        <v>0</v>
      </c>
      <c r="AZ177" s="106">
        <f t="shared" ref="AZ177" si="5526">SUM(AZ178:AZ186)</f>
        <v>0</v>
      </c>
      <c r="BA177" s="106">
        <f t="shared" ref="BA177" si="5527">SUM(BA178:BA186)</f>
        <v>0</v>
      </c>
      <c r="BB177" s="122">
        <f t="shared" si="5428"/>
        <v>0</v>
      </c>
      <c r="BC177" s="122">
        <f t="shared" si="5429"/>
        <v>0</v>
      </c>
      <c r="BD177" s="106">
        <v>35</v>
      </c>
      <c r="BE177" s="106">
        <v>3447978.3170000003</v>
      </c>
      <c r="BF177" s="106">
        <f t="shared" si="312"/>
        <v>14.583333333333332</v>
      </c>
      <c r="BG177" s="106">
        <f t="shared" si="313"/>
        <v>1436657.6320833336</v>
      </c>
      <c r="BH177" s="106">
        <f>SUM(BH178:BH186)</f>
        <v>20</v>
      </c>
      <c r="BI177" s="106">
        <f t="shared" ref="BI177" si="5528">SUM(BI178:BI186)</f>
        <v>1970273.4</v>
      </c>
      <c r="BJ177" s="106">
        <f t="shared" ref="BJ177" si="5529">SUM(BJ178:BJ186)</f>
        <v>2</v>
      </c>
      <c r="BK177" s="106">
        <f t="shared" ref="BK177" si="5530">SUM(BK178:BK186)</f>
        <v>197027.34</v>
      </c>
      <c r="BL177" s="106">
        <f t="shared" ref="BL177" si="5531">SUM(BL178:BL186)</f>
        <v>22</v>
      </c>
      <c r="BM177" s="106">
        <f t="shared" ref="BM177" si="5532">SUM(BM178:BM186)</f>
        <v>2167300.7399999998</v>
      </c>
      <c r="BN177" s="122">
        <f t="shared" si="5435"/>
        <v>5.4166666666666679</v>
      </c>
      <c r="BO177" s="122">
        <f t="shared" si="5436"/>
        <v>533615.76791666634</v>
      </c>
      <c r="BP177" s="106"/>
      <c r="BQ177" s="106"/>
      <c r="BR177" s="106">
        <f t="shared" si="319"/>
        <v>0</v>
      </c>
      <c r="BS177" s="106">
        <f t="shared" si="320"/>
        <v>0</v>
      </c>
      <c r="BT177" s="106">
        <f>SUM(BT178:BT186)</f>
        <v>0</v>
      </c>
      <c r="BU177" s="106">
        <f t="shared" ref="BU177" si="5533">SUM(BU178:BU186)</f>
        <v>0</v>
      </c>
      <c r="BV177" s="106">
        <f t="shared" ref="BV177" si="5534">SUM(BV178:BV186)</f>
        <v>0</v>
      </c>
      <c r="BW177" s="106">
        <f t="shared" ref="BW177" si="5535">SUM(BW178:BW186)</f>
        <v>0</v>
      </c>
      <c r="BX177" s="106">
        <f t="shared" ref="BX177" si="5536">SUM(BX178:BX186)</f>
        <v>0</v>
      </c>
      <c r="BY177" s="106">
        <f t="shared" ref="BY177" si="5537">SUM(BY178:BY186)</f>
        <v>0</v>
      </c>
      <c r="BZ177" s="122">
        <f t="shared" si="5442"/>
        <v>0</v>
      </c>
      <c r="CA177" s="122">
        <f t="shared" si="5443"/>
        <v>0</v>
      </c>
      <c r="CB177" s="106"/>
      <c r="CC177" s="106"/>
      <c r="CD177" s="106">
        <f t="shared" si="326"/>
        <v>0</v>
      </c>
      <c r="CE177" s="106">
        <f t="shared" si="327"/>
        <v>0</v>
      </c>
      <c r="CF177" s="106">
        <f>SUM(CF178:CF186)</f>
        <v>0</v>
      </c>
      <c r="CG177" s="106">
        <f t="shared" ref="CG177" si="5538">SUM(CG178:CG186)</f>
        <v>0</v>
      </c>
      <c r="CH177" s="106">
        <f t="shared" ref="CH177" si="5539">SUM(CH178:CH186)</f>
        <v>0</v>
      </c>
      <c r="CI177" s="106">
        <f t="shared" ref="CI177" si="5540">SUM(CI178:CI186)</f>
        <v>0</v>
      </c>
      <c r="CJ177" s="106">
        <f t="shared" ref="CJ177" si="5541">SUM(CJ178:CJ186)</f>
        <v>0</v>
      </c>
      <c r="CK177" s="106">
        <f t="shared" ref="CK177" si="5542">SUM(CK178:CK186)</f>
        <v>0</v>
      </c>
      <c r="CL177" s="122">
        <f t="shared" si="5450"/>
        <v>0</v>
      </c>
      <c r="CM177" s="122">
        <f t="shared" si="5451"/>
        <v>0</v>
      </c>
      <c r="CN177" s="106"/>
      <c r="CO177" s="106"/>
      <c r="CP177" s="106">
        <f t="shared" si="333"/>
        <v>0</v>
      </c>
      <c r="CQ177" s="106">
        <f t="shared" si="334"/>
        <v>0</v>
      </c>
      <c r="CR177" s="106">
        <f>SUM(CR178:CR186)</f>
        <v>0</v>
      </c>
      <c r="CS177" s="106">
        <f t="shared" ref="CS177" si="5543">SUM(CS178:CS186)</f>
        <v>0</v>
      </c>
      <c r="CT177" s="106">
        <f t="shared" ref="CT177" si="5544">SUM(CT178:CT186)</f>
        <v>0</v>
      </c>
      <c r="CU177" s="106">
        <f t="shared" ref="CU177" si="5545">SUM(CU178:CU186)</f>
        <v>0</v>
      </c>
      <c r="CV177" s="106">
        <f t="shared" ref="CV177" si="5546">SUM(CV178:CV186)</f>
        <v>0</v>
      </c>
      <c r="CW177" s="106">
        <f t="shared" ref="CW177" si="5547">SUM(CW178:CW186)</f>
        <v>0</v>
      </c>
      <c r="CX177" s="122">
        <f t="shared" si="5457"/>
        <v>0</v>
      </c>
      <c r="CY177" s="122">
        <f t="shared" si="5458"/>
        <v>0</v>
      </c>
      <c r="CZ177" s="106"/>
      <c r="DA177" s="106"/>
      <c r="DB177" s="106">
        <f t="shared" si="340"/>
        <v>0</v>
      </c>
      <c r="DC177" s="106">
        <f t="shared" si="341"/>
        <v>0</v>
      </c>
      <c r="DD177" s="106">
        <f>SUM(DD178:DD186)</f>
        <v>0</v>
      </c>
      <c r="DE177" s="106">
        <f t="shared" ref="DE177" si="5548">SUM(DE178:DE186)</f>
        <v>0</v>
      </c>
      <c r="DF177" s="106">
        <f t="shared" ref="DF177" si="5549">SUM(DF178:DF186)</f>
        <v>0</v>
      </c>
      <c r="DG177" s="106">
        <f t="shared" ref="DG177" si="5550">SUM(DG178:DG186)</f>
        <v>0</v>
      </c>
      <c r="DH177" s="106">
        <f t="shared" ref="DH177" si="5551">SUM(DH178:DH186)</f>
        <v>0</v>
      </c>
      <c r="DI177" s="106">
        <f t="shared" ref="DI177" si="5552">SUM(DI178:DI186)</f>
        <v>0</v>
      </c>
      <c r="DJ177" s="122">
        <f t="shared" si="5464"/>
        <v>0</v>
      </c>
      <c r="DK177" s="122">
        <f t="shared" si="5465"/>
        <v>0</v>
      </c>
      <c r="DL177" s="106"/>
      <c r="DM177" s="106"/>
      <c r="DN177" s="106">
        <f t="shared" si="347"/>
        <v>0</v>
      </c>
      <c r="DO177" s="106">
        <f t="shared" si="348"/>
        <v>0</v>
      </c>
      <c r="DP177" s="106">
        <f>SUM(DP178:DP186)</f>
        <v>0</v>
      </c>
      <c r="DQ177" s="106">
        <f t="shared" ref="DQ177" si="5553">SUM(DQ178:DQ186)</f>
        <v>0</v>
      </c>
      <c r="DR177" s="106">
        <f t="shared" ref="DR177" si="5554">SUM(DR178:DR186)</f>
        <v>0</v>
      </c>
      <c r="DS177" s="106">
        <f t="shared" ref="DS177" si="5555">SUM(DS178:DS186)</f>
        <v>0</v>
      </c>
      <c r="DT177" s="106">
        <f t="shared" ref="DT177" si="5556">SUM(DT178:DT186)</f>
        <v>0</v>
      </c>
      <c r="DU177" s="106">
        <f t="shared" ref="DU177" si="5557">SUM(DU178:DU186)</f>
        <v>0</v>
      </c>
      <c r="DV177" s="122">
        <f t="shared" si="5471"/>
        <v>0</v>
      </c>
      <c r="DW177" s="122">
        <f t="shared" si="5472"/>
        <v>0</v>
      </c>
      <c r="DX177" s="106">
        <v>28</v>
      </c>
      <c r="DY177" s="106">
        <v>2758382.6536000003</v>
      </c>
      <c r="DZ177" s="106">
        <f t="shared" si="354"/>
        <v>11.666666666666668</v>
      </c>
      <c r="EA177" s="106">
        <f t="shared" si="355"/>
        <v>1149326.1056666668</v>
      </c>
      <c r="EB177" s="106">
        <f>SUM(EB178:EB186)</f>
        <v>19</v>
      </c>
      <c r="EC177" s="106">
        <f t="shared" ref="EC177" si="5558">SUM(EC178:EC186)</f>
        <v>1871759.73</v>
      </c>
      <c r="ED177" s="106">
        <f t="shared" ref="ED177" si="5559">SUM(ED178:ED186)</f>
        <v>1</v>
      </c>
      <c r="EE177" s="106">
        <f t="shared" ref="EE177" si="5560">SUM(EE178:EE186)</f>
        <v>98513.67</v>
      </c>
      <c r="EF177" s="106">
        <f t="shared" ref="EF177" si="5561">SUM(EF178:EF186)</f>
        <v>20</v>
      </c>
      <c r="EG177" s="106">
        <f t="shared" ref="EG177" si="5562">SUM(EG178:EG186)</f>
        <v>1970273.4</v>
      </c>
      <c r="EH177" s="122">
        <f t="shared" si="5478"/>
        <v>7.3333333333333321</v>
      </c>
      <c r="EI177" s="122">
        <f t="shared" si="5479"/>
        <v>722433.62433333322</v>
      </c>
      <c r="EJ177" s="106">
        <v>46</v>
      </c>
      <c r="EK177" s="106">
        <v>4531628.6452000001</v>
      </c>
      <c r="EL177" s="106">
        <f t="shared" si="361"/>
        <v>19.166666666666668</v>
      </c>
      <c r="EM177" s="106">
        <f t="shared" si="362"/>
        <v>1888178.6021666669</v>
      </c>
      <c r="EN177" s="106">
        <f>SUM(EN178:EN186)</f>
        <v>15</v>
      </c>
      <c r="EO177" s="106">
        <f t="shared" ref="EO177" si="5563">SUM(EO178:EO186)</f>
        <v>1477705.0499999998</v>
      </c>
      <c r="EP177" s="106">
        <f t="shared" ref="EP177" si="5564">SUM(EP178:EP186)</f>
        <v>2</v>
      </c>
      <c r="EQ177" s="106">
        <f t="shared" ref="EQ177" si="5565">SUM(EQ178:EQ186)</f>
        <v>197027.34</v>
      </c>
      <c r="ER177" s="106">
        <f t="shared" ref="ER177" si="5566">SUM(ER178:ER186)</f>
        <v>17</v>
      </c>
      <c r="ES177" s="106">
        <f t="shared" ref="ES177" si="5567">SUM(ES178:ES186)</f>
        <v>1674732.3899999997</v>
      </c>
      <c r="ET177" s="122">
        <f t="shared" si="5486"/>
        <v>-4.1666666666666679</v>
      </c>
      <c r="EU177" s="122">
        <f t="shared" si="5487"/>
        <v>-410473.55216666707</v>
      </c>
      <c r="EV177" s="106"/>
      <c r="EW177" s="106"/>
      <c r="EX177" s="106">
        <f t="shared" si="368"/>
        <v>0</v>
      </c>
      <c r="EY177" s="106">
        <f t="shared" si="369"/>
        <v>0</v>
      </c>
      <c r="EZ177" s="106">
        <f>SUM(EZ178:EZ186)</f>
        <v>0</v>
      </c>
      <c r="FA177" s="106">
        <f t="shared" ref="FA177" si="5568">SUM(FA178:FA186)</f>
        <v>0</v>
      </c>
      <c r="FB177" s="106">
        <f t="shared" ref="FB177" si="5569">SUM(FB178:FB186)</f>
        <v>0</v>
      </c>
      <c r="FC177" s="106">
        <f t="shared" ref="FC177" si="5570">SUM(FC178:FC186)</f>
        <v>0</v>
      </c>
      <c r="FD177" s="106">
        <f t="shared" ref="FD177" si="5571">SUM(FD178:FD186)</f>
        <v>0</v>
      </c>
      <c r="FE177" s="106">
        <f t="shared" ref="FE177" si="5572">SUM(FE178:FE186)</f>
        <v>0</v>
      </c>
      <c r="FF177" s="122">
        <f t="shared" si="5493"/>
        <v>0</v>
      </c>
      <c r="FG177" s="122">
        <f t="shared" si="5494"/>
        <v>0</v>
      </c>
      <c r="FH177" s="106"/>
      <c r="FI177" s="106"/>
      <c r="FJ177" s="106">
        <f t="shared" si="375"/>
        <v>0</v>
      </c>
      <c r="FK177" s="106">
        <f t="shared" si="376"/>
        <v>0</v>
      </c>
      <c r="FL177" s="106">
        <f>SUM(FL178:FL186)</f>
        <v>0</v>
      </c>
      <c r="FM177" s="106">
        <f t="shared" ref="FM177" si="5573">SUM(FM178:FM186)</f>
        <v>0</v>
      </c>
      <c r="FN177" s="106">
        <f t="shared" ref="FN177" si="5574">SUM(FN178:FN186)</f>
        <v>0</v>
      </c>
      <c r="FO177" s="106">
        <f t="shared" ref="FO177" si="5575">SUM(FO178:FO186)</f>
        <v>0</v>
      </c>
      <c r="FP177" s="106">
        <f t="shared" ref="FP177" si="5576">SUM(FP178:FP186)</f>
        <v>0</v>
      </c>
      <c r="FQ177" s="106">
        <f t="shared" ref="FQ177" si="5577">SUM(FQ178:FQ186)</f>
        <v>0</v>
      </c>
      <c r="FR177" s="122">
        <f t="shared" si="5500"/>
        <v>0</v>
      </c>
      <c r="FS177" s="122">
        <f t="shared" si="5501"/>
        <v>0</v>
      </c>
      <c r="FT177" s="106"/>
      <c r="FU177" s="106"/>
      <c r="FV177" s="106">
        <f t="shared" si="382"/>
        <v>0</v>
      </c>
      <c r="FW177" s="106">
        <f t="shared" si="383"/>
        <v>0</v>
      </c>
      <c r="FX177" s="106">
        <f>SUM(FX178:FX186)</f>
        <v>0</v>
      </c>
      <c r="FY177" s="106">
        <f t="shared" ref="FY177" si="5578">SUM(FY178:FY186)</f>
        <v>0</v>
      </c>
      <c r="FZ177" s="106">
        <f t="shared" ref="FZ177" si="5579">SUM(FZ178:FZ186)</f>
        <v>0</v>
      </c>
      <c r="GA177" s="106">
        <f t="shared" ref="GA177" si="5580">SUM(GA178:GA186)</f>
        <v>0</v>
      </c>
      <c r="GB177" s="106">
        <f t="shared" ref="GB177" si="5581">SUM(GB178:GB186)</f>
        <v>0</v>
      </c>
      <c r="GC177" s="106">
        <f t="shared" ref="GC177" si="5582">SUM(GC178:GC186)</f>
        <v>0</v>
      </c>
      <c r="GD177" s="122">
        <f t="shared" si="5507"/>
        <v>0</v>
      </c>
      <c r="GE177" s="122">
        <f t="shared" si="5508"/>
        <v>0</v>
      </c>
      <c r="GF177" s="106">
        <f t="shared" ref="GF177:GG187" si="5583">H177+T177+AF177+AR177+BD177+BP177+CB177+CN177+CZ177+DL177+DX177+EJ177+EV177+FH177+FT177</f>
        <v>144</v>
      </c>
      <c r="GG177" s="106">
        <f t="shared" si="5583"/>
        <v>14185967.932800002</v>
      </c>
      <c r="GH177" s="129">
        <f t="shared" si="5510"/>
        <v>60</v>
      </c>
      <c r="GI177" s="172">
        <f t="shared" si="5511"/>
        <v>5910819.972000001</v>
      </c>
      <c r="GJ177" s="106">
        <f>SUM(GJ178:GJ186)</f>
        <v>74</v>
      </c>
      <c r="GK177" s="106">
        <f t="shared" ref="GK177" si="5584">SUM(GK178:GK186)</f>
        <v>7290011.5800000001</v>
      </c>
      <c r="GL177" s="106">
        <f t="shared" ref="GL177" si="5585">SUM(GL178:GL186)</f>
        <v>5</v>
      </c>
      <c r="GM177" s="106">
        <f t="shared" ref="GM177" si="5586">SUM(GM178:GM186)</f>
        <v>492568.35</v>
      </c>
      <c r="GN177" s="106">
        <f t="shared" ref="GN177" si="5587">SUM(GN178:GN186)</f>
        <v>79</v>
      </c>
      <c r="GO177" s="106">
        <f t="shared" ref="GO177" si="5588">SUM(GO178:GO186)</f>
        <v>7782579.9300000006</v>
      </c>
      <c r="GP177" s="106">
        <f t="shared" ref="GP177:GP187" si="5589">SUM(GJ177-GH177)</f>
        <v>14</v>
      </c>
      <c r="GQ177" s="106">
        <f t="shared" ref="GQ177:GQ187" si="5590">SUM(GK177-GI177)</f>
        <v>1379191.6079999991</v>
      </c>
      <c r="GR177" s="139"/>
      <c r="GS177" s="78"/>
      <c r="GT177" s="161">
        <v>98513.666200000007</v>
      </c>
      <c r="GU177" s="161">
        <f t="shared" si="4720"/>
        <v>98513.67</v>
      </c>
      <c r="GV177" s="90">
        <f t="shared" si="4249"/>
        <v>-3.799999991315417E-3</v>
      </c>
    </row>
    <row r="178" spans="1:204" ht="48" hidden="1" x14ac:dyDescent="0.2">
      <c r="A178" s="23">
        <v>1</v>
      </c>
      <c r="B178" s="78" t="s">
        <v>234</v>
      </c>
      <c r="C178" s="79" t="s">
        <v>235</v>
      </c>
      <c r="D178" s="86">
        <v>432</v>
      </c>
      <c r="E178" s="86" t="s">
        <v>236</v>
      </c>
      <c r="F178" s="86">
        <v>38</v>
      </c>
      <c r="G178" s="97">
        <v>98513.666200000007</v>
      </c>
      <c r="H178" s="98"/>
      <c r="I178" s="98"/>
      <c r="J178" s="98"/>
      <c r="K178" s="98"/>
      <c r="L178" s="98">
        <f>VLOOKUP($D178,'факт '!$D$7:$AS$101,3,0)</f>
        <v>0</v>
      </c>
      <c r="M178" s="98">
        <f>VLOOKUP($D178,'факт '!$D$7:$AS$101,4,0)</f>
        <v>0</v>
      </c>
      <c r="N178" s="98"/>
      <c r="O178" s="98"/>
      <c r="P178" s="98">
        <f t="shared" ref="P178:P185" si="5591">SUM(L178+N178)</f>
        <v>0</v>
      </c>
      <c r="Q178" s="98">
        <f t="shared" ref="Q178:Q185" si="5592">SUM(M178+O178)</f>
        <v>0</v>
      </c>
      <c r="R178" s="99">
        <f t="shared" ref="R178:R185" si="5593">SUM(L178-J178)</f>
        <v>0</v>
      </c>
      <c r="S178" s="99">
        <f t="shared" si="5256"/>
        <v>0</v>
      </c>
      <c r="T178" s="98"/>
      <c r="U178" s="98"/>
      <c r="V178" s="98"/>
      <c r="W178" s="98"/>
      <c r="X178" s="98">
        <f>VLOOKUP($D178,'факт '!$D$7:$AS$101,7,0)</f>
        <v>0</v>
      </c>
      <c r="Y178" s="98">
        <f>VLOOKUP($D178,'факт '!$D$7:$AS$101,8,0)</f>
        <v>0</v>
      </c>
      <c r="Z178" s="98">
        <f>VLOOKUP($D178,'факт '!$D$7:$AS$101,9,0)</f>
        <v>0</v>
      </c>
      <c r="AA178" s="98">
        <f>VLOOKUP($D178,'факт '!$D$7:$AS$101,10,0)</f>
        <v>0</v>
      </c>
      <c r="AB178" s="98">
        <f t="shared" ref="AB178:AB185" si="5594">SUM(X178+Z178)</f>
        <v>0</v>
      </c>
      <c r="AC178" s="98">
        <f t="shared" ref="AC178:AC185" si="5595">SUM(Y178+AA178)</f>
        <v>0</v>
      </c>
      <c r="AD178" s="99">
        <f t="shared" ref="AD178:AD185" si="5596">SUM(X178-V178)</f>
        <v>0</v>
      </c>
      <c r="AE178" s="99">
        <f t="shared" ref="AE178:AE185" si="5597">SUM(Y178-W178)</f>
        <v>0</v>
      </c>
      <c r="AF178" s="98"/>
      <c r="AG178" s="98"/>
      <c r="AH178" s="98"/>
      <c r="AI178" s="98"/>
      <c r="AJ178" s="98">
        <f>VLOOKUP($D178,'факт '!$D$7:$AS$101,5,0)</f>
        <v>0</v>
      </c>
      <c r="AK178" s="98">
        <f>VLOOKUP($D178,'факт '!$D$7:$AS$101,6,0)</f>
        <v>0</v>
      </c>
      <c r="AL178" s="98"/>
      <c r="AM178" s="98"/>
      <c r="AN178" s="98">
        <f t="shared" ref="AN178:AN185" si="5598">SUM(AJ178+AL178)</f>
        <v>0</v>
      </c>
      <c r="AO178" s="98">
        <f t="shared" ref="AO178:AO185" si="5599">SUM(AK178+AM178)</f>
        <v>0</v>
      </c>
      <c r="AP178" s="99">
        <f t="shared" ref="AP178:AP185" si="5600">SUM(AJ178-AH178)</f>
        <v>0</v>
      </c>
      <c r="AQ178" s="99">
        <f t="shared" ref="AQ178:AQ185" si="5601">SUM(AK178-AI178)</f>
        <v>0</v>
      </c>
      <c r="AR178" s="98"/>
      <c r="AS178" s="98"/>
      <c r="AT178" s="98"/>
      <c r="AU178" s="98"/>
      <c r="AV178" s="98">
        <f>VLOOKUP($D178,'факт '!$D$7:$AS$101,11,0)</f>
        <v>0</v>
      </c>
      <c r="AW178" s="98">
        <f>VLOOKUP($D178,'факт '!$D$7:$AS$101,12,0)</f>
        <v>0</v>
      </c>
      <c r="AX178" s="98"/>
      <c r="AY178" s="98"/>
      <c r="AZ178" s="98">
        <f t="shared" ref="AZ178:AZ185" si="5602">SUM(AV178+AX178)</f>
        <v>0</v>
      </c>
      <c r="BA178" s="98">
        <f t="shared" ref="BA178:BA185" si="5603">SUM(AW178+AY178)</f>
        <v>0</v>
      </c>
      <c r="BB178" s="99">
        <f t="shared" ref="BB178:BB185" si="5604">SUM(AV178-AT178)</f>
        <v>0</v>
      </c>
      <c r="BC178" s="99">
        <f t="shared" ref="BC178:BC185" si="5605">SUM(AW178-AU178)</f>
        <v>0</v>
      </c>
      <c r="BD178" s="98"/>
      <c r="BE178" s="98"/>
      <c r="BF178" s="98"/>
      <c r="BG178" s="98"/>
      <c r="BH178" s="98">
        <f>VLOOKUP($D178,'факт '!$D$7:$AS$101,15,0)</f>
        <v>0</v>
      </c>
      <c r="BI178" s="98">
        <f>VLOOKUP($D178,'факт '!$D$7:$AS$101,16,0)</f>
        <v>0</v>
      </c>
      <c r="BJ178" s="98">
        <f>VLOOKUP($D178,'факт '!$D$7:$AS$101,17,0)</f>
        <v>0</v>
      </c>
      <c r="BK178" s="98">
        <f>VLOOKUP($D178,'факт '!$D$7:$AS$101,18,0)</f>
        <v>0</v>
      </c>
      <c r="BL178" s="98">
        <f t="shared" ref="BL178:BL185" si="5606">SUM(BH178+BJ178)</f>
        <v>0</v>
      </c>
      <c r="BM178" s="98">
        <f t="shared" ref="BM178:BM185" si="5607">SUM(BI178+BK178)</f>
        <v>0</v>
      </c>
      <c r="BN178" s="99">
        <f t="shared" ref="BN178:BN185" si="5608">SUM(BH178-BF178)</f>
        <v>0</v>
      </c>
      <c r="BO178" s="99">
        <f t="shared" ref="BO178:BO185" si="5609">SUM(BI178-BG178)</f>
        <v>0</v>
      </c>
      <c r="BP178" s="98"/>
      <c r="BQ178" s="98"/>
      <c r="BR178" s="98"/>
      <c r="BS178" s="98"/>
      <c r="BT178" s="98">
        <f>VLOOKUP($D178,'факт '!$D$7:$AS$101,19,0)</f>
        <v>0</v>
      </c>
      <c r="BU178" s="98">
        <f>VLOOKUP($D178,'факт '!$D$7:$AS$101,20,0)</f>
        <v>0</v>
      </c>
      <c r="BV178" s="98">
        <f>VLOOKUP($D178,'факт '!$D$7:$AS$101,21,0)</f>
        <v>0</v>
      </c>
      <c r="BW178" s="98">
        <f>VLOOKUP($D178,'факт '!$D$7:$AS$101,22,0)</f>
        <v>0</v>
      </c>
      <c r="BX178" s="98">
        <f t="shared" ref="BX178:BX185" si="5610">SUM(BT178+BV178)</f>
        <v>0</v>
      </c>
      <c r="BY178" s="98">
        <f t="shared" ref="BY178:BY185" si="5611">SUM(BU178+BW178)</f>
        <v>0</v>
      </c>
      <c r="BZ178" s="99">
        <f t="shared" ref="BZ178:BZ185" si="5612">SUM(BT178-BR178)</f>
        <v>0</v>
      </c>
      <c r="CA178" s="99">
        <f t="shared" ref="CA178:CA185" si="5613">SUM(BU178-BS178)</f>
        <v>0</v>
      </c>
      <c r="CB178" s="98"/>
      <c r="CC178" s="98"/>
      <c r="CD178" s="98"/>
      <c r="CE178" s="98"/>
      <c r="CF178" s="98">
        <f>VLOOKUP($D178,'факт '!$D$7:$AS$101,23,0)</f>
        <v>0</v>
      </c>
      <c r="CG178" s="98">
        <f>VLOOKUP($D178,'факт '!$D$7:$AS$101,24,0)</f>
        <v>0</v>
      </c>
      <c r="CH178" s="98">
        <f>VLOOKUP($D178,'факт '!$D$7:$AS$101,25,0)</f>
        <v>0</v>
      </c>
      <c r="CI178" s="98">
        <f>VLOOKUP($D178,'факт '!$D$7:$AS$101,26,0)</f>
        <v>0</v>
      </c>
      <c r="CJ178" s="98">
        <f t="shared" ref="CJ178:CJ185" si="5614">SUM(CF178+CH178)</f>
        <v>0</v>
      </c>
      <c r="CK178" s="98">
        <f t="shared" ref="CK178:CK185" si="5615">SUM(CG178+CI178)</f>
        <v>0</v>
      </c>
      <c r="CL178" s="99">
        <f t="shared" ref="CL178:CL185" si="5616">SUM(CF178-CD178)</f>
        <v>0</v>
      </c>
      <c r="CM178" s="99">
        <f t="shared" ref="CM178:CM185" si="5617">SUM(CG178-CE178)</f>
        <v>0</v>
      </c>
      <c r="CN178" s="98"/>
      <c r="CO178" s="98"/>
      <c r="CP178" s="98"/>
      <c r="CQ178" s="98"/>
      <c r="CR178" s="98">
        <f>VLOOKUP($D178,'факт '!$D$7:$AS$101,27,0)</f>
        <v>0</v>
      </c>
      <c r="CS178" s="98">
        <f>VLOOKUP($D178,'факт '!$D$7:$AS$101,28,0)</f>
        <v>0</v>
      </c>
      <c r="CT178" s="98">
        <f>VLOOKUP($D178,'факт '!$D$7:$AS$101,29,0)</f>
        <v>0</v>
      </c>
      <c r="CU178" s="98">
        <f>VLOOKUP($D178,'факт '!$D$7:$AS$101,30,0)</f>
        <v>0</v>
      </c>
      <c r="CV178" s="98">
        <f t="shared" ref="CV178:CV185" si="5618">SUM(CR178+CT178)</f>
        <v>0</v>
      </c>
      <c r="CW178" s="98">
        <f t="shared" ref="CW178:CW185" si="5619">SUM(CS178+CU178)</f>
        <v>0</v>
      </c>
      <c r="CX178" s="99">
        <f t="shared" ref="CX178:CX185" si="5620">SUM(CR178-CP178)</f>
        <v>0</v>
      </c>
      <c r="CY178" s="99">
        <f t="shared" ref="CY178:CY185" si="5621">SUM(CS178-CQ178)</f>
        <v>0</v>
      </c>
      <c r="CZ178" s="98"/>
      <c r="DA178" s="98"/>
      <c r="DB178" s="98"/>
      <c r="DC178" s="98"/>
      <c r="DD178" s="98">
        <f>VLOOKUP($D178,'факт '!$D$7:$AS$101,31,0)</f>
        <v>0</v>
      </c>
      <c r="DE178" s="98">
        <f>VLOOKUP($D178,'факт '!$D$7:$AS$101,32,0)</f>
        <v>0</v>
      </c>
      <c r="DF178" s="98"/>
      <c r="DG178" s="98"/>
      <c r="DH178" s="98">
        <f t="shared" ref="DH178:DH185" si="5622">SUM(DD178+DF178)</f>
        <v>0</v>
      </c>
      <c r="DI178" s="98">
        <f t="shared" ref="DI178:DI185" si="5623">SUM(DE178+DG178)</f>
        <v>0</v>
      </c>
      <c r="DJ178" s="99">
        <f t="shared" ref="DJ178:DJ185" si="5624">SUM(DD178-DB178)</f>
        <v>0</v>
      </c>
      <c r="DK178" s="99">
        <f t="shared" ref="DK178:DK185" si="5625">SUM(DE178-DC178)</f>
        <v>0</v>
      </c>
      <c r="DL178" s="98"/>
      <c r="DM178" s="98"/>
      <c r="DN178" s="98"/>
      <c r="DO178" s="98"/>
      <c r="DP178" s="98">
        <f>VLOOKUP($D178,'факт '!$D$7:$AS$101,13,0)</f>
        <v>0</v>
      </c>
      <c r="DQ178" s="98">
        <f>VLOOKUP($D178,'факт '!$D$7:$AS$101,14,0)</f>
        <v>0</v>
      </c>
      <c r="DR178" s="98"/>
      <c r="DS178" s="98"/>
      <c r="DT178" s="98">
        <f t="shared" ref="DT178:DT185" si="5626">SUM(DP178+DR178)</f>
        <v>0</v>
      </c>
      <c r="DU178" s="98">
        <f t="shared" ref="DU178:DU185" si="5627">SUM(DQ178+DS178)</f>
        <v>0</v>
      </c>
      <c r="DV178" s="99">
        <f t="shared" ref="DV178:DV185" si="5628">SUM(DP178-DN178)</f>
        <v>0</v>
      </c>
      <c r="DW178" s="99">
        <f t="shared" ref="DW178:DW185" si="5629">SUM(DQ178-DO178)</f>
        <v>0</v>
      </c>
      <c r="DX178" s="98"/>
      <c r="DY178" s="98"/>
      <c r="DZ178" s="98"/>
      <c r="EA178" s="98"/>
      <c r="EB178" s="98">
        <f>VLOOKUP($D178,'факт '!$D$7:$AS$101,33,0)</f>
        <v>4</v>
      </c>
      <c r="EC178" s="98">
        <f>VLOOKUP($D178,'факт '!$D$7:$AS$101,34,0)</f>
        <v>394054.68</v>
      </c>
      <c r="ED178" s="98">
        <f>VLOOKUP($D178,'факт '!$D$7:$AS$101,35,0)</f>
        <v>0</v>
      </c>
      <c r="EE178" s="98">
        <f>VLOOKUP($D178,'факт '!$D$7:$AS$101,36,0)</f>
        <v>0</v>
      </c>
      <c r="EF178" s="98">
        <f t="shared" ref="EF178:EF185" si="5630">SUM(EB178+ED178)</f>
        <v>4</v>
      </c>
      <c r="EG178" s="98">
        <f t="shared" ref="EG178:EG185" si="5631">SUM(EC178+EE178)</f>
        <v>394054.68</v>
      </c>
      <c r="EH178" s="99">
        <f t="shared" ref="EH178:EH185" si="5632">SUM(EB178-DZ178)</f>
        <v>4</v>
      </c>
      <c r="EI178" s="99">
        <f t="shared" ref="EI178:EI185" si="5633">SUM(EC178-EA178)</f>
        <v>394054.68</v>
      </c>
      <c r="EJ178" s="98"/>
      <c r="EK178" s="98"/>
      <c r="EL178" s="98"/>
      <c r="EM178" s="98"/>
      <c r="EN178" s="98">
        <f>VLOOKUP($D178,'факт '!$D$7:$AS$101,39,0)</f>
        <v>0</v>
      </c>
      <c r="EO178" s="98">
        <f>VLOOKUP($D178,'факт '!$D$7:$AS$101,40,0)</f>
        <v>0</v>
      </c>
      <c r="EP178" s="98">
        <f>VLOOKUP($D178,'факт '!$D$7:$AS$101,41,0)</f>
        <v>0</v>
      </c>
      <c r="EQ178" s="98">
        <f>VLOOKUP($D178,'факт '!$D$7:$AS$101,42,0)</f>
        <v>0</v>
      </c>
      <c r="ER178" s="98">
        <f t="shared" ref="ER178:ER185" si="5634">SUM(EN178+EP178)</f>
        <v>0</v>
      </c>
      <c r="ES178" s="98">
        <f t="shared" ref="ES178:ES185" si="5635">SUM(EO178+EQ178)</f>
        <v>0</v>
      </c>
      <c r="ET178" s="99">
        <f t="shared" ref="ET178:ET185" si="5636">SUM(EN178-EL178)</f>
        <v>0</v>
      </c>
      <c r="EU178" s="99">
        <f t="shared" ref="EU178:EU185" si="5637">SUM(EO178-EM178)</f>
        <v>0</v>
      </c>
      <c r="EV178" s="98"/>
      <c r="EW178" s="98"/>
      <c r="EX178" s="98"/>
      <c r="EY178" s="98"/>
      <c r="EZ178" s="98"/>
      <c r="FA178" s="98"/>
      <c r="FB178" s="98"/>
      <c r="FC178" s="98"/>
      <c r="FD178" s="98">
        <f t="shared" ref="FD178:FD186" si="5638">SUM(EZ178+FB178)</f>
        <v>0</v>
      </c>
      <c r="FE178" s="98">
        <f t="shared" ref="FE178:FE186" si="5639">SUM(FA178+FC178)</f>
        <v>0</v>
      </c>
      <c r="FF178" s="99">
        <f t="shared" si="5493"/>
        <v>0</v>
      </c>
      <c r="FG178" s="99">
        <f t="shared" si="5494"/>
        <v>0</v>
      </c>
      <c r="FH178" s="98"/>
      <c r="FI178" s="98"/>
      <c r="FJ178" s="98"/>
      <c r="FK178" s="98"/>
      <c r="FL178" s="98">
        <f>VLOOKUP($D178,'факт '!$D$7:$AS$101,37,0)</f>
        <v>0</v>
      </c>
      <c r="FM178" s="98">
        <f>VLOOKUP($D178,'факт '!$D$7:$AS$101,38,0)</f>
        <v>0</v>
      </c>
      <c r="FN178" s="98"/>
      <c r="FO178" s="98"/>
      <c r="FP178" s="98">
        <f t="shared" ref="FP178:FP185" si="5640">SUM(FL178+FN178)</f>
        <v>0</v>
      </c>
      <c r="FQ178" s="98">
        <f t="shared" ref="FQ178:FQ185" si="5641">SUM(FM178+FO178)</f>
        <v>0</v>
      </c>
      <c r="FR178" s="99">
        <f t="shared" ref="FR178:FR185" si="5642">SUM(FL178-FJ178)</f>
        <v>0</v>
      </c>
      <c r="FS178" s="99">
        <f t="shared" ref="FS178:FS185" si="5643">SUM(FM178-FK178)</f>
        <v>0</v>
      </c>
      <c r="FT178" s="98"/>
      <c r="FU178" s="98"/>
      <c r="FV178" s="98"/>
      <c r="FW178" s="98"/>
      <c r="FX178" s="98"/>
      <c r="FY178" s="98"/>
      <c r="FZ178" s="98"/>
      <c r="GA178" s="98"/>
      <c r="GB178" s="98">
        <f t="shared" ref="GB178:GB186" si="5644">SUM(FX178+FZ178)</f>
        <v>0</v>
      </c>
      <c r="GC178" s="98">
        <f t="shared" ref="GC178:GC186" si="5645">SUM(FY178+GA178)</f>
        <v>0</v>
      </c>
      <c r="GD178" s="99">
        <f t="shared" si="5507"/>
        <v>0</v>
      </c>
      <c r="GE178" s="99">
        <f t="shared" si="5508"/>
        <v>0</v>
      </c>
      <c r="GF178" s="98">
        <f t="shared" ref="GF178:GF186" si="5646">SUM(H178,T178,AF178,AR178,BD178,BP178,CB178,CN178,CZ178,DL178,DX178,EJ178,EV178)</f>
        <v>0</v>
      </c>
      <c r="GG178" s="98">
        <f t="shared" ref="GG178:GG186" si="5647">SUM(I178,U178,AG178,AS178,BE178,BQ178,CC178,CO178,DA178,DM178,DY178,EK178,EW178)</f>
        <v>0</v>
      </c>
      <c r="GH178" s="98">
        <f t="shared" ref="GH178:GH186" si="5648">SUM(J178,V178,AH178,AT178,BF178,BR178,CD178,CP178,DB178,DN178,DZ178,EL178,EX178)</f>
        <v>0</v>
      </c>
      <c r="GI178" s="98">
        <f t="shared" ref="GI178:GI186" si="5649">SUM(K178,W178,AI178,AU178,BG178,BS178,CE178,CQ178,DC178,DO178,EA178,EM178,EY178)</f>
        <v>0</v>
      </c>
      <c r="GJ178" s="98">
        <f t="shared" ref="GJ178:GJ185" si="5650">SUM(L178,X178,AJ178,AV178,BH178,BT178,CF178,CR178,DD178,DP178,EB178,EN178,EZ178,FL178)</f>
        <v>4</v>
      </c>
      <c r="GK178" s="98">
        <f t="shared" ref="GK178:GK185" si="5651">SUM(M178,Y178,AK178,AW178,BI178,BU178,CG178,CS178,DE178,DQ178,EC178,EO178,FA178,FM178)</f>
        <v>394054.68</v>
      </c>
      <c r="GL178" s="98">
        <f t="shared" ref="GL178:GL185" si="5652">SUM(N178,Z178,AL178,AX178,BJ178,BV178,CH178,CT178,DF178,DR178,ED178,EP178,FB178,FN178)</f>
        <v>0</v>
      </c>
      <c r="GM178" s="98">
        <f t="shared" ref="GM178:GM185" si="5653">SUM(O178,AA178,AM178,AY178,BK178,BW178,CI178,CU178,DG178,DS178,EE178,EQ178,FC178,FO178)</f>
        <v>0</v>
      </c>
      <c r="GN178" s="98">
        <f t="shared" ref="GN178:GN185" si="5654">SUM(P178,AB178,AN178,AZ178,BL178,BX178,CJ178,CV178,DH178,DT178,EF178,ER178,FD178,FP178)</f>
        <v>4</v>
      </c>
      <c r="GO178" s="98">
        <f t="shared" ref="GO178:GO185" si="5655">SUM(Q178,AC178,AO178,BA178,BM178,BY178,CK178,CW178,DI178,DU178,EG178,ES178,FE178,FQ178)</f>
        <v>394054.68</v>
      </c>
      <c r="GP178" s="98"/>
      <c r="GQ178" s="98"/>
      <c r="GR178" s="139"/>
      <c r="GS178" s="78"/>
      <c r="GT178" s="161">
        <v>98513.666200000007</v>
      </c>
      <c r="GU178" s="161">
        <f t="shared" si="4720"/>
        <v>98513.67</v>
      </c>
      <c r="GV178" s="90">
        <f t="shared" si="4249"/>
        <v>-3.799999991315417E-3</v>
      </c>
    </row>
    <row r="179" spans="1:204" ht="48" hidden="1" x14ac:dyDescent="0.2">
      <c r="A179" s="23">
        <v>1</v>
      </c>
      <c r="B179" s="78" t="s">
        <v>234</v>
      </c>
      <c r="C179" s="79" t="s">
        <v>235</v>
      </c>
      <c r="D179" s="86">
        <v>435</v>
      </c>
      <c r="E179" s="86" t="s">
        <v>237</v>
      </c>
      <c r="F179" s="86">
        <v>38</v>
      </c>
      <c r="G179" s="97">
        <v>98513.666200000007</v>
      </c>
      <c r="H179" s="98"/>
      <c r="I179" s="98"/>
      <c r="J179" s="98"/>
      <c r="K179" s="98"/>
      <c r="L179" s="98">
        <f>VLOOKUP($D179,'факт '!$D$7:$AS$101,3,0)</f>
        <v>0</v>
      </c>
      <c r="M179" s="98">
        <f>VLOOKUP($D179,'факт '!$D$7:$AS$101,4,0)</f>
        <v>0</v>
      </c>
      <c r="N179" s="98"/>
      <c r="O179" s="98"/>
      <c r="P179" s="98">
        <f t="shared" si="5591"/>
        <v>0</v>
      </c>
      <c r="Q179" s="98">
        <f t="shared" si="5592"/>
        <v>0</v>
      </c>
      <c r="R179" s="99">
        <f t="shared" si="5593"/>
        <v>0</v>
      </c>
      <c r="S179" s="99">
        <f t="shared" si="5256"/>
        <v>0</v>
      </c>
      <c r="T179" s="98"/>
      <c r="U179" s="98"/>
      <c r="V179" s="98"/>
      <c r="W179" s="98"/>
      <c r="X179" s="98">
        <f>VLOOKUP($D179,'факт '!$D$7:$AS$101,7,0)</f>
        <v>0</v>
      </c>
      <c r="Y179" s="98">
        <f>VLOOKUP($D179,'факт '!$D$7:$AS$101,8,0)</f>
        <v>0</v>
      </c>
      <c r="Z179" s="98">
        <f>VLOOKUP($D179,'факт '!$D$7:$AS$101,9,0)</f>
        <v>0</v>
      </c>
      <c r="AA179" s="98">
        <f>VLOOKUP($D179,'факт '!$D$7:$AS$101,10,0)</f>
        <v>0</v>
      </c>
      <c r="AB179" s="98">
        <f t="shared" si="5594"/>
        <v>0</v>
      </c>
      <c r="AC179" s="98">
        <f t="shared" si="5595"/>
        <v>0</v>
      </c>
      <c r="AD179" s="99">
        <f t="shared" si="5596"/>
        <v>0</v>
      </c>
      <c r="AE179" s="99">
        <f t="shared" si="5597"/>
        <v>0</v>
      </c>
      <c r="AF179" s="98"/>
      <c r="AG179" s="98"/>
      <c r="AH179" s="98"/>
      <c r="AI179" s="98"/>
      <c r="AJ179" s="98">
        <f>VLOOKUP($D179,'факт '!$D$7:$AS$101,5,0)</f>
        <v>0</v>
      </c>
      <c r="AK179" s="98">
        <f>VLOOKUP($D179,'факт '!$D$7:$AS$101,6,0)</f>
        <v>0</v>
      </c>
      <c r="AL179" s="98"/>
      <c r="AM179" s="98"/>
      <c r="AN179" s="98">
        <f t="shared" si="5598"/>
        <v>0</v>
      </c>
      <c r="AO179" s="98">
        <f t="shared" si="5599"/>
        <v>0</v>
      </c>
      <c r="AP179" s="99">
        <f t="shared" si="5600"/>
        <v>0</v>
      </c>
      <c r="AQ179" s="99">
        <f t="shared" si="5601"/>
        <v>0</v>
      </c>
      <c r="AR179" s="98"/>
      <c r="AS179" s="98"/>
      <c r="AT179" s="98"/>
      <c r="AU179" s="98"/>
      <c r="AV179" s="98">
        <f>VLOOKUP($D179,'факт '!$D$7:$AS$101,11,0)</f>
        <v>0</v>
      </c>
      <c r="AW179" s="98">
        <f>VLOOKUP($D179,'факт '!$D$7:$AS$101,12,0)</f>
        <v>0</v>
      </c>
      <c r="AX179" s="98"/>
      <c r="AY179" s="98"/>
      <c r="AZ179" s="98">
        <f t="shared" si="5602"/>
        <v>0</v>
      </c>
      <c r="BA179" s="98">
        <f t="shared" si="5603"/>
        <v>0</v>
      </c>
      <c r="BB179" s="99">
        <f t="shared" si="5604"/>
        <v>0</v>
      </c>
      <c r="BC179" s="99">
        <f t="shared" si="5605"/>
        <v>0</v>
      </c>
      <c r="BD179" s="98"/>
      <c r="BE179" s="98"/>
      <c r="BF179" s="98"/>
      <c r="BG179" s="98"/>
      <c r="BH179" s="98">
        <f>VLOOKUP($D179,'факт '!$D$7:$AS$101,15,0)</f>
        <v>20</v>
      </c>
      <c r="BI179" s="98">
        <f>VLOOKUP($D179,'факт '!$D$7:$AS$101,16,0)</f>
        <v>1970273.4</v>
      </c>
      <c r="BJ179" s="98">
        <f>VLOOKUP($D179,'факт '!$D$7:$AS$101,17,0)</f>
        <v>2</v>
      </c>
      <c r="BK179" s="98">
        <f>VLOOKUP($D179,'факт '!$D$7:$AS$101,18,0)</f>
        <v>197027.34</v>
      </c>
      <c r="BL179" s="98">
        <f t="shared" si="5606"/>
        <v>22</v>
      </c>
      <c r="BM179" s="98">
        <f t="shared" si="5607"/>
        <v>2167300.7399999998</v>
      </c>
      <c r="BN179" s="99">
        <f t="shared" si="5608"/>
        <v>20</v>
      </c>
      <c r="BO179" s="99">
        <f t="shared" si="5609"/>
        <v>1970273.4</v>
      </c>
      <c r="BP179" s="98"/>
      <c r="BQ179" s="98"/>
      <c r="BR179" s="98"/>
      <c r="BS179" s="98"/>
      <c r="BT179" s="98">
        <f>VLOOKUP($D179,'факт '!$D$7:$AS$101,19,0)</f>
        <v>0</v>
      </c>
      <c r="BU179" s="98">
        <f>VLOOKUP($D179,'факт '!$D$7:$AS$101,20,0)</f>
        <v>0</v>
      </c>
      <c r="BV179" s="98">
        <f>VLOOKUP($D179,'факт '!$D$7:$AS$101,21,0)</f>
        <v>0</v>
      </c>
      <c r="BW179" s="98">
        <f>VLOOKUP($D179,'факт '!$D$7:$AS$101,22,0)</f>
        <v>0</v>
      </c>
      <c r="BX179" s="98">
        <f t="shared" si="5610"/>
        <v>0</v>
      </c>
      <c r="BY179" s="98">
        <f t="shared" si="5611"/>
        <v>0</v>
      </c>
      <c r="BZ179" s="99">
        <f t="shared" si="5612"/>
        <v>0</v>
      </c>
      <c r="CA179" s="99">
        <f t="shared" si="5613"/>
        <v>0</v>
      </c>
      <c r="CB179" s="98"/>
      <c r="CC179" s="98"/>
      <c r="CD179" s="98"/>
      <c r="CE179" s="98"/>
      <c r="CF179" s="98">
        <f>VLOOKUP($D179,'факт '!$D$7:$AS$101,23,0)</f>
        <v>0</v>
      </c>
      <c r="CG179" s="98">
        <f>VLOOKUP($D179,'факт '!$D$7:$AS$101,24,0)</f>
        <v>0</v>
      </c>
      <c r="CH179" s="98">
        <f>VLOOKUP($D179,'факт '!$D$7:$AS$101,25,0)</f>
        <v>0</v>
      </c>
      <c r="CI179" s="98">
        <f>VLOOKUP($D179,'факт '!$D$7:$AS$101,26,0)</f>
        <v>0</v>
      </c>
      <c r="CJ179" s="98">
        <f t="shared" si="5614"/>
        <v>0</v>
      </c>
      <c r="CK179" s="98">
        <f t="shared" si="5615"/>
        <v>0</v>
      </c>
      <c r="CL179" s="99">
        <f t="shared" si="5616"/>
        <v>0</v>
      </c>
      <c r="CM179" s="99">
        <f t="shared" si="5617"/>
        <v>0</v>
      </c>
      <c r="CN179" s="98"/>
      <c r="CO179" s="98"/>
      <c r="CP179" s="98"/>
      <c r="CQ179" s="98"/>
      <c r="CR179" s="98">
        <f>VLOOKUP($D179,'факт '!$D$7:$AS$101,27,0)</f>
        <v>0</v>
      </c>
      <c r="CS179" s="98">
        <f>VLOOKUP($D179,'факт '!$D$7:$AS$101,28,0)</f>
        <v>0</v>
      </c>
      <c r="CT179" s="98">
        <f>VLOOKUP($D179,'факт '!$D$7:$AS$101,29,0)</f>
        <v>0</v>
      </c>
      <c r="CU179" s="98">
        <f>VLOOKUP($D179,'факт '!$D$7:$AS$101,30,0)</f>
        <v>0</v>
      </c>
      <c r="CV179" s="98">
        <f t="shared" si="5618"/>
        <v>0</v>
      </c>
      <c r="CW179" s="98">
        <f t="shared" si="5619"/>
        <v>0</v>
      </c>
      <c r="CX179" s="99">
        <f t="shared" si="5620"/>
        <v>0</v>
      </c>
      <c r="CY179" s="99">
        <f t="shared" si="5621"/>
        <v>0</v>
      </c>
      <c r="CZ179" s="98"/>
      <c r="DA179" s="98"/>
      <c r="DB179" s="98"/>
      <c r="DC179" s="98"/>
      <c r="DD179" s="98">
        <f>VLOOKUP($D179,'факт '!$D$7:$AS$101,31,0)</f>
        <v>0</v>
      </c>
      <c r="DE179" s="98">
        <f>VLOOKUP($D179,'факт '!$D$7:$AS$101,32,0)</f>
        <v>0</v>
      </c>
      <c r="DF179" s="98"/>
      <c r="DG179" s="98"/>
      <c r="DH179" s="98">
        <f t="shared" si="5622"/>
        <v>0</v>
      </c>
      <c r="DI179" s="98">
        <f t="shared" si="5623"/>
        <v>0</v>
      </c>
      <c r="DJ179" s="99">
        <f t="shared" si="5624"/>
        <v>0</v>
      </c>
      <c r="DK179" s="99">
        <f t="shared" si="5625"/>
        <v>0</v>
      </c>
      <c r="DL179" s="98"/>
      <c r="DM179" s="98"/>
      <c r="DN179" s="98"/>
      <c r="DO179" s="98"/>
      <c r="DP179" s="98">
        <f>VLOOKUP($D179,'факт '!$D$7:$AS$101,13,0)</f>
        <v>0</v>
      </c>
      <c r="DQ179" s="98">
        <f>VLOOKUP($D179,'факт '!$D$7:$AS$101,14,0)</f>
        <v>0</v>
      </c>
      <c r="DR179" s="98"/>
      <c r="DS179" s="98"/>
      <c r="DT179" s="98">
        <f t="shared" si="5626"/>
        <v>0</v>
      </c>
      <c r="DU179" s="98">
        <f t="shared" si="5627"/>
        <v>0</v>
      </c>
      <c r="DV179" s="99">
        <f t="shared" si="5628"/>
        <v>0</v>
      </c>
      <c r="DW179" s="99">
        <f t="shared" si="5629"/>
        <v>0</v>
      </c>
      <c r="DX179" s="98"/>
      <c r="DY179" s="98"/>
      <c r="DZ179" s="98"/>
      <c r="EA179" s="98"/>
      <c r="EB179" s="98">
        <f>VLOOKUP($D179,'факт '!$D$7:$AS$101,33,0)</f>
        <v>12</v>
      </c>
      <c r="EC179" s="98">
        <f>VLOOKUP($D179,'факт '!$D$7:$AS$101,34,0)</f>
        <v>1182164.04</v>
      </c>
      <c r="ED179" s="98">
        <f>VLOOKUP($D179,'факт '!$D$7:$AS$101,35,0)</f>
        <v>1</v>
      </c>
      <c r="EE179" s="98">
        <f>VLOOKUP($D179,'факт '!$D$7:$AS$101,36,0)</f>
        <v>98513.67</v>
      </c>
      <c r="EF179" s="98">
        <f t="shared" si="5630"/>
        <v>13</v>
      </c>
      <c r="EG179" s="98">
        <f t="shared" si="5631"/>
        <v>1280677.71</v>
      </c>
      <c r="EH179" s="99">
        <f t="shared" si="5632"/>
        <v>12</v>
      </c>
      <c r="EI179" s="99">
        <f t="shared" si="5633"/>
        <v>1182164.04</v>
      </c>
      <c r="EJ179" s="98"/>
      <c r="EK179" s="98"/>
      <c r="EL179" s="98"/>
      <c r="EM179" s="98"/>
      <c r="EN179" s="98">
        <f>VLOOKUP($D179,'факт '!$D$7:$AS$101,39,0)</f>
        <v>2</v>
      </c>
      <c r="EO179" s="98">
        <f>VLOOKUP($D179,'факт '!$D$7:$AS$101,40,0)</f>
        <v>197027.34</v>
      </c>
      <c r="EP179" s="98">
        <f>VLOOKUP($D179,'факт '!$D$7:$AS$101,41,0)</f>
        <v>1</v>
      </c>
      <c r="EQ179" s="98">
        <f>VLOOKUP($D179,'факт '!$D$7:$AS$101,42,0)</f>
        <v>98513.67</v>
      </c>
      <c r="ER179" s="98">
        <f t="shared" si="5634"/>
        <v>3</v>
      </c>
      <c r="ES179" s="98">
        <f t="shared" si="5635"/>
        <v>295541.01</v>
      </c>
      <c r="ET179" s="99">
        <f t="shared" si="5636"/>
        <v>2</v>
      </c>
      <c r="EU179" s="99">
        <f t="shared" si="5637"/>
        <v>197027.34</v>
      </c>
      <c r="EV179" s="98"/>
      <c r="EW179" s="98"/>
      <c r="EX179" s="98"/>
      <c r="EY179" s="98"/>
      <c r="EZ179" s="98"/>
      <c r="FA179" s="98"/>
      <c r="FB179" s="98"/>
      <c r="FC179" s="98"/>
      <c r="FD179" s="98">
        <f t="shared" si="5638"/>
        <v>0</v>
      </c>
      <c r="FE179" s="98">
        <f t="shared" si="5639"/>
        <v>0</v>
      </c>
      <c r="FF179" s="99">
        <f t="shared" si="5493"/>
        <v>0</v>
      </c>
      <c r="FG179" s="99">
        <f t="shared" si="5494"/>
        <v>0</v>
      </c>
      <c r="FH179" s="98"/>
      <c r="FI179" s="98"/>
      <c r="FJ179" s="98"/>
      <c r="FK179" s="98"/>
      <c r="FL179" s="98">
        <f>VLOOKUP($D179,'факт '!$D$7:$AS$101,37,0)</f>
        <v>0</v>
      </c>
      <c r="FM179" s="98">
        <f>VLOOKUP($D179,'факт '!$D$7:$AS$101,38,0)</f>
        <v>0</v>
      </c>
      <c r="FN179" s="98"/>
      <c r="FO179" s="98"/>
      <c r="FP179" s="98">
        <f t="shared" si="5640"/>
        <v>0</v>
      </c>
      <c r="FQ179" s="98">
        <f t="shared" si="5641"/>
        <v>0</v>
      </c>
      <c r="FR179" s="99">
        <f t="shared" si="5642"/>
        <v>0</v>
      </c>
      <c r="FS179" s="99">
        <f t="shared" si="5643"/>
        <v>0</v>
      </c>
      <c r="FT179" s="98"/>
      <c r="FU179" s="98"/>
      <c r="FV179" s="98"/>
      <c r="FW179" s="98"/>
      <c r="FX179" s="98"/>
      <c r="FY179" s="98"/>
      <c r="FZ179" s="98"/>
      <c r="GA179" s="98"/>
      <c r="GB179" s="98">
        <f t="shared" si="5644"/>
        <v>0</v>
      </c>
      <c r="GC179" s="98">
        <f t="shared" si="5645"/>
        <v>0</v>
      </c>
      <c r="GD179" s="99">
        <f t="shared" si="5507"/>
        <v>0</v>
      </c>
      <c r="GE179" s="99">
        <f t="shared" si="5508"/>
        <v>0</v>
      </c>
      <c r="GF179" s="98">
        <f t="shared" si="5646"/>
        <v>0</v>
      </c>
      <c r="GG179" s="98">
        <f t="shared" si="5647"/>
        <v>0</v>
      </c>
      <c r="GH179" s="98">
        <f t="shared" si="5648"/>
        <v>0</v>
      </c>
      <c r="GI179" s="98">
        <f t="shared" si="5649"/>
        <v>0</v>
      </c>
      <c r="GJ179" s="98">
        <f t="shared" si="5650"/>
        <v>34</v>
      </c>
      <c r="GK179" s="98">
        <f t="shared" si="5651"/>
        <v>3349464.78</v>
      </c>
      <c r="GL179" s="98">
        <f t="shared" si="5652"/>
        <v>4</v>
      </c>
      <c r="GM179" s="98">
        <f t="shared" si="5653"/>
        <v>394054.68</v>
      </c>
      <c r="GN179" s="98">
        <f t="shared" si="5654"/>
        <v>38</v>
      </c>
      <c r="GO179" s="98">
        <f t="shared" si="5655"/>
        <v>3743519.46</v>
      </c>
      <c r="GP179" s="98"/>
      <c r="GQ179" s="98"/>
      <c r="GR179" s="139"/>
      <c r="GS179" s="78"/>
      <c r="GT179" s="161">
        <v>98513.666200000007</v>
      </c>
      <c r="GU179" s="161">
        <f t="shared" si="4720"/>
        <v>98513.67</v>
      </c>
      <c r="GV179" s="90">
        <f t="shared" si="4249"/>
        <v>-3.799999991315417E-3</v>
      </c>
    </row>
    <row r="180" spans="1:204" ht="48" hidden="1" x14ac:dyDescent="0.2">
      <c r="A180" s="23">
        <v>1</v>
      </c>
      <c r="B180" s="190" t="s">
        <v>234</v>
      </c>
      <c r="C180" s="191" t="s">
        <v>235</v>
      </c>
      <c r="D180" s="189">
        <v>436</v>
      </c>
      <c r="E180" s="189" t="s">
        <v>333</v>
      </c>
      <c r="F180" s="86">
        <v>38</v>
      </c>
      <c r="G180" s="97">
        <v>98513.666200000007</v>
      </c>
      <c r="H180" s="98"/>
      <c r="I180" s="98"/>
      <c r="J180" s="98"/>
      <c r="K180" s="98"/>
      <c r="L180" s="98">
        <f>VLOOKUP($D180,'факт '!$D$7:$AS$101,3,0)</f>
        <v>0</v>
      </c>
      <c r="M180" s="98">
        <f>VLOOKUP($D180,'факт '!$D$7:$AS$101,4,0)</f>
        <v>0</v>
      </c>
      <c r="N180" s="98"/>
      <c r="O180" s="98"/>
      <c r="P180" s="98">
        <f t="shared" si="5591"/>
        <v>0</v>
      </c>
      <c r="Q180" s="98">
        <f t="shared" si="5592"/>
        <v>0</v>
      </c>
      <c r="R180" s="99">
        <f t="shared" si="5593"/>
        <v>0</v>
      </c>
      <c r="S180" s="99">
        <f t="shared" si="5256"/>
        <v>0</v>
      </c>
      <c r="T180" s="98"/>
      <c r="U180" s="98"/>
      <c r="V180" s="98"/>
      <c r="W180" s="98"/>
      <c r="X180" s="98">
        <f>VLOOKUP($D180,'факт '!$D$7:$AS$101,7,0)</f>
        <v>0</v>
      </c>
      <c r="Y180" s="98">
        <f>VLOOKUP($D180,'факт '!$D$7:$AS$101,8,0)</f>
        <v>0</v>
      </c>
      <c r="Z180" s="98">
        <f>VLOOKUP($D180,'факт '!$D$7:$AS$101,9,0)</f>
        <v>0</v>
      </c>
      <c r="AA180" s="98">
        <f>VLOOKUP($D180,'факт '!$D$7:$AS$101,10,0)</f>
        <v>0</v>
      </c>
      <c r="AB180" s="98">
        <f t="shared" si="5594"/>
        <v>0</v>
      </c>
      <c r="AC180" s="98">
        <f t="shared" si="5595"/>
        <v>0</v>
      </c>
      <c r="AD180" s="99">
        <f t="shared" si="5596"/>
        <v>0</v>
      </c>
      <c r="AE180" s="99">
        <f t="shared" si="5597"/>
        <v>0</v>
      </c>
      <c r="AF180" s="98"/>
      <c r="AG180" s="98"/>
      <c r="AH180" s="98"/>
      <c r="AI180" s="98"/>
      <c r="AJ180" s="98">
        <f>VLOOKUP($D180,'факт '!$D$7:$AS$101,5,0)</f>
        <v>0</v>
      </c>
      <c r="AK180" s="98">
        <f>VLOOKUP($D180,'факт '!$D$7:$AS$101,6,0)</f>
        <v>0</v>
      </c>
      <c r="AL180" s="98"/>
      <c r="AM180" s="98"/>
      <c r="AN180" s="98">
        <f t="shared" si="5598"/>
        <v>0</v>
      </c>
      <c r="AO180" s="98">
        <f t="shared" si="5599"/>
        <v>0</v>
      </c>
      <c r="AP180" s="99">
        <f t="shared" si="5600"/>
        <v>0</v>
      </c>
      <c r="AQ180" s="99">
        <f t="shared" si="5601"/>
        <v>0</v>
      </c>
      <c r="AR180" s="98"/>
      <c r="AS180" s="98"/>
      <c r="AT180" s="98"/>
      <c r="AU180" s="98"/>
      <c r="AV180" s="98">
        <f>VLOOKUP($D180,'факт '!$D$7:$AS$101,11,0)</f>
        <v>0</v>
      </c>
      <c r="AW180" s="98">
        <f>VLOOKUP($D180,'факт '!$D$7:$AS$101,12,0)</f>
        <v>0</v>
      </c>
      <c r="AX180" s="98"/>
      <c r="AY180" s="98"/>
      <c r="AZ180" s="98">
        <f t="shared" si="5602"/>
        <v>0</v>
      </c>
      <c r="BA180" s="98">
        <f t="shared" si="5603"/>
        <v>0</v>
      </c>
      <c r="BB180" s="99">
        <f t="shared" si="5604"/>
        <v>0</v>
      </c>
      <c r="BC180" s="99">
        <f t="shared" si="5605"/>
        <v>0</v>
      </c>
      <c r="BD180" s="98"/>
      <c r="BE180" s="98"/>
      <c r="BF180" s="98"/>
      <c r="BG180" s="98"/>
      <c r="BH180" s="98">
        <f>VLOOKUP($D180,'факт '!$D$7:$AS$101,15,0)</f>
        <v>0</v>
      </c>
      <c r="BI180" s="98">
        <f>VLOOKUP($D180,'факт '!$D$7:$AS$101,16,0)</f>
        <v>0</v>
      </c>
      <c r="BJ180" s="98">
        <f>VLOOKUP($D180,'факт '!$D$7:$AS$101,17,0)</f>
        <v>0</v>
      </c>
      <c r="BK180" s="98">
        <f>VLOOKUP($D180,'факт '!$D$7:$AS$101,18,0)</f>
        <v>0</v>
      </c>
      <c r="BL180" s="98">
        <f t="shared" si="5606"/>
        <v>0</v>
      </c>
      <c r="BM180" s="98">
        <f t="shared" si="5607"/>
        <v>0</v>
      </c>
      <c r="BN180" s="99">
        <f t="shared" si="5608"/>
        <v>0</v>
      </c>
      <c r="BO180" s="99">
        <f t="shared" si="5609"/>
        <v>0</v>
      </c>
      <c r="BP180" s="98"/>
      <c r="BQ180" s="98"/>
      <c r="BR180" s="98"/>
      <c r="BS180" s="98"/>
      <c r="BT180" s="98">
        <f>VLOOKUP($D180,'факт '!$D$7:$AS$101,19,0)</f>
        <v>0</v>
      </c>
      <c r="BU180" s="98">
        <f>VLOOKUP($D180,'факт '!$D$7:$AS$101,20,0)</f>
        <v>0</v>
      </c>
      <c r="BV180" s="98">
        <f>VLOOKUP($D180,'факт '!$D$7:$AS$101,21,0)</f>
        <v>0</v>
      </c>
      <c r="BW180" s="98">
        <f>VLOOKUP($D180,'факт '!$D$7:$AS$101,22,0)</f>
        <v>0</v>
      </c>
      <c r="BX180" s="98">
        <f t="shared" si="5610"/>
        <v>0</v>
      </c>
      <c r="BY180" s="98">
        <f t="shared" si="5611"/>
        <v>0</v>
      </c>
      <c r="BZ180" s="99">
        <f t="shared" si="5612"/>
        <v>0</v>
      </c>
      <c r="CA180" s="99">
        <f t="shared" si="5613"/>
        <v>0</v>
      </c>
      <c r="CB180" s="98"/>
      <c r="CC180" s="98"/>
      <c r="CD180" s="98"/>
      <c r="CE180" s="98"/>
      <c r="CF180" s="98">
        <f>VLOOKUP($D180,'факт '!$D$7:$AS$101,23,0)</f>
        <v>0</v>
      </c>
      <c r="CG180" s="98">
        <f>VLOOKUP($D180,'факт '!$D$7:$AS$101,24,0)</f>
        <v>0</v>
      </c>
      <c r="CH180" s="98">
        <f>VLOOKUP($D180,'факт '!$D$7:$AS$101,25,0)</f>
        <v>0</v>
      </c>
      <c r="CI180" s="98">
        <f>VLOOKUP($D180,'факт '!$D$7:$AS$101,26,0)</f>
        <v>0</v>
      </c>
      <c r="CJ180" s="98">
        <f t="shared" si="5614"/>
        <v>0</v>
      </c>
      <c r="CK180" s="98">
        <f t="shared" si="5615"/>
        <v>0</v>
      </c>
      <c r="CL180" s="99">
        <f t="shared" si="5616"/>
        <v>0</v>
      </c>
      <c r="CM180" s="99">
        <f t="shared" si="5617"/>
        <v>0</v>
      </c>
      <c r="CN180" s="98"/>
      <c r="CO180" s="98"/>
      <c r="CP180" s="98"/>
      <c r="CQ180" s="98"/>
      <c r="CR180" s="98">
        <f>VLOOKUP($D180,'факт '!$D$7:$AS$101,27,0)</f>
        <v>0</v>
      </c>
      <c r="CS180" s="98">
        <f>VLOOKUP($D180,'факт '!$D$7:$AS$101,28,0)</f>
        <v>0</v>
      </c>
      <c r="CT180" s="98">
        <f>VLOOKUP($D180,'факт '!$D$7:$AS$101,29,0)</f>
        <v>0</v>
      </c>
      <c r="CU180" s="98">
        <f>VLOOKUP($D180,'факт '!$D$7:$AS$101,30,0)</f>
        <v>0</v>
      </c>
      <c r="CV180" s="98">
        <f t="shared" si="5618"/>
        <v>0</v>
      </c>
      <c r="CW180" s="98">
        <f t="shared" si="5619"/>
        <v>0</v>
      </c>
      <c r="CX180" s="99">
        <f t="shared" si="5620"/>
        <v>0</v>
      </c>
      <c r="CY180" s="99">
        <f t="shared" si="5621"/>
        <v>0</v>
      </c>
      <c r="CZ180" s="98"/>
      <c r="DA180" s="98"/>
      <c r="DB180" s="98"/>
      <c r="DC180" s="98"/>
      <c r="DD180" s="98">
        <f>VLOOKUP($D180,'факт '!$D$7:$AS$101,31,0)</f>
        <v>0</v>
      </c>
      <c r="DE180" s="98">
        <f>VLOOKUP($D180,'факт '!$D$7:$AS$101,32,0)</f>
        <v>0</v>
      </c>
      <c r="DF180" s="98"/>
      <c r="DG180" s="98"/>
      <c r="DH180" s="98">
        <f t="shared" si="5622"/>
        <v>0</v>
      </c>
      <c r="DI180" s="98">
        <f t="shared" si="5623"/>
        <v>0</v>
      </c>
      <c r="DJ180" s="99">
        <f t="shared" si="5624"/>
        <v>0</v>
      </c>
      <c r="DK180" s="99">
        <f t="shared" si="5625"/>
        <v>0</v>
      </c>
      <c r="DL180" s="98"/>
      <c r="DM180" s="98"/>
      <c r="DN180" s="98"/>
      <c r="DO180" s="98"/>
      <c r="DP180" s="98">
        <f>VLOOKUP($D180,'факт '!$D$7:$AS$101,13,0)</f>
        <v>0</v>
      </c>
      <c r="DQ180" s="98">
        <f>VLOOKUP($D180,'факт '!$D$7:$AS$101,14,0)</f>
        <v>0</v>
      </c>
      <c r="DR180" s="98"/>
      <c r="DS180" s="98"/>
      <c r="DT180" s="98">
        <f t="shared" si="5626"/>
        <v>0</v>
      </c>
      <c r="DU180" s="98">
        <f t="shared" si="5627"/>
        <v>0</v>
      </c>
      <c r="DV180" s="99">
        <f t="shared" si="5628"/>
        <v>0</v>
      </c>
      <c r="DW180" s="99">
        <f t="shared" si="5629"/>
        <v>0</v>
      </c>
      <c r="DX180" s="98"/>
      <c r="DY180" s="98"/>
      <c r="DZ180" s="98"/>
      <c r="EA180" s="98"/>
      <c r="EB180" s="98">
        <f>VLOOKUP($D180,'факт '!$D$7:$AS$101,33,0)</f>
        <v>0</v>
      </c>
      <c r="EC180" s="98">
        <f>VLOOKUP($D180,'факт '!$D$7:$AS$101,34,0)</f>
        <v>0</v>
      </c>
      <c r="ED180" s="98">
        <f>VLOOKUP($D180,'факт '!$D$7:$AS$101,35,0)</f>
        <v>0</v>
      </c>
      <c r="EE180" s="98">
        <f>VLOOKUP($D180,'факт '!$D$7:$AS$101,36,0)</f>
        <v>0</v>
      </c>
      <c r="EF180" s="98">
        <f t="shared" si="5630"/>
        <v>0</v>
      </c>
      <c r="EG180" s="98">
        <f t="shared" si="5631"/>
        <v>0</v>
      </c>
      <c r="EH180" s="99">
        <f t="shared" si="5632"/>
        <v>0</v>
      </c>
      <c r="EI180" s="99">
        <f t="shared" si="5633"/>
        <v>0</v>
      </c>
      <c r="EJ180" s="98"/>
      <c r="EK180" s="98"/>
      <c r="EL180" s="98"/>
      <c r="EM180" s="98"/>
      <c r="EN180" s="98">
        <f>VLOOKUP($D180,'факт '!$D$7:$AS$101,39,0)</f>
        <v>1</v>
      </c>
      <c r="EO180" s="98">
        <f>VLOOKUP($D180,'факт '!$D$7:$AS$101,40,0)</f>
        <v>98513.67</v>
      </c>
      <c r="EP180" s="98">
        <f>VLOOKUP($D180,'факт '!$D$7:$AS$101,41,0)</f>
        <v>1</v>
      </c>
      <c r="EQ180" s="98">
        <f>VLOOKUP($D180,'факт '!$D$7:$AS$101,42,0)</f>
        <v>98513.67</v>
      </c>
      <c r="ER180" s="98">
        <f t="shared" si="5634"/>
        <v>2</v>
      </c>
      <c r="ES180" s="98">
        <f t="shared" si="5635"/>
        <v>197027.34</v>
      </c>
      <c r="ET180" s="99">
        <f t="shared" si="5636"/>
        <v>1</v>
      </c>
      <c r="EU180" s="99">
        <f t="shared" si="5637"/>
        <v>98513.67</v>
      </c>
      <c r="EV180" s="98"/>
      <c r="EW180" s="98"/>
      <c r="EX180" s="98"/>
      <c r="EY180" s="98"/>
      <c r="EZ180" s="98"/>
      <c r="FA180" s="98"/>
      <c r="FB180" s="98"/>
      <c r="FC180" s="98"/>
      <c r="FD180" s="98"/>
      <c r="FE180" s="98"/>
      <c r="FF180" s="99"/>
      <c r="FG180" s="99"/>
      <c r="FH180" s="98"/>
      <c r="FI180" s="98"/>
      <c r="FJ180" s="98"/>
      <c r="FK180" s="98"/>
      <c r="FL180" s="98">
        <f>VLOOKUP($D180,'факт '!$D$7:$AS$101,37,0)</f>
        <v>0</v>
      </c>
      <c r="FM180" s="98">
        <f>VLOOKUP($D180,'факт '!$D$7:$AS$101,38,0)</f>
        <v>0</v>
      </c>
      <c r="FN180" s="98"/>
      <c r="FO180" s="98"/>
      <c r="FP180" s="98">
        <f t="shared" si="5640"/>
        <v>0</v>
      </c>
      <c r="FQ180" s="98">
        <f t="shared" si="5641"/>
        <v>0</v>
      </c>
      <c r="FR180" s="99">
        <f t="shared" si="5642"/>
        <v>0</v>
      </c>
      <c r="FS180" s="99">
        <f t="shared" si="5643"/>
        <v>0</v>
      </c>
      <c r="FT180" s="98"/>
      <c r="FU180" s="98"/>
      <c r="FV180" s="98"/>
      <c r="FW180" s="98"/>
      <c r="FX180" s="98"/>
      <c r="FY180" s="98"/>
      <c r="FZ180" s="98"/>
      <c r="GA180" s="98"/>
      <c r="GB180" s="98"/>
      <c r="GC180" s="98"/>
      <c r="GD180" s="99"/>
      <c r="GE180" s="99"/>
      <c r="GF180" s="98"/>
      <c r="GG180" s="98"/>
      <c r="GH180" s="98"/>
      <c r="GI180" s="98"/>
      <c r="GJ180" s="98">
        <f t="shared" si="5650"/>
        <v>1</v>
      </c>
      <c r="GK180" s="98">
        <f t="shared" si="5651"/>
        <v>98513.67</v>
      </c>
      <c r="GL180" s="98">
        <f t="shared" si="5652"/>
        <v>1</v>
      </c>
      <c r="GM180" s="98">
        <f t="shared" si="5653"/>
        <v>98513.67</v>
      </c>
      <c r="GN180" s="98">
        <f t="shared" si="5654"/>
        <v>2</v>
      </c>
      <c r="GO180" s="98">
        <f t="shared" si="5655"/>
        <v>197027.34</v>
      </c>
      <c r="GP180" s="98"/>
      <c r="GQ180" s="98"/>
      <c r="GR180" s="139"/>
      <c r="GS180" s="78"/>
      <c r="GT180" s="161">
        <v>98513.666200000007</v>
      </c>
      <c r="GU180" s="161">
        <f t="shared" si="4720"/>
        <v>98513.67</v>
      </c>
      <c r="GV180" s="90">
        <f t="shared" si="4249"/>
        <v>-3.799999991315417E-3</v>
      </c>
    </row>
    <row r="181" spans="1:204" ht="48" hidden="1" x14ac:dyDescent="0.2">
      <c r="A181" s="23">
        <v>1</v>
      </c>
      <c r="B181" s="78" t="s">
        <v>238</v>
      </c>
      <c r="C181" s="79" t="s">
        <v>239</v>
      </c>
      <c r="D181" s="86">
        <v>439</v>
      </c>
      <c r="E181" s="86" t="s">
        <v>240</v>
      </c>
      <c r="F181" s="86">
        <v>38</v>
      </c>
      <c r="G181" s="97">
        <v>98513.666200000007</v>
      </c>
      <c r="H181" s="98"/>
      <c r="I181" s="98"/>
      <c r="J181" s="98"/>
      <c r="K181" s="98"/>
      <c r="L181" s="98">
        <f>VLOOKUP($D181,'факт '!$D$7:$AS$101,3,0)</f>
        <v>0</v>
      </c>
      <c r="M181" s="98">
        <f>VLOOKUP($D181,'факт '!$D$7:$AS$101,4,0)</f>
        <v>0</v>
      </c>
      <c r="N181" s="98"/>
      <c r="O181" s="98"/>
      <c r="P181" s="98">
        <f t="shared" si="5591"/>
        <v>0</v>
      </c>
      <c r="Q181" s="98">
        <f t="shared" si="5592"/>
        <v>0</v>
      </c>
      <c r="R181" s="99">
        <f t="shared" si="5593"/>
        <v>0</v>
      </c>
      <c r="S181" s="99">
        <f t="shared" si="5256"/>
        <v>0</v>
      </c>
      <c r="T181" s="98"/>
      <c r="U181" s="98"/>
      <c r="V181" s="98"/>
      <c r="W181" s="98"/>
      <c r="X181" s="98">
        <f>VLOOKUP($D181,'факт '!$D$7:$AS$101,7,0)</f>
        <v>0</v>
      </c>
      <c r="Y181" s="98">
        <f>VLOOKUP($D181,'факт '!$D$7:$AS$101,8,0)</f>
        <v>0</v>
      </c>
      <c r="Z181" s="98">
        <f>VLOOKUP($D181,'факт '!$D$7:$AS$101,9,0)</f>
        <v>0</v>
      </c>
      <c r="AA181" s="98">
        <f>VLOOKUP($D181,'факт '!$D$7:$AS$101,10,0)</f>
        <v>0</v>
      </c>
      <c r="AB181" s="98">
        <f t="shared" si="5594"/>
        <v>0</v>
      </c>
      <c r="AC181" s="98">
        <f t="shared" si="5595"/>
        <v>0</v>
      </c>
      <c r="AD181" s="99">
        <f t="shared" si="5596"/>
        <v>0</v>
      </c>
      <c r="AE181" s="99">
        <f t="shared" si="5597"/>
        <v>0</v>
      </c>
      <c r="AF181" s="98"/>
      <c r="AG181" s="98"/>
      <c r="AH181" s="98"/>
      <c r="AI181" s="98"/>
      <c r="AJ181" s="98">
        <f>VLOOKUP($D181,'факт '!$D$7:$AS$101,5,0)</f>
        <v>0</v>
      </c>
      <c r="AK181" s="98">
        <f>VLOOKUP($D181,'факт '!$D$7:$AS$101,6,0)</f>
        <v>0</v>
      </c>
      <c r="AL181" s="98"/>
      <c r="AM181" s="98"/>
      <c r="AN181" s="98">
        <f t="shared" si="5598"/>
        <v>0</v>
      </c>
      <c r="AO181" s="98">
        <f t="shared" si="5599"/>
        <v>0</v>
      </c>
      <c r="AP181" s="99">
        <f t="shared" si="5600"/>
        <v>0</v>
      </c>
      <c r="AQ181" s="99">
        <f t="shared" si="5601"/>
        <v>0</v>
      </c>
      <c r="AR181" s="98"/>
      <c r="AS181" s="98"/>
      <c r="AT181" s="98"/>
      <c r="AU181" s="98"/>
      <c r="AV181" s="98">
        <f>VLOOKUP($D181,'факт '!$D$7:$AS$101,11,0)</f>
        <v>0</v>
      </c>
      <c r="AW181" s="98">
        <f>VLOOKUP($D181,'факт '!$D$7:$AS$101,12,0)</f>
        <v>0</v>
      </c>
      <c r="AX181" s="98"/>
      <c r="AY181" s="98"/>
      <c r="AZ181" s="98">
        <f t="shared" si="5602"/>
        <v>0</v>
      </c>
      <c r="BA181" s="98">
        <f t="shared" si="5603"/>
        <v>0</v>
      </c>
      <c r="BB181" s="99">
        <f t="shared" si="5604"/>
        <v>0</v>
      </c>
      <c r="BC181" s="99">
        <f t="shared" si="5605"/>
        <v>0</v>
      </c>
      <c r="BD181" s="98"/>
      <c r="BE181" s="98"/>
      <c r="BF181" s="98"/>
      <c r="BG181" s="98"/>
      <c r="BH181" s="98">
        <f>VLOOKUP($D181,'факт '!$D$7:$AS$101,15,0)</f>
        <v>0</v>
      </c>
      <c r="BI181" s="98">
        <f>VLOOKUP($D181,'факт '!$D$7:$AS$101,16,0)</f>
        <v>0</v>
      </c>
      <c r="BJ181" s="98">
        <f>VLOOKUP($D181,'факт '!$D$7:$AS$101,17,0)</f>
        <v>0</v>
      </c>
      <c r="BK181" s="98">
        <f>VLOOKUP($D181,'факт '!$D$7:$AS$101,18,0)</f>
        <v>0</v>
      </c>
      <c r="BL181" s="98">
        <f t="shared" si="5606"/>
        <v>0</v>
      </c>
      <c r="BM181" s="98">
        <f t="shared" si="5607"/>
        <v>0</v>
      </c>
      <c r="BN181" s="99">
        <f t="shared" si="5608"/>
        <v>0</v>
      </c>
      <c r="BO181" s="99">
        <f t="shared" si="5609"/>
        <v>0</v>
      </c>
      <c r="BP181" s="98"/>
      <c r="BQ181" s="98"/>
      <c r="BR181" s="98"/>
      <c r="BS181" s="98"/>
      <c r="BT181" s="98">
        <f>VLOOKUP($D181,'факт '!$D$7:$AS$101,19,0)</f>
        <v>0</v>
      </c>
      <c r="BU181" s="98">
        <f>VLOOKUP($D181,'факт '!$D$7:$AS$101,20,0)</f>
        <v>0</v>
      </c>
      <c r="BV181" s="98">
        <f>VLOOKUP($D181,'факт '!$D$7:$AS$101,21,0)</f>
        <v>0</v>
      </c>
      <c r="BW181" s="98">
        <f>VLOOKUP($D181,'факт '!$D$7:$AS$101,22,0)</f>
        <v>0</v>
      </c>
      <c r="BX181" s="98">
        <f t="shared" si="5610"/>
        <v>0</v>
      </c>
      <c r="BY181" s="98">
        <f t="shared" si="5611"/>
        <v>0</v>
      </c>
      <c r="BZ181" s="99">
        <f t="shared" si="5612"/>
        <v>0</v>
      </c>
      <c r="CA181" s="99">
        <f t="shared" si="5613"/>
        <v>0</v>
      </c>
      <c r="CB181" s="98"/>
      <c r="CC181" s="98"/>
      <c r="CD181" s="98"/>
      <c r="CE181" s="98"/>
      <c r="CF181" s="98">
        <f>VLOOKUP($D181,'факт '!$D$7:$AS$101,23,0)</f>
        <v>0</v>
      </c>
      <c r="CG181" s="98">
        <f>VLOOKUP($D181,'факт '!$D$7:$AS$101,24,0)</f>
        <v>0</v>
      </c>
      <c r="CH181" s="98">
        <f>VLOOKUP($D181,'факт '!$D$7:$AS$101,25,0)</f>
        <v>0</v>
      </c>
      <c r="CI181" s="98">
        <f>VLOOKUP($D181,'факт '!$D$7:$AS$101,26,0)</f>
        <v>0</v>
      </c>
      <c r="CJ181" s="98">
        <f t="shared" si="5614"/>
        <v>0</v>
      </c>
      <c r="CK181" s="98">
        <f t="shared" si="5615"/>
        <v>0</v>
      </c>
      <c r="CL181" s="99">
        <f t="shared" si="5616"/>
        <v>0</v>
      </c>
      <c r="CM181" s="99">
        <f t="shared" si="5617"/>
        <v>0</v>
      </c>
      <c r="CN181" s="98"/>
      <c r="CO181" s="98"/>
      <c r="CP181" s="98"/>
      <c r="CQ181" s="98"/>
      <c r="CR181" s="98">
        <f>VLOOKUP($D181,'факт '!$D$7:$AS$101,27,0)</f>
        <v>0</v>
      </c>
      <c r="CS181" s="98">
        <f>VLOOKUP($D181,'факт '!$D$7:$AS$101,28,0)</f>
        <v>0</v>
      </c>
      <c r="CT181" s="98">
        <f>VLOOKUP($D181,'факт '!$D$7:$AS$101,29,0)</f>
        <v>0</v>
      </c>
      <c r="CU181" s="98">
        <f>VLOOKUP($D181,'факт '!$D$7:$AS$101,30,0)</f>
        <v>0</v>
      </c>
      <c r="CV181" s="98">
        <f t="shared" si="5618"/>
        <v>0</v>
      </c>
      <c r="CW181" s="98">
        <f t="shared" si="5619"/>
        <v>0</v>
      </c>
      <c r="CX181" s="99">
        <f t="shared" si="5620"/>
        <v>0</v>
      </c>
      <c r="CY181" s="99">
        <f t="shared" si="5621"/>
        <v>0</v>
      </c>
      <c r="CZ181" s="98"/>
      <c r="DA181" s="98"/>
      <c r="DB181" s="98"/>
      <c r="DC181" s="98"/>
      <c r="DD181" s="98">
        <f>VLOOKUP($D181,'факт '!$D$7:$AS$101,31,0)</f>
        <v>0</v>
      </c>
      <c r="DE181" s="98">
        <f>VLOOKUP($D181,'факт '!$D$7:$AS$101,32,0)</f>
        <v>0</v>
      </c>
      <c r="DF181" s="98"/>
      <c r="DG181" s="98"/>
      <c r="DH181" s="98">
        <f t="shared" si="5622"/>
        <v>0</v>
      </c>
      <c r="DI181" s="98">
        <f t="shared" si="5623"/>
        <v>0</v>
      </c>
      <c r="DJ181" s="99">
        <f t="shared" si="5624"/>
        <v>0</v>
      </c>
      <c r="DK181" s="99">
        <f t="shared" si="5625"/>
        <v>0</v>
      </c>
      <c r="DL181" s="98"/>
      <c r="DM181" s="98"/>
      <c r="DN181" s="98"/>
      <c r="DO181" s="98"/>
      <c r="DP181" s="98">
        <f>VLOOKUP($D181,'факт '!$D$7:$AS$101,13,0)</f>
        <v>0</v>
      </c>
      <c r="DQ181" s="98">
        <f>VLOOKUP($D181,'факт '!$D$7:$AS$101,14,0)</f>
        <v>0</v>
      </c>
      <c r="DR181" s="98"/>
      <c r="DS181" s="98"/>
      <c r="DT181" s="98">
        <f t="shared" si="5626"/>
        <v>0</v>
      </c>
      <c r="DU181" s="98">
        <f t="shared" si="5627"/>
        <v>0</v>
      </c>
      <c r="DV181" s="99">
        <f t="shared" si="5628"/>
        <v>0</v>
      </c>
      <c r="DW181" s="99">
        <f t="shared" si="5629"/>
        <v>0</v>
      </c>
      <c r="DX181" s="98"/>
      <c r="DY181" s="98"/>
      <c r="DZ181" s="98"/>
      <c r="EA181" s="98"/>
      <c r="EB181" s="98">
        <f>VLOOKUP($D181,'факт '!$D$7:$AS$101,33,0)</f>
        <v>3</v>
      </c>
      <c r="EC181" s="98">
        <f>VLOOKUP($D181,'факт '!$D$7:$AS$101,34,0)</f>
        <v>295541.01</v>
      </c>
      <c r="ED181" s="98">
        <f>VLOOKUP($D181,'факт '!$D$7:$AS$101,35,0)</f>
        <v>0</v>
      </c>
      <c r="EE181" s="98">
        <f>VLOOKUP($D181,'факт '!$D$7:$AS$101,36,0)</f>
        <v>0</v>
      </c>
      <c r="EF181" s="98">
        <f t="shared" si="5630"/>
        <v>3</v>
      </c>
      <c r="EG181" s="98">
        <f t="shared" si="5631"/>
        <v>295541.01</v>
      </c>
      <c r="EH181" s="99">
        <f t="shared" si="5632"/>
        <v>3</v>
      </c>
      <c r="EI181" s="99">
        <f t="shared" si="5633"/>
        <v>295541.01</v>
      </c>
      <c r="EJ181" s="98"/>
      <c r="EK181" s="98"/>
      <c r="EL181" s="98"/>
      <c r="EM181" s="98"/>
      <c r="EN181" s="98">
        <f>VLOOKUP($D181,'факт '!$D$7:$AS$101,39,0)</f>
        <v>11</v>
      </c>
      <c r="EO181" s="98">
        <f>VLOOKUP($D181,'факт '!$D$7:$AS$101,40,0)</f>
        <v>1083650.3699999999</v>
      </c>
      <c r="EP181" s="98">
        <f>VLOOKUP($D181,'факт '!$D$7:$AS$101,41,0)</f>
        <v>0</v>
      </c>
      <c r="EQ181" s="98">
        <f>VLOOKUP($D181,'факт '!$D$7:$AS$101,42,0)</f>
        <v>0</v>
      </c>
      <c r="ER181" s="98">
        <f t="shared" si="5634"/>
        <v>11</v>
      </c>
      <c r="ES181" s="98">
        <f t="shared" si="5635"/>
        <v>1083650.3699999999</v>
      </c>
      <c r="ET181" s="99">
        <f t="shared" si="5636"/>
        <v>11</v>
      </c>
      <c r="EU181" s="99">
        <f t="shared" si="5637"/>
        <v>1083650.3699999999</v>
      </c>
      <c r="EV181" s="98"/>
      <c r="EW181" s="98"/>
      <c r="EX181" s="98"/>
      <c r="EY181" s="98"/>
      <c r="EZ181" s="98"/>
      <c r="FA181" s="98"/>
      <c r="FB181" s="98"/>
      <c r="FC181" s="98"/>
      <c r="FD181" s="98">
        <f t="shared" si="5638"/>
        <v>0</v>
      </c>
      <c r="FE181" s="98">
        <f t="shared" si="5639"/>
        <v>0</v>
      </c>
      <c r="FF181" s="99">
        <f t="shared" si="5493"/>
        <v>0</v>
      </c>
      <c r="FG181" s="99">
        <f t="shared" si="5494"/>
        <v>0</v>
      </c>
      <c r="FH181" s="98"/>
      <c r="FI181" s="98"/>
      <c r="FJ181" s="98"/>
      <c r="FK181" s="98"/>
      <c r="FL181" s="98">
        <f>VLOOKUP($D181,'факт '!$D$7:$AS$101,37,0)</f>
        <v>0</v>
      </c>
      <c r="FM181" s="98">
        <f>VLOOKUP($D181,'факт '!$D$7:$AS$101,38,0)</f>
        <v>0</v>
      </c>
      <c r="FN181" s="98"/>
      <c r="FO181" s="98"/>
      <c r="FP181" s="98">
        <f t="shared" si="5640"/>
        <v>0</v>
      </c>
      <c r="FQ181" s="98">
        <f t="shared" si="5641"/>
        <v>0</v>
      </c>
      <c r="FR181" s="99">
        <f t="shared" si="5642"/>
        <v>0</v>
      </c>
      <c r="FS181" s="99">
        <f t="shared" si="5643"/>
        <v>0</v>
      </c>
      <c r="FT181" s="98"/>
      <c r="FU181" s="98"/>
      <c r="FV181" s="98"/>
      <c r="FW181" s="98"/>
      <c r="FX181" s="98"/>
      <c r="FY181" s="98"/>
      <c r="FZ181" s="98"/>
      <c r="GA181" s="98"/>
      <c r="GB181" s="98">
        <f t="shared" si="5644"/>
        <v>0</v>
      </c>
      <c r="GC181" s="98">
        <f t="shared" si="5645"/>
        <v>0</v>
      </c>
      <c r="GD181" s="99">
        <f t="shared" si="5507"/>
        <v>0</v>
      </c>
      <c r="GE181" s="99">
        <f t="shared" si="5508"/>
        <v>0</v>
      </c>
      <c r="GF181" s="98">
        <f t="shared" si="5646"/>
        <v>0</v>
      </c>
      <c r="GG181" s="98">
        <f t="shared" si="5647"/>
        <v>0</v>
      </c>
      <c r="GH181" s="98">
        <f t="shared" si="5648"/>
        <v>0</v>
      </c>
      <c r="GI181" s="98">
        <f t="shared" si="5649"/>
        <v>0</v>
      </c>
      <c r="GJ181" s="98">
        <f t="shared" si="5650"/>
        <v>14</v>
      </c>
      <c r="GK181" s="98">
        <f t="shared" si="5651"/>
        <v>1379191.38</v>
      </c>
      <c r="GL181" s="98">
        <f t="shared" si="5652"/>
        <v>0</v>
      </c>
      <c r="GM181" s="98">
        <f t="shared" si="5653"/>
        <v>0</v>
      </c>
      <c r="GN181" s="98">
        <f t="shared" si="5654"/>
        <v>14</v>
      </c>
      <c r="GO181" s="98">
        <f t="shared" si="5655"/>
        <v>1379191.38</v>
      </c>
      <c r="GP181" s="98"/>
      <c r="GQ181" s="98"/>
      <c r="GR181" s="139"/>
      <c r="GS181" s="78"/>
      <c r="GT181" s="161">
        <v>98513.666200000007</v>
      </c>
      <c r="GU181" s="161">
        <f t="shared" si="4720"/>
        <v>98513.67</v>
      </c>
      <c r="GV181" s="90">
        <f t="shared" si="4249"/>
        <v>-3.799999991315417E-3</v>
      </c>
    </row>
    <row r="182" spans="1:204" ht="56.25" hidden="1" customHeight="1" x14ac:dyDescent="0.2">
      <c r="A182" s="23"/>
      <c r="B182" s="190" t="s">
        <v>307</v>
      </c>
      <c r="C182" s="191" t="s">
        <v>308</v>
      </c>
      <c r="D182" s="189">
        <v>504</v>
      </c>
      <c r="E182" s="189" t="s">
        <v>344</v>
      </c>
      <c r="F182" s="86">
        <v>38</v>
      </c>
      <c r="G182" s="97">
        <v>98513.666200000007</v>
      </c>
      <c r="H182" s="98"/>
      <c r="I182" s="98"/>
      <c r="J182" s="98"/>
      <c r="K182" s="98"/>
      <c r="L182" s="98">
        <f>VLOOKUP($D182,'факт '!$D$7:$AS$101,3,0)</f>
        <v>2</v>
      </c>
      <c r="M182" s="98">
        <f>VLOOKUP($D182,'факт '!$D$7:$AS$101,4,0)</f>
        <v>197027.34</v>
      </c>
      <c r="N182" s="98"/>
      <c r="O182" s="98"/>
      <c r="P182" s="98">
        <f t="shared" ref="P182" si="5656">SUM(L182+N182)</f>
        <v>2</v>
      </c>
      <c r="Q182" s="98">
        <f t="shared" ref="Q182" si="5657">SUM(M182+O182)</f>
        <v>197027.34</v>
      </c>
      <c r="R182" s="99">
        <f t="shared" ref="R182" si="5658">SUM(L182-J182)</f>
        <v>2</v>
      </c>
      <c r="S182" s="99">
        <f t="shared" ref="S182" si="5659">SUM(M182-K182)</f>
        <v>197027.34</v>
      </c>
      <c r="T182" s="98"/>
      <c r="U182" s="98"/>
      <c r="V182" s="98"/>
      <c r="W182" s="98"/>
      <c r="X182" s="98"/>
      <c r="Y182" s="98"/>
      <c r="Z182" s="98"/>
      <c r="AA182" s="98"/>
      <c r="AB182" s="98"/>
      <c r="AC182" s="98"/>
      <c r="AD182" s="99"/>
      <c r="AE182" s="99"/>
      <c r="AF182" s="98"/>
      <c r="AG182" s="98"/>
      <c r="AH182" s="98"/>
      <c r="AI182" s="98"/>
      <c r="AJ182" s="98"/>
      <c r="AK182" s="98"/>
      <c r="AL182" s="98"/>
      <c r="AM182" s="98"/>
      <c r="AN182" s="98"/>
      <c r="AO182" s="98"/>
      <c r="AP182" s="99"/>
      <c r="AQ182" s="99"/>
      <c r="AR182" s="98"/>
      <c r="AS182" s="98"/>
      <c r="AT182" s="98"/>
      <c r="AU182" s="98"/>
      <c r="AV182" s="98"/>
      <c r="AW182" s="98"/>
      <c r="AX182" s="98"/>
      <c r="AY182" s="98"/>
      <c r="AZ182" s="98"/>
      <c r="BA182" s="98"/>
      <c r="BB182" s="99"/>
      <c r="BC182" s="99"/>
      <c r="BD182" s="98"/>
      <c r="BE182" s="98"/>
      <c r="BF182" s="98"/>
      <c r="BG182" s="98"/>
      <c r="BH182" s="98"/>
      <c r="BI182" s="98"/>
      <c r="BJ182" s="98"/>
      <c r="BK182" s="98"/>
      <c r="BL182" s="98"/>
      <c r="BM182" s="98"/>
      <c r="BN182" s="99"/>
      <c r="BO182" s="99"/>
      <c r="BP182" s="98"/>
      <c r="BQ182" s="98"/>
      <c r="BR182" s="98"/>
      <c r="BS182" s="98"/>
      <c r="BT182" s="98"/>
      <c r="BU182" s="98"/>
      <c r="BV182" s="98"/>
      <c r="BW182" s="98"/>
      <c r="BX182" s="98"/>
      <c r="BY182" s="98"/>
      <c r="BZ182" s="99"/>
      <c r="CA182" s="99"/>
      <c r="CB182" s="98"/>
      <c r="CC182" s="98"/>
      <c r="CD182" s="98"/>
      <c r="CE182" s="98"/>
      <c r="CF182" s="98"/>
      <c r="CG182" s="98"/>
      <c r="CH182" s="98"/>
      <c r="CI182" s="98"/>
      <c r="CJ182" s="98"/>
      <c r="CK182" s="98"/>
      <c r="CL182" s="99"/>
      <c r="CM182" s="99"/>
      <c r="CN182" s="98"/>
      <c r="CO182" s="98"/>
      <c r="CP182" s="98"/>
      <c r="CQ182" s="98"/>
      <c r="CR182" s="98"/>
      <c r="CS182" s="98"/>
      <c r="CT182" s="98"/>
      <c r="CU182" s="98"/>
      <c r="CV182" s="98"/>
      <c r="CW182" s="98"/>
      <c r="CX182" s="99"/>
      <c r="CY182" s="99"/>
      <c r="CZ182" s="98"/>
      <c r="DA182" s="98"/>
      <c r="DB182" s="98"/>
      <c r="DC182" s="98"/>
      <c r="DD182" s="98"/>
      <c r="DE182" s="98"/>
      <c r="DF182" s="98"/>
      <c r="DG182" s="98"/>
      <c r="DH182" s="98"/>
      <c r="DI182" s="98"/>
      <c r="DJ182" s="99"/>
      <c r="DK182" s="99"/>
      <c r="DL182" s="98"/>
      <c r="DM182" s="98"/>
      <c r="DN182" s="98"/>
      <c r="DO182" s="98"/>
      <c r="DP182" s="98"/>
      <c r="DQ182" s="98"/>
      <c r="DR182" s="98"/>
      <c r="DS182" s="98"/>
      <c r="DT182" s="98"/>
      <c r="DU182" s="98"/>
      <c r="DV182" s="99"/>
      <c r="DW182" s="99"/>
      <c r="DX182" s="98"/>
      <c r="DY182" s="98"/>
      <c r="DZ182" s="98"/>
      <c r="EA182" s="98"/>
      <c r="EB182" s="98"/>
      <c r="EC182" s="98"/>
      <c r="ED182" s="98"/>
      <c r="EE182" s="98"/>
      <c r="EF182" s="98"/>
      <c r="EG182" s="98"/>
      <c r="EH182" s="99"/>
      <c r="EI182" s="99"/>
      <c r="EJ182" s="98"/>
      <c r="EK182" s="98"/>
      <c r="EL182" s="98"/>
      <c r="EM182" s="98"/>
      <c r="EN182" s="98">
        <f>VLOOKUP($D182,'факт '!$D$7:$AS$101,39,0)</f>
        <v>0</v>
      </c>
      <c r="EO182" s="98">
        <f>VLOOKUP($D182,'факт '!$D$7:$AS$101,40,0)</f>
        <v>0</v>
      </c>
      <c r="EP182" s="98">
        <f>VLOOKUP($D182,'факт '!$D$7:$AS$101,41,0)</f>
        <v>0</v>
      </c>
      <c r="EQ182" s="98">
        <f>VLOOKUP($D182,'факт '!$D$7:$AS$101,42,0)</f>
        <v>0</v>
      </c>
      <c r="ER182" s="98"/>
      <c r="ES182" s="98"/>
      <c r="ET182" s="99"/>
      <c r="EU182" s="99"/>
      <c r="EV182" s="98"/>
      <c r="EW182" s="98"/>
      <c r="EX182" s="98"/>
      <c r="EY182" s="98"/>
      <c r="EZ182" s="98"/>
      <c r="FA182" s="98"/>
      <c r="FB182" s="98"/>
      <c r="FC182" s="98"/>
      <c r="FD182" s="98"/>
      <c r="FE182" s="98"/>
      <c r="FF182" s="99"/>
      <c r="FG182" s="99"/>
      <c r="FH182" s="98"/>
      <c r="FI182" s="98"/>
      <c r="FJ182" s="98"/>
      <c r="FK182" s="98"/>
      <c r="FL182" s="98">
        <f>VLOOKUP($D182,'факт '!$D$7:$AS$101,37,0)</f>
        <v>0</v>
      </c>
      <c r="FM182" s="98">
        <f>VLOOKUP($D182,'факт '!$D$7:$AS$101,38,0)</f>
        <v>0</v>
      </c>
      <c r="FN182" s="98"/>
      <c r="FO182" s="98"/>
      <c r="FP182" s="98">
        <f t="shared" si="5640"/>
        <v>0</v>
      </c>
      <c r="FQ182" s="98">
        <f t="shared" si="5641"/>
        <v>0</v>
      </c>
      <c r="FR182" s="99">
        <f t="shared" si="5642"/>
        <v>0</v>
      </c>
      <c r="FS182" s="99">
        <f t="shared" si="5643"/>
        <v>0</v>
      </c>
      <c r="FT182" s="98"/>
      <c r="FU182" s="98"/>
      <c r="FV182" s="98"/>
      <c r="FW182" s="98"/>
      <c r="FX182" s="98"/>
      <c r="FY182" s="98"/>
      <c r="FZ182" s="98"/>
      <c r="GA182" s="98"/>
      <c r="GB182" s="98"/>
      <c r="GC182" s="98"/>
      <c r="GD182" s="99"/>
      <c r="GE182" s="99"/>
      <c r="GF182" s="98"/>
      <c r="GG182" s="98"/>
      <c r="GH182" s="98"/>
      <c r="GI182" s="98"/>
      <c r="GJ182" s="98">
        <f t="shared" si="5650"/>
        <v>2</v>
      </c>
      <c r="GK182" s="98">
        <f t="shared" si="5651"/>
        <v>197027.34</v>
      </c>
      <c r="GL182" s="98">
        <f t="shared" si="5652"/>
        <v>0</v>
      </c>
      <c r="GM182" s="98">
        <f t="shared" si="5653"/>
        <v>0</v>
      </c>
      <c r="GN182" s="98">
        <f t="shared" si="5654"/>
        <v>2</v>
      </c>
      <c r="GO182" s="98">
        <f t="shared" si="5655"/>
        <v>197027.34</v>
      </c>
      <c r="GP182" s="98"/>
      <c r="GQ182" s="98"/>
      <c r="GR182" s="139"/>
      <c r="GS182" s="78"/>
      <c r="GT182" s="161">
        <v>98513.666200000007</v>
      </c>
      <c r="GU182" s="161">
        <f t="shared" si="4720"/>
        <v>98513.67</v>
      </c>
      <c r="GV182" s="90">
        <f t="shared" si="4249"/>
        <v>-3.799999991315417E-3</v>
      </c>
    </row>
    <row r="183" spans="1:204" ht="45" hidden="1" customHeight="1" x14ac:dyDescent="0.2">
      <c r="A183" s="23">
        <v>1</v>
      </c>
      <c r="B183" s="78" t="s">
        <v>307</v>
      </c>
      <c r="C183" s="79" t="s">
        <v>308</v>
      </c>
      <c r="D183" s="86">
        <v>506</v>
      </c>
      <c r="E183" s="86" t="s">
        <v>309</v>
      </c>
      <c r="F183" s="86">
        <v>38</v>
      </c>
      <c r="G183" s="97">
        <v>98513.666200000007</v>
      </c>
      <c r="H183" s="98"/>
      <c r="I183" s="98"/>
      <c r="J183" s="98"/>
      <c r="K183" s="98"/>
      <c r="L183" s="98">
        <f>VLOOKUP($D183,'факт '!$D$7:$AS$101,3,0)</f>
        <v>2</v>
      </c>
      <c r="M183" s="98">
        <f>VLOOKUP($D183,'факт '!$D$7:$AS$101,4,0)</f>
        <v>197027.34</v>
      </c>
      <c r="N183" s="98"/>
      <c r="O183" s="98"/>
      <c r="P183" s="98">
        <f t="shared" si="5591"/>
        <v>2</v>
      </c>
      <c r="Q183" s="98">
        <f t="shared" si="5592"/>
        <v>197027.34</v>
      </c>
      <c r="R183" s="99">
        <f t="shared" si="5593"/>
        <v>2</v>
      </c>
      <c r="S183" s="99">
        <f t="shared" si="5256"/>
        <v>197027.34</v>
      </c>
      <c r="T183" s="98"/>
      <c r="U183" s="98"/>
      <c r="V183" s="98"/>
      <c r="W183" s="98"/>
      <c r="X183" s="98">
        <f>VLOOKUP($D183,'факт '!$D$7:$AS$101,7,0)</f>
        <v>0</v>
      </c>
      <c r="Y183" s="98">
        <f>VLOOKUP($D183,'факт '!$D$7:$AS$101,8,0)</f>
        <v>0</v>
      </c>
      <c r="Z183" s="98">
        <f>VLOOKUP($D183,'факт '!$D$7:$AS$101,9,0)</f>
        <v>0</v>
      </c>
      <c r="AA183" s="98">
        <f>VLOOKUP($D183,'факт '!$D$7:$AS$101,10,0)</f>
        <v>0</v>
      </c>
      <c r="AB183" s="98">
        <f t="shared" si="5594"/>
        <v>0</v>
      </c>
      <c r="AC183" s="98">
        <f t="shared" si="5595"/>
        <v>0</v>
      </c>
      <c r="AD183" s="99">
        <f t="shared" si="5596"/>
        <v>0</v>
      </c>
      <c r="AE183" s="99">
        <f t="shared" si="5597"/>
        <v>0</v>
      </c>
      <c r="AF183" s="98"/>
      <c r="AG183" s="98"/>
      <c r="AH183" s="98"/>
      <c r="AI183" s="98"/>
      <c r="AJ183" s="98">
        <f>VLOOKUP($D183,'факт '!$D$7:$AS$101,5,0)</f>
        <v>0</v>
      </c>
      <c r="AK183" s="98">
        <f>VLOOKUP($D183,'факт '!$D$7:$AS$101,6,0)</f>
        <v>0</v>
      </c>
      <c r="AL183" s="98"/>
      <c r="AM183" s="98"/>
      <c r="AN183" s="98">
        <f t="shared" si="5598"/>
        <v>0</v>
      </c>
      <c r="AO183" s="98">
        <f t="shared" si="5599"/>
        <v>0</v>
      </c>
      <c r="AP183" s="99">
        <f t="shared" si="5600"/>
        <v>0</v>
      </c>
      <c r="AQ183" s="99">
        <f t="shared" si="5601"/>
        <v>0</v>
      </c>
      <c r="AR183" s="98"/>
      <c r="AS183" s="98"/>
      <c r="AT183" s="98"/>
      <c r="AU183" s="98"/>
      <c r="AV183" s="98">
        <f>VLOOKUP($D183,'факт '!$D$7:$AS$101,11,0)</f>
        <v>0</v>
      </c>
      <c r="AW183" s="98">
        <f>VLOOKUP($D183,'факт '!$D$7:$AS$101,12,0)</f>
        <v>0</v>
      </c>
      <c r="AX183" s="98"/>
      <c r="AY183" s="98"/>
      <c r="AZ183" s="98">
        <f t="shared" si="5602"/>
        <v>0</v>
      </c>
      <c r="BA183" s="98">
        <f t="shared" si="5603"/>
        <v>0</v>
      </c>
      <c r="BB183" s="99">
        <f t="shared" si="5604"/>
        <v>0</v>
      </c>
      <c r="BC183" s="99">
        <f t="shared" si="5605"/>
        <v>0</v>
      </c>
      <c r="BD183" s="98"/>
      <c r="BE183" s="98"/>
      <c r="BF183" s="98"/>
      <c r="BG183" s="98"/>
      <c r="BH183" s="98">
        <f>VLOOKUP($D183,'факт '!$D$7:$AS$101,15,0)</f>
        <v>0</v>
      </c>
      <c r="BI183" s="98">
        <f>VLOOKUP($D183,'факт '!$D$7:$AS$101,16,0)</f>
        <v>0</v>
      </c>
      <c r="BJ183" s="98">
        <f>VLOOKUP($D183,'факт '!$D$7:$AS$101,17,0)</f>
        <v>0</v>
      </c>
      <c r="BK183" s="98">
        <f>VLOOKUP($D183,'факт '!$D$7:$AS$101,18,0)</f>
        <v>0</v>
      </c>
      <c r="BL183" s="98">
        <f t="shared" si="5606"/>
        <v>0</v>
      </c>
      <c r="BM183" s="98">
        <f t="shared" si="5607"/>
        <v>0</v>
      </c>
      <c r="BN183" s="99">
        <f t="shared" si="5608"/>
        <v>0</v>
      </c>
      <c r="BO183" s="99">
        <f t="shared" si="5609"/>
        <v>0</v>
      </c>
      <c r="BP183" s="98"/>
      <c r="BQ183" s="98"/>
      <c r="BR183" s="98"/>
      <c r="BS183" s="98"/>
      <c r="BT183" s="98">
        <f>VLOOKUP($D183,'факт '!$D$7:$AS$101,19,0)</f>
        <v>0</v>
      </c>
      <c r="BU183" s="98">
        <f>VLOOKUP($D183,'факт '!$D$7:$AS$101,20,0)</f>
        <v>0</v>
      </c>
      <c r="BV183" s="98">
        <f>VLOOKUP($D183,'факт '!$D$7:$AS$101,21,0)</f>
        <v>0</v>
      </c>
      <c r="BW183" s="98">
        <f>VLOOKUP($D183,'факт '!$D$7:$AS$101,22,0)</f>
        <v>0</v>
      </c>
      <c r="BX183" s="98">
        <f t="shared" si="5610"/>
        <v>0</v>
      </c>
      <c r="BY183" s="98">
        <f t="shared" si="5611"/>
        <v>0</v>
      </c>
      <c r="BZ183" s="99">
        <f t="shared" si="5612"/>
        <v>0</v>
      </c>
      <c r="CA183" s="99">
        <f t="shared" si="5613"/>
        <v>0</v>
      </c>
      <c r="CB183" s="98"/>
      <c r="CC183" s="98"/>
      <c r="CD183" s="98"/>
      <c r="CE183" s="98"/>
      <c r="CF183" s="98">
        <f>VLOOKUP($D183,'факт '!$D$7:$AS$101,23,0)</f>
        <v>0</v>
      </c>
      <c r="CG183" s="98">
        <f>VLOOKUP($D183,'факт '!$D$7:$AS$101,24,0)</f>
        <v>0</v>
      </c>
      <c r="CH183" s="98">
        <f>VLOOKUP($D183,'факт '!$D$7:$AS$101,25,0)</f>
        <v>0</v>
      </c>
      <c r="CI183" s="98">
        <f>VLOOKUP($D183,'факт '!$D$7:$AS$101,26,0)</f>
        <v>0</v>
      </c>
      <c r="CJ183" s="98">
        <f t="shared" si="5614"/>
        <v>0</v>
      </c>
      <c r="CK183" s="98">
        <f t="shared" si="5615"/>
        <v>0</v>
      </c>
      <c r="CL183" s="99">
        <f t="shared" si="5616"/>
        <v>0</v>
      </c>
      <c r="CM183" s="99">
        <f t="shared" si="5617"/>
        <v>0</v>
      </c>
      <c r="CN183" s="98"/>
      <c r="CO183" s="98"/>
      <c r="CP183" s="98"/>
      <c r="CQ183" s="98"/>
      <c r="CR183" s="98">
        <f>VLOOKUP($D183,'факт '!$D$7:$AS$101,27,0)</f>
        <v>0</v>
      </c>
      <c r="CS183" s="98">
        <f>VLOOKUP($D183,'факт '!$D$7:$AS$101,28,0)</f>
        <v>0</v>
      </c>
      <c r="CT183" s="98">
        <f>VLOOKUP($D183,'факт '!$D$7:$AS$101,29,0)</f>
        <v>0</v>
      </c>
      <c r="CU183" s="98">
        <f>VLOOKUP($D183,'факт '!$D$7:$AS$101,30,0)</f>
        <v>0</v>
      </c>
      <c r="CV183" s="98">
        <f t="shared" si="5618"/>
        <v>0</v>
      </c>
      <c r="CW183" s="98">
        <f t="shared" si="5619"/>
        <v>0</v>
      </c>
      <c r="CX183" s="99">
        <f t="shared" si="5620"/>
        <v>0</v>
      </c>
      <c r="CY183" s="99">
        <f t="shared" si="5621"/>
        <v>0</v>
      </c>
      <c r="CZ183" s="98"/>
      <c r="DA183" s="98"/>
      <c r="DB183" s="98"/>
      <c r="DC183" s="98"/>
      <c r="DD183" s="98">
        <f>VLOOKUP($D183,'факт '!$D$7:$AS$101,31,0)</f>
        <v>0</v>
      </c>
      <c r="DE183" s="98">
        <f>VLOOKUP($D183,'факт '!$D$7:$AS$101,32,0)</f>
        <v>0</v>
      </c>
      <c r="DF183" s="98"/>
      <c r="DG183" s="98"/>
      <c r="DH183" s="98">
        <f t="shared" si="5622"/>
        <v>0</v>
      </c>
      <c r="DI183" s="98">
        <f t="shared" si="5623"/>
        <v>0</v>
      </c>
      <c r="DJ183" s="99">
        <f t="shared" si="5624"/>
        <v>0</v>
      </c>
      <c r="DK183" s="99">
        <f t="shared" si="5625"/>
        <v>0</v>
      </c>
      <c r="DL183" s="98"/>
      <c r="DM183" s="98"/>
      <c r="DN183" s="98"/>
      <c r="DO183" s="98"/>
      <c r="DP183" s="98">
        <f>VLOOKUP($D183,'факт '!$D$7:$AS$101,13,0)</f>
        <v>0</v>
      </c>
      <c r="DQ183" s="98">
        <f>VLOOKUP($D183,'факт '!$D$7:$AS$101,14,0)</f>
        <v>0</v>
      </c>
      <c r="DR183" s="98"/>
      <c r="DS183" s="98"/>
      <c r="DT183" s="98">
        <f t="shared" si="5626"/>
        <v>0</v>
      </c>
      <c r="DU183" s="98">
        <f t="shared" si="5627"/>
        <v>0</v>
      </c>
      <c r="DV183" s="99">
        <f t="shared" si="5628"/>
        <v>0</v>
      </c>
      <c r="DW183" s="99">
        <f t="shared" si="5629"/>
        <v>0</v>
      </c>
      <c r="DX183" s="98"/>
      <c r="DY183" s="98"/>
      <c r="DZ183" s="98"/>
      <c r="EA183" s="98"/>
      <c r="EB183" s="98">
        <f>VLOOKUP($D183,'факт '!$D$7:$AS$101,33,0)</f>
        <v>0</v>
      </c>
      <c r="EC183" s="98">
        <f>VLOOKUP($D183,'факт '!$D$7:$AS$101,34,0)</f>
        <v>0</v>
      </c>
      <c r="ED183" s="98">
        <f>VLOOKUP($D183,'факт '!$D$7:$AS$101,35,0)</f>
        <v>0</v>
      </c>
      <c r="EE183" s="98">
        <f>VLOOKUP($D183,'факт '!$D$7:$AS$101,36,0)</f>
        <v>0</v>
      </c>
      <c r="EF183" s="98">
        <f t="shared" si="5630"/>
        <v>0</v>
      </c>
      <c r="EG183" s="98">
        <f t="shared" si="5631"/>
        <v>0</v>
      </c>
      <c r="EH183" s="99">
        <f t="shared" si="5632"/>
        <v>0</v>
      </c>
      <c r="EI183" s="99">
        <f t="shared" si="5633"/>
        <v>0</v>
      </c>
      <c r="EJ183" s="98"/>
      <c r="EK183" s="98"/>
      <c r="EL183" s="98"/>
      <c r="EM183" s="98"/>
      <c r="EN183" s="98">
        <f>VLOOKUP($D183,'факт '!$D$7:$AS$101,39,0)</f>
        <v>0</v>
      </c>
      <c r="EO183" s="98">
        <f>VLOOKUP($D183,'факт '!$D$7:$AS$101,40,0)</f>
        <v>0</v>
      </c>
      <c r="EP183" s="98">
        <f>VLOOKUP($D183,'факт '!$D$7:$AS$101,41,0)</f>
        <v>0</v>
      </c>
      <c r="EQ183" s="98">
        <f>VLOOKUP($D183,'факт '!$D$7:$AS$101,42,0)</f>
        <v>0</v>
      </c>
      <c r="ER183" s="98">
        <f t="shared" si="5634"/>
        <v>0</v>
      </c>
      <c r="ES183" s="98">
        <f t="shared" si="5635"/>
        <v>0</v>
      </c>
      <c r="ET183" s="99">
        <f t="shared" si="5636"/>
        <v>0</v>
      </c>
      <c r="EU183" s="99">
        <f t="shared" si="5637"/>
        <v>0</v>
      </c>
      <c r="EV183" s="98"/>
      <c r="EW183" s="98"/>
      <c r="EX183" s="98"/>
      <c r="EY183" s="98"/>
      <c r="EZ183" s="98"/>
      <c r="FA183" s="98"/>
      <c r="FB183" s="98"/>
      <c r="FC183" s="98"/>
      <c r="FD183" s="98"/>
      <c r="FE183" s="98"/>
      <c r="FF183" s="99"/>
      <c r="FG183" s="99"/>
      <c r="FH183" s="98"/>
      <c r="FI183" s="98"/>
      <c r="FJ183" s="98"/>
      <c r="FK183" s="98"/>
      <c r="FL183" s="98">
        <f>VLOOKUP($D183,'факт '!$D$7:$AS$101,37,0)</f>
        <v>0</v>
      </c>
      <c r="FM183" s="98">
        <f>VLOOKUP($D183,'факт '!$D$7:$AS$101,38,0)</f>
        <v>0</v>
      </c>
      <c r="FN183" s="98"/>
      <c r="FO183" s="98"/>
      <c r="FP183" s="98">
        <f t="shared" si="5640"/>
        <v>0</v>
      </c>
      <c r="FQ183" s="98">
        <f t="shared" si="5641"/>
        <v>0</v>
      </c>
      <c r="FR183" s="99">
        <f t="shared" si="5642"/>
        <v>0</v>
      </c>
      <c r="FS183" s="99">
        <f t="shared" si="5643"/>
        <v>0</v>
      </c>
      <c r="FT183" s="98"/>
      <c r="FU183" s="98"/>
      <c r="FV183" s="98"/>
      <c r="FW183" s="98"/>
      <c r="FX183" s="98"/>
      <c r="FY183" s="98"/>
      <c r="FZ183" s="98"/>
      <c r="GA183" s="98"/>
      <c r="GB183" s="98"/>
      <c r="GC183" s="98"/>
      <c r="GD183" s="99"/>
      <c r="GE183" s="99"/>
      <c r="GF183" s="98"/>
      <c r="GG183" s="98"/>
      <c r="GH183" s="98"/>
      <c r="GI183" s="98"/>
      <c r="GJ183" s="98">
        <f t="shared" si="5650"/>
        <v>2</v>
      </c>
      <c r="GK183" s="98">
        <f t="shared" si="5651"/>
        <v>197027.34</v>
      </c>
      <c r="GL183" s="98">
        <f t="shared" si="5652"/>
        <v>0</v>
      </c>
      <c r="GM183" s="98">
        <f t="shared" si="5653"/>
        <v>0</v>
      </c>
      <c r="GN183" s="98">
        <f t="shared" si="5654"/>
        <v>2</v>
      </c>
      <c r="GO183" s="98">
        <f t="shared" si="5655"/>
        <v>197027.34</v>
      </c>
      <c r="GP183" s="98"/>
      <c r="GQ183" s="98"/>
      <c r="GR183" s="139"/>
      <c r="GS183" s="78"/>
      <c r="GT183" s="161">
        <v>98513.666200000007</v>
      </c>
      <c r="GU183" s="161">
        <f t="shared" si="4720"/>
        <v>98513.67</v>
      </c>
      <c r="GV183" s="90">
        <f t="shared" si="4249"/>
        <v>-3.799999991315417E-3</v>
      </c>
    </row>
    <row r="184" spans="1:204" ht="45" hidden="1" customHeight="1" x14ac:dyDescent="0.2">
      <c r="A184" s="23">
        <v>1</v>
      </c>
      <c r="B184" s="78" t="s">
        <v>307</v>
      </c>
      <c r="C184" s="79" t="s">
        <v>308</v>
      </c>
      <c r="D184" s="86">
        <v>508</v>
      </c>
      <c r="E184" s="86" t="s">
        <v>310</v>
      </c>
      <c r="F184" s="86">
        <v>38</v>
      </c>
      <c r="G184" s="97">
        <v>98513.666200000007</v>
      </c>
      <c r="H184" s="98"/>
      <c r="I184" s="98"/>
      <c r="J184" s="98"/>
      <c r="K184" s="98"/>
      <c r="L184" s="98">
        <f>VLOOKUP($D184,'факт '!$D$7:$AS$101,3,0)</f>
        <v>10</v>
      </c>
      <c r="M184" s="98">
        <f>VLOOKUP($D184,'факт '!$D$7:$AS$101,4,0)</f>
        <v>985136.70000000007</v>
      </c>
      <c r="N184" s="98"/>
      <c r="O184" s="98"/>
      <c r="P184" s="98">
        <f t="shared" si="5591"/>
        <v>10</v>
      </c>
      <c r="Q184" s="98">
        <f t="shared" si="5592"/>
        <v>985136.70000000007</v>
      </c>
      <c r="R184" s="99">
        <f t="shared" si="5593"/>
        <v>10</v>
      </c>
      <c r="S184" s="99">
        <f t="shared" si="5256"/>
        <v>985136.70000000007</v>
      </c>
      <c r="T184" s="98"/>
      <c r="U184" s="98"/>
      <c r="V184" s="98"/>
      <c r="W184" s="98"/>
      <c r="X184" s="98">
        <f>VLOOKUP($D184,'факт '!$D$7:$AS$101,7,0)</f>
        <v>0</v>
      </c>
      <c r="Y184" s="98">
        <f>VLOOKUP($D184,'факт '!$D$7:$AS$101,8,0)</f>
        <v>0</v>
      </c>
      <c r="Z184" s="98">
        <f>VLOOKUP($D184,'факт '!$D$7:$AS$101,9,0)</f>
        <v>0</v>
      </c>
      <c r="AA184" s="98">
        <f>VLOOKUP($D184,'факт '!$D$7:$AS$101,10,0)</f>
        <v>0</v>
      </c>
      <c r="AB184" s="98">
        <f t="shared" si="5594"/>
        <v>0</v>
      </c>
      <c r="AC184" s="98">
        <f t="shared" si="5595"/>
        <v>0</v>
      </c>
      <c r="AD184" s="99">
        <f t="shared" si="5596"/>
        <v>0</v>
      </c>
      <c r="AE184" s="99">
        <f t="shared" si="5597"/>
        <v>0</v>
      </c>
      <c r="AF184" s="98"/>
      <c r="AG184" s="98"/>
      <c r="AH184" s="98"/>
      <c r="AI184" s="98"/>
      <c r="AJ184" s="98">
        <f>VLOOKUP($D184,'факт '!$D$7:$AS$101,5,0)</f>
        <v>0</v>
      </c>
      <c r="AK184" s="98">
        <f>VLOOKUP($D184,'факт '!$D$7:$AS$101,6,0)</f>
        <v>0</v>
      </c>
      <c r="AL184" s="98"/>
      <c r="AM184" s="98"/>
      <c r="AN184" s="98">
        <f t="shared" si="5598"/>
        <v>0</v>
      </c>
      <c r="AO184" s="98">
        <f t="shared" si="5599"/>
        <v>0</v>
      </c>
      <c r="AP184" s="99">
        <f t="shared" si="5600"/>
        <v>0</v>
      </c>
      <c r="AQ184" s="99">
        <f t="shared" si="5601"/>
        <v>0</v>
      </c>
      <c r="AR184" s="98"/>
      <c r="AS184" s="98"/>
      <c r="AT184" s="98"/>
      <c r="AU184" s="98"/>
      <c r="AV184" s="98">
        <f>VLOOKUP($D184,'факт '!$D$7:$AS$101,11,0)</f>
        <v>0</v>
      </c>
      <c r="AW184" s="98">
        <f>VLOOKUP($D184,'факт '!$D$7:$AS$101,12,0)</f>
        <v>0</v>
      </c>
      <c r="AX184" s="98"/>
      <c r="AY184" s="98"/>
      <c r="AZ184" s="98">
        <f t="shared" si="5602"/>
        <v>0</v>
      </c>
      <c r="BA184" s="98">
        <f t="shared" si="5603"/>
        <v>0</v>
      </c>
      <c r="BB184" s="99">
        <f t="shared" si="5604"/>
        <v>0</v>
      </c>
      <c r="BC184" s="99">
        <f t="shared" si="5605"/>
        <v>0</v>
      </c>
      <c r="BD184" s="98"/>
      <c r="BE184" s="98"/>
      <c r="BF184" s="98"/>
      <c r="BG184" s="98"/>
      <c r="BH184" s="98">
        <f>VLOOKUP($D184,'факт '!$D$7:$AS$101,15,0)</f>
        <v>0</v>
      </c>
      <c r="BI184" s="98">
        <f>VLOOKUP($D184,'факт '!$D$7:$AS$101,16,0)</f>
        <v>0</v>
      </c>
      <c r="BJ184" s="98">
        <f>VLOOKUP($D184,'факт '!$D$7:$AS$101,17,0)</f>
        <v>0</v>
      </c>
      <c r="BK184" s="98">
        <f>VLOOKUP($D184,'факт '!$D$7:$AS$101,18,0)</f>
        <v>0</v>
      </c>
      <c r="BL184" s="98">
        <f t="shared" si="5606"/>
        <v>0</v>
      </c>
      <c r="BM184" s="98">
        <f t="shared" si="5607"/>
        <v>0</v>
      </c>
      <c r="BN184" s="99">
        <f t="shared" si="5608"/>
        <v>0</v>
      </c>
      <c r="BO184" s="99">
        <f t="shared" si="5609"/>
        <v>0</v>
      </c>
      <c r="BP184" s="98"/>
      <c r="BQ184" s="98"/>
      <c r="BR184" s="98"/>
      <c r="BS184" s="98"/>
      <c r="BT184" s="98">
        <f>VLOOKUP($D184,'факт '!$D$7:$AS$101,19,0)</f>
        <v>0</v>
      </c>
      <c r="BU184" s="98">
        <f>VLOOKUP($D184,'факт '!$D$7:$AS$101,20,0)</f>
        <v>0</v>
      </c>
      <c r="BV184" s="98">
        <f>VLOOKUP($D184,'факт '!$D$7:$AS$101,21,0)</f>
        <v>0</v>
      </c>
      <c r="BW184" s="98">
        <f>VLOOKUP($D184,'факт '!$D$7:$AS$101,22,0)</f>
        <v>0</v>
      </c>
      <c r="BX184" s="98">
        <f t="shared" si="5610"/>
        <v>0</v>
      </c>
      <c r="BY184" s="98">
        <f t="shared" si="5611"/>
        <v>0</v>
      </c>
      <c r="BZ184" s="99">
        <f t="shared" si="5612"/>
        <v>0</v>
      </c>
      <c r="CA184" s="99">
        <f t="shared" si="5613"/>
        <v>0</v>
      </c>
      <c r="CB184" s="98"/>
      <c r="CC184" s="98"/>
      <c r="CD184" s="98"/>
      <c r="CE184" s="98"/>
      <c r="CF184" s="98">
        <f>VLOOKUP($D184,'факт '!$D$7:$AS$101,23,0)</f>
        <v>0</v>
      </c>
      <c r="CG184" s="98">
        <f>VLOOKUP($D184,'факт '!$D$7:$AS$101,24,0)</f>
        <v>0</v>
      </c>
      <c r="CH184" s="98">
        <f>VLOOKUP($D184,'факт '!$D$7:$AS$101,25,0)</f>
        <v>0</v>
      </c>
      <c r="CI184" s="98">
        <f>VLOOKUP($D184,'факт '!$D$7:$AS$101,26,0)</f>
        <v>0</v>
      </c>
      <c r="CJ184" s="98">
        <f t="shared" si="5614"/>
        <v>0</v>
      </c>
      <c r="CK184" s="98">
        <f t="shared" si="5615"/>
        <v>0</v>
      </c>
      <c r="CL184" s="99">
        <f t="shared" si="5616"/>
        <v>0</v>
      </c>
      <c r="CM184" s="99">
        <f t="shared" si="5617"/>
        <v>0</v>
      </c>
      <c r="CN184" s="98"/>
      <c r="CO184" s="98"/>
      <c r="CP184" s="98"/>
      <c r="CQ184" s="98"/>
      <c r="CR184" s="98">
        <f>VLOOKUP($D184,'факт '!$D$7:$AS$101,27,0)</f>
        <v>0</v>
      </c>
      <c r="CS184" s="98">
        <f>VLOOKUP($D184,'факт '!$D$7:$AS$101,28,0)</f>
        <v>0</v>
      </c>
      <c r="CT184" s="98">
        <f>VLOOKUP($D184,'факт '!$D$7:$AS$101,29,0)</f>
        <v>0</v>
      </c>
      <c r="CU184" s="98">
        <f>VLOOKUP($D184,'факт '!$D$7:$AS$101,30,0)</f>
        <v>0</v>
      </c>
      <c r="CV184" s="98">
        <f t="shared" si="5618"/>
        <v>0</v>
      </c>
      <c r="CW184" s="98">
        <f t="shared" si="5619"/>
        <v>0</v>
      </c>
      <c r="CX184" s="99">
        <f t="shared" si="5620"/>
        <v>0</v>
      </c>
      <c r="CY184" s="99">
        <f t="shared" si="5621"/>
        <v>0</v>
      </c>
      <c r="CZ184" s="98"/>
      <c r="DA184" s="98"/>
      <c r="DB184" s="98"/>
      <c r="DC184" s="98"/>
      <c r="DD184" s="98">
        <f>VLOOKUP($D184,'факт '!$D$7:$AS$101,31,0)</f>
        <v>0</v>
      </c>
      <c r="DE184" s="98">
        <f>VLOOKUP($D184,'факт '!$D$7:$AS$101,32,0)</f>
        <v>0</v>
      </c>
      <c r="DF184" s="98"/>
      <c r="DG184" s="98"/>
      <c r="DH184" s="98">
        <f t="shared" si="5622"/>
        <v>0</v>
      </c>
      <c r="DI184" s="98">
        <f t="shared" si="5623"/>
        <v>0</v>
      </c>
      <c r="DJ184" s="99">
        <f t="shared" si="5624"/>
        <v>0</v>
      </c>
      <c r="DK184" s="99">
        <f t="shared" si="5625"/>
        <v>0</v>
      </c>
      <c r="DL184" s="98"/>
      <c r="DM184" s="98"/>
      <c r="DN184" s="98"/>
      <c r="DO184" s="98"/>
      <c r="DP184" s="98">
        <f>VLOOKUP($D184,'факт '!$D$7:$AS$101,13,0)</f>
        <v>0</v>
      </c>
      <c r="DQ184" s="98">
        <f>VLOOKUP($D184,'факт '!$D$7:$AS$101,14,0)</f>
        <v>0</v>
      </c>
      <c r="DR184" s="98"/>
      <c r="DS184" s="98"/>
      <c r="DT184" s="98">
        <f t="shared" si="5626"/>
        <v>0</v>
      </c>
      <c r="DU184" s="98">
        <f t="shared" si="5627"/>
        <v>0</v>
      </c>
      <c r="DV184" s="99">
        <f t="shared" si="5628"/>
        <v>0</v>
      </c>
      <c r="DW184" s="99">
        <f t="shared" si="5629"/>
        <v>0</v>
      </c>
      <c r="DX184" s="98"/>
      <c r="DY184" s="98"/>
      <c r="DZ184" s="98"/>
      <c r="EA184" s="98"/>
      <c r="EB184" s="98">
        <f>VLOOKUP($D184,'факт '!$D$7:$AS$101,33,0)</f>
        <v>0</v>
      </c>
      <c r="EC184" s="98">
        <f>VLOOKUP($D184,'факт '!$D$7:$AS$101,34,0)</f>
        <v>0</v>
      </c>
      <c r="ED184" s="98">
        <f>VLOOKUP($D184,'факт '!$D$7:$AS$101,35,0)</f>
        <v>0</v>
      </c>
      <c r="EE184" s="98">
        <f>VLOOKUP($D184,'факт '!$D$7:$AS$101,36,0)</f>
        <v>0</v>
      </c>
      <c r="EF184" s="98">
        <f t="shared" si="5630"/>
        <v>0</v>
      </c>
      <c r="EG184" s="98">
        <f t="shared" si="5631"/>
        <v>0</v>
      </c>
      <c r="EH184" s="99">
        <f t="shared" si="5632"/>
        <v>0</v>
      </c>
      <c r="EI184" s="99">
        <f t="shared" si="5633"/>
        <v>0</v>
      </c>
      <c r="EJ184" s="98"/>
      <c r="EK184" s="98"/>
      <c r="EL184" s="98"/>
      <c r="EM184" s="98"/>
      <c r="EN184" s="98">
        <f>VLOOKUP($D184,'факт '!$D$7:$AS$101,39,0)</f>
        <v>0</v>
      </c>
      <c r="EO184" s="98">
        <f>VLOOKUP($D184,'факт '!$D$7:$AS$101,40,0)</f>
        <v>0</v>
      </c>
      <c r="EP184" s="98">
        <f>VLOOKUP($D184,'факт '!$D$7:$AS$101,41,0)</f>
        <v>0</v>
      </c>
      <c r="EQ184" s="98">
        <f>VLOOKUP($D184,'факт '!$D$7:$AS$101,42,0)</f>
        <v>0</v>
      </c>
      <c r="ER184" s="98">
        <f t="shared" si="5634"/>
        <v>0</v>
      </c>
      <c r="ES184" s="98">
        <f t="shared" si="5635"/>
        <v>0</v>
      </c>
      <c r="ET184" s="99">
        <f t="shared" si="5636"/>
        <v>0</v>
      </c>
      <c r="EU184" s="99">
        <f t="shared" si="5637"/>
        <v>0</v>
      </c>
      <c r="EV184" s="98"/>
      <c r="EW184" s="98"/>
      <c r="EX184" s="98"/>
      <c r="EY184" s="98"/>
      <c r="EZ184" s="98"/>
      <c r="FA184" s="98"/>
      <c r="FB184" s="98"/>
      <c r="FC184" s="98"/>
      <c r="FD184" s="98"/>
      <c r="FE184" s="98"/>
      <c r="FF184" s="99"/>
      <c r="FG184" s="99"/>
      <c r="FH184" s="98"/>
      <c r="FI184" s="98"/>
      <c r="FJ184" s="98"/>
      <c r="FK184" s="98"/>
      <c r="FL184" s="98">
        <f>VLOOKUP($D184,'факт '!$D$7:$AS$101,37,0)</f>
        <v>0</v>
      </c>
      <c r="FM184" s="98">
        <f>VLOOKUP($D184,'факт '!$D$7:$AS$101,38,0)</f>
        <v>0</v>
      </c>
      <c r="FN184" s="98"/>
      <c r="FO184" s="98"/>
      <c r="FP184" s="98">
        <f t="shared" si="5640"/>
        <v>0</v>
      </c>
      <c r="FQ184" s="98">
        <f t="shared" si="5641"/>
        <v>0</v>
      </c>
      <c r="FR184" s="99">
        <f t="shared" si="5642"/>
        <v>0</v>
      </c>
      <c r="FS184" s="99">
        <f t="shared" si="5643"/>
        <v>0</v>
      </c>
      <c r="FT184" s="98"/>
      <c r="FU184" s="98"/>
      <c r="FV184" s="98"/>
      <c r="FW184" s="98"/>
      <c r="FX184" s="98"/>
      <c r="FY184" s="98"/>
      <c r="FZ184" s="98"/>
      <c r="GA184" s="98"/>
      <c r="GB184" s="98"/>
      <c r="GC184" s="98"/>
      <c r="GD184" s="99"/>
      <c r="GE184" s="99"/>
      <c r="GF184" s="98"/>
      <c r="GG184" s="98"/>
      <c r="GH184" s="98"/>
      <c r="GI184" s="98"/>
      <c r="GJ184" s="98">
        <f t="shared" si="5650"/>
        <v>10</v>
      </c>
      <c r="GK184" s="98">
        <f t="shared" si="5651"/>
        <v>985136.70000000007</v>
      </c>
      <c r="GL184" s="98">
        <f t="shared" si="5652"/>
        <v>0</v>
      </c>
      <c r="GM184" s="98">
        <f t="shared" si="5653"/>
        <v>0</v>
      </c>
      <c r="GN184" s="98">
        <f t="shared" si="5654"/>
        <v>10</v>
      </c>
      <c r="GO184" s="98">
        <f t="shared" si="5655"/>
        <v>985136.70000000007</v>
      </c>
      <c r="GP184" s="98"/>
      <c r="GQ184" s="98"/>
      <c r="GR184" s="139"/>
      <c r="GS184" s="78"/>
      <c r="GT184" s="161">
        <v>98513.666200000007</v>
      </c>
      <c r="GU184" s="161">
        <f t="shared" si="4720"/>
        <v>98513.670000000013</v>
      </c>
      <c r="GV184" s="90">
        <f t="shared" si="4249"/>
        <v>-3.8000000058673322E-3</v>
      </c>
    </row>
    <row r="185" spans="1:204" ht="45" hidden="1" customHeight="1" x14ac:dyDescent="0.2">
      <c r="A185" s="23">
        <v>1</v>
      </c>
      <c r="B185" s="78" t="s">
        <v>307</v>
      </c>
      <c r="C185" s="79" t="s">
        <v>308</v>
      </c>
      <c r="D185" s="86">
        <v>512</v>
      </c>
      <c r="E185" s="86" t="s">
        <v>311</v>
      </c>
      <c r="F185" s="86">
        <v>38</v>
      </c>
      <c r="G185" s="97">
        <v>98513.666200000007</v>
      </c>
      <c r="H185" s="98"/>
      <c r="I185" s="98"/>
      <c r="J185" s="98"/>
      <c r="K185" s="98"/>
      <c r="L185" s="98">
        <f>VLOOKUP($D185,'факт '!$D$7:$AS$101,3,0)</f>
        <v>6</v>
      </c>
      <c r="M185" s="98">
        <f>VLOOKUP($D185,'факт '!$D$7:$AS$101,4,0)</f>
        <v>591082.02</v>
      </c>
      <c r="N185" s="98"/>
      <c r="O185" s="98"/>
      <c r="P185" s="98">
        <f t="shared" si="5591"/>
        <v>6</v>
      </c>
      <c r="Q185" s="98">
        <f t="shared" si="5592"/>
        <v>591082.02</v>
      </c>
      <c r="R185" s="99">
        <f t="shared" si="5593"/>
        <v>6</v>
      </c>
      <c r="S185" s="99">
        <f t="shared" si="5256"/>
        <v>591082.02</v>
      </c>
      <c r="T185" s="98"/>
      <c r="U185" s="98"/>
      <c r="V185" s="98"/>
      <c r="W185" s="98"/>
      <c r="X185" s="98">
        <f>VLOOKUP($D185,'факт '!$D$7:$AS$101,7,0)</f>
        <v>0</v>
      </c>
      <c r="Y185" s="98">
        <f>VLOOKUP($D185,'факт '!$D$7:$AS$101,8,0)</f>
        <v>0</v>
      </c>
      <c r="Z185" s="98">
        <f>VLOOKUP($D185,'факт '!$D$7:$AS$101,9,0)</f>
        <v>0</v>
      </c>
      <c r="AA185" s="98">
        <f>VLOOKUP($D185,'факт '!$D$7:$AS$101,10,0)</f>
        <v>0</v>
      </c>
      <c r="AB185" s="98">
        <f t="shared" si="5594"/>
        <v>0</v>
      </c>
      <c r="AC185" s="98">
        <f t="shared" si="5595"/>
        <v>0</v>
      </c>
      <c r="AD185" s="99">
        <f t="shared" si="5596"/>
        <v>0</v>
      </c>
      <c r="AE185" s="99">
        <f t="shared" si="5597"/>
        <v>0</v>
      </c>
      <c r="AF185" s="98"/>
      <c r="AG185" s="98"/>
      <c r="AH185" s="98"/>
      <c r="AI185" s="98"/>
      <c r="AJ185" s="98">
        <f>VLOOKUP($D185,'факт '!$D$7:$AS$101,5,0)</f>
        <v>0</v>
      </c>
      <c r="AK185" s="98">
        <f>VLOOKUP($D185,'факт '!$D$7:$AS$101,6,0)</f>
        <v>0</v>
      </c>
      <c r="AL185" s="98"/>
      <c r="AM185" s="98"/>
      <c r="AN185" s="98">
        <f t="shared" si="5598"/>
        <v>0</v>
      </c>
      <c r="AO185" s="98">
        <f t="shared" si="5599"/>
        <v>0</v>
      </c>
      <c r="AP185" s="99">
        <f t="shared" si="5600"/>
        <v>0</v>
      </c>
      <c r="AQ185" s="99">
        <f t="shared" si="5601"/>
        <v>0</v>
      </c>
      <c r="AR185" s="98"/>
      <c r="AS185" s="98"/>
      <c r="AT185" s="98"/>
      <c r="AU185" s="98"/>
      <c r="AV185" s="98">
        <f>VLOOKUP($D185,'факт '!$D$7:$AS$101,11,0)</f>
        <v>0</v>
      </c>
      <c r="AW185" s="98">
        <f>VLOOKUP($D185,'факт '!$D$7:$AS$101,12,0)</f>
        <v>0</v>
      </c>
      <c r="AX185" s="98"/>
      <c r="AY185" s="98"/>
      <c r="AZ185" s="98">
        <f t="shared" si="5602"/>
        <v>0</v>
      </c>
      <c r="BA185" s="98">
        <f t="shared" si="5603"/>
        <v>0</v>
      </c>
      <c r="BB185" s="99">
        <f t="shared" si="5604"/>
        <v>0</v>
      </c>
      <c r="BC185" s="99">
        <f t="shared" si="5605"/>
        <v>0</v>
      </c>
      <c r="BD185" s="98"/>
      <c r="BE185" s="98"/>
      <c r="BF185" s="98"/>
      <c r="BG185" s="98"/>
      <c r="BH185" s="98">
        <f>VLOOKUP($D185,'факт '!$D$7:$AS$101,15,0)</f>
        <v>0</v>
      </c>
      <c r="BI185" s="98">
        <f>VLOOKUP($D185,'факт '!$D$7:$AS$101,16,0)</f>
        <v>0</v>
      </c>
      <c r="BJ185" s="98">
        <f>VLOOKUP($D185,'факт '!$D$7:$AS$101,17,0)</f>
        <v>0</v>
      </c>
      <c r="BK185" s="98">
        <f>VLOOKUP($D185,'факт '!$D$7:$AS$101,18,0)</f>
        <v>0</v>
      </c>
      <c r="BL185" s="98">
        <f t="shared" si="5606"/>
        <v>0</v>
      </c>
      <c r="BM185" s="98">
        <f t="shared" si="5607"/>
        <v>0</v>
      </c>
      <c r="BN185" s="99">
        <f t="shared" si="5608"/>
        <v>0</v>
      </c>
      <c r="BO185" s="99">
        <f t="shared" si="5609"/>
        <v>0</v>
      </c>
      <c r="BP185" s="98"/>
      <c r="BQ185" s="98"/>
      <c r="BR185" s="98"/>
      <c r="BS185" s="98"/>
      <c r="BT185" s="98">
        <f>VLOOKUP($D185,'факт '!$D$7:$AS$101,19,0)</f>
        <v>0</v>
      </c>
      <c r="BU185" s="98">
        <f>VLOOKUP($D185,'факт '!$D$7:$AS$101,20,0)</f>
        <v>0</v>
      </c>
      <c r="BV185" s="98">
        <f>VLOOKUP($D185,'факт '!$D$7:$AS$101,21,0)</f>
        <v>0</v>
      </c>
      <c r="BW185" s="98">
        <f>VLOOKUP($D185,'факт '!$D$7:$AS$101,22,0)</f>
        <v>0</v>
      </c>
      <c r="BX185" s="98">
        <f t="shared" si="5610"/>
        <v>0</v>
      </c>
      <c r="BY185" s="98">
        <f t="shared" si="5611"/>
        <v>0</v>
      </c>
      <c r="BZ185" s="99">
        <f t="shared" si="5612"/>
        <v>0</v>
      </c>
      <c r="CA185" s="99">
        <f t="shared" si="5613"/>
        <v>0</v>
      </c>
      <c r="CB185" s="98"/>
      <c r="CC185" s="98"/>
      <c r="CD185" s="98"/>
      <c r="CE185" s="98"/>
      <c r="CF185" s="98">
        <f>VLOOKUP($D185,'факт '!$D$7:$AS$101,23,0)</f>
        <v>0</v>
      </c>
      <c r="CG185" s="98">
        <f>VLOOKUP($D185,'факт '!$D$7:$AS$101,24,0)</f>
        <v>0</v>
      </c>
      <c r="CH185" s="98">
        <f>VLOOKUP($D185,'факт '!$D$7:$AS$101,25,0)</f>
        <v>0</v>
      </c>
      <c r="CI185" s="98">
        <f>VLOOKUP($D185,'факт '!$D$7:$AS$101,26,0)</f>
        <v>0</v>
      </c>
      <c r="CJ185" s="98">
        <f t="shared" si="5614"/>
        <v>0</v>
      </c>
      <c r="CK185" s="98">
        <f t="shared" si="5615"/>
        <v>0</v>
      </c>
      <c r="CL185" s="99">
        <f t="shared" si="5616"/>
        <v>0</v>
      </c>
      <c r="CM185" s="99">
        <f t="shared" si="5617"/>
        <v>0</v>
      </c>
      <c r="CN185" s="98"/>
      <c r="CO185" s="98"/>
      <c r="CP185" s="98"/>
      <c r="CQ185" s="98"/>
      <c r="CR185" s="98">
        <f>VLOOKUP($D185,'факт '!$D$7:$AS$101,27,0)</f>
        <v>0</v>
      </c>
      <c r="CS185" s="98">
        <f>VLOOKUP($D185,'факт '!$D$7:$AS$101,28,0)</f>
        <v>0</v>
      </c>
      <c r="CT185" s="98">
        <f>VLOOKUP($D185,'факт '!$D$7:$AS$101,29,0)</f>
        <v>0</v>
      </c>
      <c r="CU185" s="98">
        <f>VLOOKUP($D185,'факт '!$D$7:$AS$101,30,0)</f>
        <v>0</v>
      </c>
      <c r="CV185" s="98">
        <f t="shared" si="5618"/>
        <v>0</v>
      </c>
      <c r="CW185" s="98">
        <f t="shared" si="5619"/>
        <v>0</v>
      </c>
      <c r="CX185" s="99">
        <f t="shared" si="5620"/>
        <v>0</v>
      </c>
      <c r="CY185" s="99">
        <f t="shared" si="5621"/>
        <v>0</v>
      </c>
      <c r="CZ185" s="98"/>
      <c r="DA185" s="98"/>
      <c r="DB185" s="98"/>
      <c r="DC185" s="98"/>
      <c r="DD185" s="98">
        <f>VLOOKUP($D185,'факт '!$D$7:$AS$101,31,0)</f>
        <v>0</v>
      </c>
      <c r="DE185" s="98">
        <f>VLOOKUP($D185,'факт '!$D$7:$AS$101,32,0)</f>
        <v>0</v>
      </c>
      <c r="DF185" s="98"/>
      <c r="DG185" s="98"/>
      <c r="DH185" s="98">
        <f t="shared" si="5622"/>
        <v>0</v>
      </c>
      <c r="DI185" s="98">
        <f t="shared" si="5623"/>
        <v>0</v>
      </c>
      <c r="DJ185" s="99">
        <f t="shared" si="5624"/>
        <v>0</v>
      </c>
      <c r="DK185" s="99">
        <f t="shared" si="5625"/>
        <v>0</v>
      </c>
      <c r="DL185" s="98"/>
      <c r="DM185" s="98"/>
      <c r="DN185" s="98"/>
      <c r="DO185" s="98"/>
      <c r="DP185" s="98">
        <f>VLOOKUP($D185,'факт '!$D$7:$AS$101,13,0)</f>
        <v>0</v>
      </c>
      <c r="DQ185" s="98">
        <f>VLOOKUP($D185,'факт '!$D$7:$AS$101,14,0)</f>
        <v>0</v>
      </c>
      <c r="DR185" s="98"/>
      <c r="DS185" s="98"/>
      <c r="DT185" s="98">
        <f t="shared" si="5626"/>
        <v>0</v>
      </c>
      <c r="DU185" s="98">
        <f t="shared" si="5627"/>
        <v>0</v>
      </c>
      <c r="DV185" s="99">
        <f t="shared" si="5628"/>
        <v>0</v>
      </c>
      <c r="DW185" s="99">
        <f t="shared" si="5629"/>
        <v>0</v>
      </c>
      <c r="DX185" s="98"/>
      <c r="DY185" s="98"/>
      <c r="DZ185" s="98"/>
      <c r="EA185" s="98"/>
      <c r="EB185" s="98">
        <f>VLOOKUP($D185,'факт '!$D$7:$AS$101,33,0)</f>
        <v>0</v>
      </c>
      <c r="EC185" s="98">
        <f>VLOOKUP($D185,'факт '!$D$7:$AS$101,34,0)</f>
        <v>0</v>
      </c>
      <c r="ED185" s="98">
        <f>VLOOKUP($D185,'факт '!$D$7:$AS$101,35,0)</f>
        <v>0</v>
      </c>
      <c r="EE185" s="98">
        <f>VLOOKUP($D185,'факт '!$D$7:$AS$101,36,0)</f>
        <v>0</v>
      </c>
      <c r="EF185" s="98">
        <f t="shared" si="5630"/>
        <v>0</v>
      </c>
      <c r="EG185" s="98">
        <f t="shared" si="5631"/>
        <v>0</v>
      </c>
      <c r="EH185" s="99">
        <f t="shared" si="5632"/>
        <v>0</v>
      </c>
      <c r="EI185" s="99">
        <f t="shared" si="5633"/>
        <v>0</v>
      </c>
      <c r="EJ185" s="98"/>
      <c r="EK185" s="98"/>
      <c r="EL185" s="98"/>
      <c r="EM185" s="98"/>
      <c r="EN185" s="98">
        <f>VLOOKUP($D185,'факт '!$D$7:$AS$101,39,0)</f>
        <v>1</v>
      </c>
      <c r="EO185" s="98">
        <f>VLOOKUP($D185,'факт '!$D$7:$AS$101,40,0)</f>
        <v>98513.67</v>
      </c>
      <c r="EP185" s="98">
        <f>VLOOKUP($D185,'факт '!$D$7:$AS$101,41,0)</f>
        <v>0</v>
      </c>
      <c r="EQ185" s="98">
        <f>VLOOKUP($D185,'факт '!$D$7:$AS$101,42,0)</f>
        <v>0</v>
      </c>
      <c r="ER185" s="98">
        <f t="shared" si="5634"/>
        <v>1</v>
      </c>
      <c r="ES185" s="98">
        <f t="shared" si="5635"/>
        <v>98513.67</v>
      </c>
      <c r="ET185" s="99">
        <f t="shared" si="5636"/>
        <v>1</v>
      </c>
      <c r="EU185" s="99">
        <f t="shared" si="5637"/>
        <v>98513.67</v>
      </c>
      <c r="EV185" s="98"/>
      <c r="EW185" s="98"/>
      <c r="EX185" s="98"/>
      <c r="EY185" s="98"/>
      <c r="EZ185" s="98"/>
      <c r="FA185" s="98"/>
      <c r="FB185" s="98"/>
      <c r="FC185" s="98"/>
      <c r="FD185" s="98"/>
      <c r="FE185" s="98"/>
      <c r="FF185" s="99"/>
      <c r="FG185" s="99"/>
      <c r="FH185" s="98"/>
      <c r="FI185" s="98"/>
      <c r="FJ185" s="98"/>
      <c r="FK185" s="98"/>
      <c r="FL185" s="98">
        <f>VLOOKUP($D185,'факт '!$D$7:$AS$101,37,0)</f>
        <v>0</v>
      </c>
      <c r="FM185" s="98">
        <f>VLOOKUP($D185,'факт '!$D$7:$AS$101,38,0)</f>
        <v>0</v>
      </c>
      <c r="FN185" s="98"/>
      <c r="FO185" s="98"/>
      <c r="FP185" s="98">
        <f t="shared" si="5640"/>
        <v>0</v>
      </c>
      <c r="FQ185" s="98">
        <f t="shared" si="5641"/>
        <v>0</v>
      </c>
      <c r="FR185" s="99">
        <f t="shared" si="5642"/>
        <v>0</v>
      </c>
      <c r="FS185" s="99">
        <f t="shared" si="5643"/>
        <v>0</v>
      </c>
      <c r="FT185" s="98"/>
      <c r="FU185" s="98"/>
      <c r="FV185" s="98"/>
      <c r="FW185" s="98"/>
      <c r="FX185" s="98"/>
      <c r="FY185" s="98"/>
      <c r="FZ185" s="98"/>
      <c r="GA185" s="98"/>
      <c r="GB185" s="98"/>
      <c r="GC185" s="98"/>
      <c r="GD185" s="99"/>
      <c r="GE185" s="99"/>
      <c r="GF185" s="98"/>
      <c r="GG185" s="98"/>
      <c r="GH185" s="98"/>
      <c r="GI185" s="98"/>
      <c r="GJ185" s="98">
        <f t="shared" si="5650"/>
        <v>7</v>
      </c>
      <c r="GK185" s="98">
        <f t="shared" si="5651"/>
        <v>689595.69000000006</v>
      </c>
      <c r="GL185" s="98">
        <f t="shared" si="5652"/>
        <v>0</v>
      </c>
      <c r="GM185" s="98">
        <f t="shared" si="5653"/>
        <v>0</v>
      </c>
      <c r="GN185" s="98">
        <f t="shared" si="5654"/>
        <v>7</v>
      </c>
      <c r="GO185" s="98">
        <f t="shared" si="5655"/>
        <v>689595.69000000006</v>
      </c>
      <c r="GP185" s="98"/>
      <c r="GQ185" s="98"/>
      <c r="GR185" s="139"/>
      <c r="GS185" s="78"/>
      <c r="GT185" s="161">
        <v>98513.666200000007</v>
      </c>
      <c r="GU185" s="161">
        <f t="shared" si="4720"/>
        <v>98513.670000000013</v>
      </c>
      <c r="GV185" s="90">
        <f t="shared" si="4249"/>
        <v>-3.8000000058673322E-3</v>
      </c>
    </row>
    <row r="186" spans="1:204" hidden="1" x14ac:dyDescent="0.2">
      <c r="A186" s="23">
        <v>1</v>
      </c>
      <c r="B186" s="78"/>
      <c r="C186" s="79"/>
      <c r="D186" s="86"/>
      <c r="E186" s="86"/>
      <c r="F186" s="86"/>
      <c r="G186" s="97"/>
      <c r="H186" s="98"/>
      <c r="I186" s="98"/>
      <c r="J186" s="98"/>
      <c r="K186" s="98"/>
      <c r="L186" s="98"/>
      <c r="M186" s="98"/>
      <c r="N186" s="98"/>
      <c r="O186" s="98"/>
      <c r="P186" s="98">
        <f t="shared" ref="P186:P189" si="5660">SUM(L186+N186)</f>
        <v>0</v>
      </c>
      <c r="Q186" s="98">
        <f t="shared" ref="Q186:Q189" si="5661">SUM(M186+O186)</f>
        <v>0</v>
      </c>
      <c r="R186" s="99">
        <f t="shared" si="5255"/>
        <v>0</v>
      </c>
      <c r="S186" s="99">
        <f t="shared" si="5256"/>
        <v>0</v>
      </c>
      <c r="T186" s="98"/>
      <c r="U186" s="98"/>
      <c r="V186" s="98"/>
      <c r="W186" s="98"/>
      <c r="X186" s="98"/>
      <c r="Y186" s="98"/>
      <c r="Z186" s="98"/>
      <c r="AA186" s="98"/>
      <c r="AB186" s="98">
        <f t="shared" ref="AB186" si="5662">SUM(X186+Z186)</f>
        <v>0</v>
      </c>
      <c r="AC186" s="98">
        <f t="shared" ref="AC186" si="5663">SUM(Y186+AA186)</f>
        <v>0</v>
      </c>
      <c r="AD186" s="99">
        <f t="shared" si="5414"/>
        <v>0</v>
      </c>
      <c r="AE186" s="99">
        <f t="shared" si="5415"/>
        <v>0</v>
      </c>
      <c r="AF186" s="98"/>
      <c r="AG186" s="98"/>
      <c r="AH186" s="98"/>
      <c r="AI186" s="98"/>
      <c r="AJ186" s="98"/>
      <c r="AK186" s="98"/>
      <c r="AL186" s="98"/>
      <c r="AM186" s="98"/>
      <c r="AN186" s="98">
        <f t="shared" ref="AN186" si="5664">SUM(AJ186+AL186)</f>
        <v>0</v>
      </c>
      <c r="AO186" s="98">
        <f t="shared" ref="AO186" si="5665">SUM(AK186+AM186)</f>
        <v>0</v>
      </c>
      <c r="AP186" s="99">
        <f t="shared" si="5421"/>
        <v>0</v>
      </c>
      <c r="AQ186" s="99">
        <f t="shared" si="5422"/>
        <v>0</v>
      </c>
      <c r="AR186" s="98"/>
      <c r="AS186" s="98"/>
      <c r="AT186" s="98"/>
      <c r="AU186" s="98"/>
      <c r="AV186" s="98"/>
      <c r="AW186" s="98"/>
      <c r="AX186" s="98"/>
      <c r="AY186" s="98"/>
      <c r="AZ186" s="98">
        <f t="shared" ref="AZ186" si="5666">SUM(AV186+AX186)</f>
        <v>0</v>
      </c>
      <c r="BA186" s="98">
        <f t="shared" ref="BA186" si="5667">SUM(AW186+AY186)</f>
        <v>0</v>
      </c>
      <c r="BB186" s="99">
        <f t="shared" si="5428"/>
        <v>0</v>
      </c>
      <c r="BC186" s="99">
        <f t="shared" si="5429"/>
        <v>0</v>
      </c>
      <c r="BD186" s="98"/>
      <c r="BE186" s="98"/>
      <c r="BF186" s="98"/>
      <c r="BG186" s="98"/>
      <c r="BH186" s="98"/>
      <c r="BI186" s="98"/>
      <c r="BJ186" s="98"/>
      <c r="BK186" s="98"/>
      <c r="BL186" s="98">
        <f t="shared" ref="BL186" si="5668">SUM(BH186+BJ186)</f>
        <v>0</v>
      </c>
      <c r="BM186" s="98">
        <f t="shared" ref="BM186" si="5669">SUM(BI186+BK186)</f>
        <v>0</v>
      </c>
      <c r="BN186" s="99">
        <f t="shared" si="5435"/>
        <v>0</v>
      </c>
      <c r="BO186" s="99">
        <f t="shared" si="5436"/>
        <v>0</v>
      </c>
      <c r="BP186" s="98"/>
      <c r="BQ186" s="98"/>
      <c r="BR186" s="98"/>
      <c r="BS186" s="98"/>
      <c r="BT186" s="98"/>
      <c r="BU186" s="98"/>
      <c r="BV186" s="98"/>
      <c r="BW186" s="98"/>
      <c r="BX186" s="98">
        <f t="shared" ref="BX186" si="5670">SUM(BT186+BV186)</f>
        <v>0</v>
      </c>
      <c r="BY186" s="98">
        <f t="shared" ref="BY186" si="5671">SUM(BU186+BW186)</f>
        <v>0</v>
      </c>
      <c r="BZ186" s="99">
        <f t="shared" si="5442"/>
        <v>0</v>
      </c>
      <c r="CA186" s="99">
        <f t="shared" si="5443"/>
        <v>0</v>
      </c>
      <c r="CB186" s="98"/>
      <c r="CC186" s="98"/>
      <c r="CD186" s="98"/>
      <c r="CE186" s="98"/>
      <c r="CF186" s="98"/>
      <c r="CG186" s="98"/>
      <c r="CH186" s="98"/>
      <c r="CI186" s="98"/>
      <c r="CJ186" s="98">
        <f t="shared" ref="CJ186" si="5672">SUM(CF186+CH186)</f>
        <v>0</v>
      </c>
      <c r="CK186" s="98">
        <f t="shared" ref="CK186" si="5673">SUM(CG186+CI186)</f>
        <v>0</v>
      </c>
      <c r="CL186" s="99">
        <f t="shared" si="5450"/>
        <v>0</v>
      </c>
      <c r="CM186" s="99">
        <f t="shared" si="5451"/>
        <v>0</v>
      </c>
      <c r="CN186" s="98"/>
      <c r="CO186" s="98"/>
      <c r="CP186" s="98"/>
      <c r="CQ186" s="98"/>
      <c r="CR186" s="98"/>
      <c r="CS186" s="98"/>
      <c r="CT186" s="98"/>
      <c r="CU186" s="98"/>
      <c r="CV186" s="98">
        <f t="shared" ref="CV186" si="5674">SUM(CR186+CT186)</f>
        <v>0</v>
      </c>
      <c r="CW186" s="98">
        <f t="shared" ref="CW186" si="5675">SUM(CS186+CU186)</f>
        <v>0</v>
      </c>
      <c r="CX186" s="99">
        <f t="shared" si="5457"/>
        <v>0</v>
      </c>
      <c r="CY186" s="99">
        <f t="shared" si="5458"/>
        <v>0</v>
      </c>
      <c r="CZ186" s="98"/>
      <c r="DA186" s="98"/>
      <c r="DB186" s="98"/>
      <c r="DC186" s="98"/>
      <c r="DD186" s="98"/>
      <c r="DE186" s="98"/>
      <c r="DF186" s="98"/>
      <c r="DG186" s="98"/>
      <c r="DH186" s="98">
        <f t="shared" ref="DH186" si="5676">SUM(DD186+DF186)</f>
        <v>0</v>
      </c>
      <c r="DI186" s="98">
        <f t="shared" ref="DI186" si="5677">SUM(DE186+DG186)</f>
        <v>0</v>
      </c>
      <c r="DJ186" s="99">
        <f t="shared" si="5464"/>
        <v>0</v>
      </c>
      <c r="DK186" s="99">
        <f t="shared" si="5465"/>
        <v>0</v>
      </c>
      <c r="DL186" s="98"/>
      <c r="DM186" s="98"/>
      <c r="DN186" s="98"/>
      <c r="DO186" s="98"/>
      <c r="DP186" s="98"/>
      <c r="DQ186" s="98"/>
      <c r="DR186" s="98"/>
      <c r="DS186" s="98"/>
      <c r="DT186" s="98">
        <f t="shared" ref="DT186" si="5678">SUM(DP186+DR186)</f>
        <v>0</v>
      </c>
      <c r="DU186" s="98">
        <f t="shared" ref="DU186" si="5679">SUM(DQ186+DS186)</f>
        <v>0</v>
      </c>
      <c r="DV186" s="99">
        <f t="shared" si="5471"/>
        <v>0</v>
      </c>
      <c r="DW186" s="99">
        <f t="shared" si="5472"/>
        <v>0</v>
      </c>
      <c r="DX186" s="98"/>
      <c r="DY186" s="98"/>
      <c r="DZ186" s="98"/>
      <c r="EA186" s="98"/>
      <c r="EB186" s="98"/>
      <c r="EC186" s="98"/>
      <c r="ED186" s="98"/>
      <c r="EE186" s="98"/>
      <c r="EF186" s="98">
        <f t="shared" ref="EF186" si="5680">SUM(EB186+ED186)</f>
        <v>0</v>
      </c>
      <c r="EG186" s="98">
        <f t="shared" ref="EG186" si="5681">SUM(EC186+EE186)</f>
        <v>0</v>
      </c>
      <c r="EH186" s="99">
        <f t="shared" si="5478"/>
        <v>0</v>
      </c>
      <c r="EI186" s="99">
        <f t="shared" si="5479"/>
        <v>0</v>
      </c>
      <c r="EJ186" s="98"/>
      <c r="EK186" s="98"/>
      <c r="EL186" s="98"/>
      <c r="EM186" s="98"/>
      <c r="EN186" s="98"/>
      <c r="EO186" s="98"/>
      <c r="EP186" s="98"/>
      <c r="EQ186" s="98"/>
      <c r="ER186" s="98">
        <f t="shared" ref="ER186" si="5682">SUM(EN186+EP186)</f>
        <v>0</v>
      </c>
      <c r="ES186" s="98">
        <f t="shared" ref="ES186" si="5683">SUM(EO186+EQ186)</f>
        <v>0</v>
      </c>
      <c r="ET186" s="99">
        <f t="shared" si="5486"/>
        <v>0</v>
      </c>
      <c r="EU186" s="99">
        <f t="shared" si="5487"/>
        <v>0</v>
      </c>
      <c r="EV186" s="98"/>
      <c r="EW186" s="98"/>
      <c r="EX186" s="98"/>
      <c r="EY186" s="98"/>
      <c r="EZ186" s="98"/>
      <c r="FA186" s="98"/>
      <c r="FB186" s="98"/>
      <c r="FC186" s="98"/>
      <c r="FD186" s="98">
        <f t="shared" si="5638"/>
        <v>0</v>
      </c>
      <c r="FE186" s="98">
        <f t="shared" si="5639"/>
        <v>0</v>
      </c>
      <c r="FF186" s="99">
        <f t="shared" si="5493"/>
        <v>0</v>
      </c>
      <c r="FG186" s="99">
        <f t="shared" si="5494"/>
        <v>0</v>
      </c>
      <c r="FH186" s="98"/>
      <c r="FI186" s="98"/>
      <c r="FJ186" s="98"/>
      <c r="FK186" s="98"/>
      <c r="FL186" s="98"/>
      <c r="FM186" s="98"/>
      <c r="FN186" s="98"/>
      <c r="FO186" s="98"/>
      <c r="FP186" s="98">
        <f t="shared" ref="FP186" si="5684">SUM(FL186+FN186)</f>
        <v>0</v>
      </c>
      <c r="FQ186" s="98">
        <f t="shared" ref="FQ186" si="5685">SUM(FM186+FO186)</f>
        <v>0</v>
      </c>
      <c r="FR186" s="99">
        <f t="shared" si="5500"/>
        <v>0</v>
      </c>
      <c r="FS186" s="99">
        <f t="shared" si="5501"/>
        <v>0</v>
      </c>
      <c r="FT186" s="98"/>
      <c r="FU186" s="98"/>
      <c r="FV186" s="98"/>
      <c r="FW186" s="98"/>
      <c r="FX186" s="98"/>
      <c r="FY186" s="98"/>
      <c r="FZ186" s="98"/>
      <c r="GA186" s="98"/>
      <c r="GB186" s="98">
        <f t="shared" si="5644"/>
        <v>0</v>
      </c>
      <c r="GC186" s="98">
        <f t="shared" si="5645"/>
        <v>0</v>
      </c>
      <c r="GD186" s="99">
        <f t="shared" si="5507"/>
        <v>0</v>
      </c>
      <c r="GE186" s="99">
        <f t="shared" si="5508"/>
        <v>0</v>
      </c>
      <c r="GF186" s="98">
        <f t="shared" si="5646"/>
        <v>0</v>
      </c>
      <c r="GG186" s="98">
        <f t="shared" si="5647"/>
        <v>0</v>
      </c>
      <c r="GH186" s="98">
        <f t="shared" si="5648"/>
        <v>0</v>
      </c>
      <c r="GI186" s="98">
        <f t="shared" si="5649"/>
        <v>0</v>
      </c>
      <c r="GJ186" s="98">
        <f t="shared" ref="GJ186" si="5686">SUM(L186,X186,AJ186,AV186,BH186,BT186,CF186,CR186,DD186,DP186,EB186,EN186,EZ186)</f>
        <v>0</v>
      </c>
      <c r="GK186" s="98">
        <f t="shared" ref="GK186" si="5687">SUM(M186,Y186,AK186,AW186,BI186,BU186,CG186,CS186,DE186,DQ186,EC186,EO186,FA186)</f>
        <v>0</v>
      </c>
      <c r="GL186" s="98">
        <f t="shared" ref="GL186" si="5688">SUM(N186,Z186,AL186,AX186,BJ186,BV186,CH186,CT186,DF186,DR186,ED186,EP186,FB186)</f>
        <v>0</v>
      </c>
      <c r="GM186" s="98">
        <f t="shared" ref="GM186" si="5689">SUM(O186,AA186,AM186,AY186,BK186,BW186,CI186,CU186,DG186,DS186,EE186,EQ186,FC186)</f>
        <v>0</v>
      </c>
      <c r="GN186" s="98">
        <f t="shared" ref="GN186" si="5690">SUM(P186,AB186,AN186,AZ186,BL186,BX186,CJ186,CV186,DH186,DT186,EF186,ER186,FD186)</f>
        <v>0</v>
      </c>
      <c r="GO186" s="98">
        <f t="shared" ref="GO186" si="5691">SUM(Q186,AC186,AO186,BA186,BM186,BY186,CK186,CW186,DI186,DU186,EG186,ES186,FE186)</f>
        <v>0</v>
      </c>
      <c r="GP186" s="98"/>
      <c r="GQ186" s="98"/>
      <c r="GR186" s="139"/>
      <c r="GS186" s="78"/>
      <c r="GT186" s="161"/>
      <c r="GU186" s="161"/>
      <c r="GV186" s="90">
        <f t="shared" si="4249"/>
        <v>0</v>
      </c>
    </row>
    <row r="187" spans="1:204" hidden="1" x14ac:dyDescent="0.2">
      <c r="A187" s="23">
        <v>1</v>
      </c>
      <c r="B187" s="101"/>
      <c r="C187" s="102"/>
      <c r="D187" s="103"/>
      <c r="E187" s="123" t="s">
        <v>70</v>
      </c>
      <c r="F187" s="125">
        <v>39</v>
      </c>
      <c r="G187" s="126">
        <v>144394.6876</v>
      </c>
      <c r="H187" s="106">
        <f>VLOOKUP($E187,'ВМП план'!$B$8:$AN$43,8,0)</f>
        <v>0</v>
      </c>
      <c r="I187" s="106">
        <f>VLOOKUP($E187,'ВМП план'!$B$8:$AN$43,9,0)</f>
        <v>0</v>
      </c>
      <c r="J187" s="106">
        <f t="shared" si="288"/>
        <v>0</v>
      </c>
      <c r="K187" s="106">
        <f t="shared" si="289"/>
        <v>0</v>
      </c>
      <c r="L187" s="106">
        <f>SUM(L188:L189)</f>
        <v>0</v>
      </c>
      <c r="M187" s="106">
        <f t="shared" ref="M187:Q187" si="5692">SUM(M188:M189)</f>
        <v>0</v>
      </c>
      <c r="N187" s="106">
        <f t="shared" si="5692"/>
        <v>0</v>
      </c>
      <c r="O187" s="106">
        <f t="shared" si="5692"/>
        <v>0</v>
      </c>
      <c r="P187" s="106">
        <f t="shared" si="5692"/>
        <v>0</v>
      </c>
      <c r="Q187" s="106">
        <f t="shared" si="5692"/>
        <v>0</v>
      </c>
      <c r="R187" s="122">
        <f t="shared" si="5255"/>
        <v>0</v>
      </c>
      <c r="S187" s="122">
        <f t="shared" si="5256"/>
        <v>0</v>
      </c>
      <c r="T187" s="106">
        <f>VLOOKUP($E187,'ВМП план'!$B$8:$AN$43,10,0)</f>
        <v>0</v>
      </c>
      <c r="U187" s="106">
        <f>VLOOKUP($E187,'ВМП план'!$B$8:$AN$43,11,0)</f>
        <v>0</v>
      </c>
      <c r="V187" s="106">
        <f t="shared" si="291"/>
        <v>0</v>
      </c>
      <c r="W187" s="106">
        <f t="shared" si="292"/>
        <v>0</v>
      </c>
      <c r="X187" s="106">
        <f>SUM(X188:X189)</f>
        <v>0</v>
      </c>
      <c r="Y187" s="106">
        <f t="shared" ref="Y187" si="5693">SUM(Y188:Y189)</f>
        <v>0</v>
      </c>
      <c r="Z187" s="106">
        <f t="shared" ref="Z187" si="5694">SUM(Z188:Z189)</f>
        <v>0</v>
      </c>
      <c r="AA187" s="106">
        <f t="shared" ref="AA187" si="5695">SUM(AA188:AA189)</f>
        <v>0</v>
      </c>
      <c r="AB187" s="106">
        <f t="shared" ref="AB187" si="5696">SUM(AB188:AB189)</f>
        <v>0</v>
      </c>
      <c r="AC187" s="106">
        <f t="shared" ref="AC187" si="5697">SUM(AC188:AC189)</f>
        <v>0</v>
      </c>
      <c r="AD187" s="122">
        <f t="shared" si="5414"/>
        <v>0</v>
      </c>
      <c r="AE187" s="122">
        <f t="shared" si="5415"/>
        <v>0</v>
      </c>
      <c r="AF187" s="106">
        <f>VLOOKUP($E187,'ВМП план'!$B$8:$AL$43,12,0)</f>
        <v>0</v>
      </c>
      <c r="AG187" s="106">
        <f>VLOOKUP($E187,'ВМП план'!$B$8:$AL$43,13,0)</f>
        <v>0</v>
      </c>
      <c r="AH187" s="106">
        <f t="shared" si="298"/>
        <v>0</v>
      </c>
      <c r="AI187" s="106">
        <f t="shared" si="299"/>
        <v>0</v>
      </c>
      <c r="AJ187" s="106">
        <f>SUM(AJ188:AJ189)</f>
        <v>0</v>
      </c>
      <c r="AK187" s="106">
        <f t="shared" ref="AK187" si="5698">SUM(AK188:AK189)</f>
        <v>0</v>
      </c>
      <c r="AL187" s="106">
        <f t="shared" ref="AL187" si="5699">SUM(AL188:AL189)</f>
        <v>0</v>
      </c>
      <c r="AM187" s="106">
        <f t="shared" ref="AM187" si="5700">SUM(AM188:AM189)</f>
        <v>0</v>
      </c>
      <c r="AN187" s="106">
        <f t="shared" ref="AN187" si="5701">SUM(AN188:AN189)</f>
        <v>0</v>
      </c>
      <c r="AO187" s="106">
        <f t="shared" ref="AO187" si="5702">SUM(AO188:AO189)</f>
        <v>0</v>
      </c>
      <c r="AP187" s="122">
        <f t="shared" si="5421"/>
        <v>0</v>
      </c>
      <c r="AQ187" s="122">
        <f t="shared" si="5422"/>
        <v>0</v>
      </c>
      <c r="AR187" s="106"/>
      <c r="AS187" s="106"/>
      <c r="AT187" s="106">
        <f t="shared" si="305"/>
        <v>0</v>
      </c>
      <c r="AU187" s="106">
        <f t="shared" si="306"/>
        <v>0</v>
      </c>
      <c r="AV187" s="106">
        <f>SUM(AV188:AV189)</f>
        <v>0</v>
      </c>
      <c r="AW187" s="106">
        <f t="shared" ref="AW187" si="5703">SUM(AW188:AW189)</f>
        <v>0</v>
      </c>
      <c r="AX187" s="106">
        <f t="shared" ref="AX187" si="5704">SUM(AX188:AX189)</f>
        <v>0</v>
      </c>
      <c r="AY187" s="106">
        <f t="shared" ref="AY187" si="5705">SUM(AY188:AY189)</f>
        <v>0</v>
      </c>
      <c r="AZ187" s="106">
        <f t="shared" ref="AZ187" si="5706">SUM(AZ188:AZ189)</f>
        <v>0</v>
      </c>
      <c r="BA187" s="106">
        <f t="shared" ref="BA187" si="5707">SUM(BA188:BA189)</f>
        <v>0</v>
      </c>
      <c r="BB187" s="122">
        <f t="shared" si="5428"/>
        <v>0</v>
      </c>
      <c r="BC187" s="122">
        <f t="shared" si="5429"/>
        <v>0</v>
      </c>
      <c r="BD187" s="106"/>
      <c r="BE187" s="106">
        <v>0</v>
      </c>
      <c r="BF187" s="106">
        <f t="shared" si="312"/>
        <v>0</v>
      </c>
      <c r="BG187" s="106">
        <f t="shared" si="313"/>
        <v>0</v>
      </c>
      <c r="BH187" s="106">
        <f>SUM(BH188:BH189)</f>
        <v>0</v>
      </c>
      <c r="BI187" s="106">
        <f t="shared" ref="BI187" si="5708">SUM(BI188:BI189)</f>
        <v>0</v>
      </c>
      <c r="BJ187" s="106">
        <f t="shared" ref="BJ187" si="5709">SUM(BJ188:BJ189)</f>
        <v>0</v>
      </c>
      <c r="BK187" s="106">
        <f t="shared" ref="BK187" si="5710">SUM(BK188:BK189)</f>
        <v>0</v>
      </c>
      <c r="BL187" s="106">
        <f t="shared" ref="BL187" si="5711">SUM(BL188:BL189)</f>
        <v>0</v>
      </c>
      <c r="BM187" s="106">
        <f t="shared" ref="BM187" si="5712">SUM(BM188:BM189)</f>
        <v>0</v>
      </c>
      <c r="BN187" s="122">
        <f t="shared" si="5435"/>
        <v>0</v>
      </c>
      <c r="BO187" s="122">
        <f t="shared" si="5436"/>
        <v>0</v>
      </c>
      <c r="BP187" s="106"/>
      <c r="BQ187" s="106"/>
      <c r="BR187" s="106">
        <f t="shared" si="319"/>
        <v>0</v>
      </c>
      <c r="BS187" s="106">
        <f t="shared" si="320"/>
        <v>0</v>
      </c>
      <c r="BT187" s="106">
        <f>SUM(BT188:BT189)</f>
        <v>0</v>
      </c>
      <c r="BU187" s="106">
        <f t="shared" ref="BU187" si="5713">SUM(BU188:BU189)</f>
        <v>0</v>
      </c>
      <c r="BV187" s="106">
        <f t="shared" ref="BV187" si="5714">SUM(BV188:BV189)</f>
        <v>0</v>
      </c>
      <c r="BW187" s="106">
        <f t="shared" ref="BW187" si="5715">SUM(BW188:BW189)</f>
        <v>0</v>
      </c>
      <c r="BX187" s="106">
        <f t="shared" ref="BX187" si="5716">SUM(BX188:BX189)</f>
        <v>0</v>
      </c>
      <c r="BY187" s="106">
        <f t="shared" ref="BY187" si="5717">SUM(BY188:BY189)</f>
        <v>0</v>
      </c>
      <c r="BZ187" s="122">
        <f t="shared" si="5442"/>
        <v>0</v>
      </c>
      <c r="CA187" s="122">
        <f t="shared" si="5443"/>
        <v>0</v>
      </c>
      <c r="CB187" s="106"/>
      <c r="CC187" s="106"/>
      <c r="CD187" s="106">
        <f t="shared" si="326"/>
        <v>0</v>
      </c>
      <c r="CE187" s="106">
        <f t="shared" si="327"/>
        <v>0</v>
      </c>
      <c r="CF187" s="106">
        <f>SUM(CF188:CF189)</f>
        <v>0</v>
      </c>
      <c r="CG187" s="106">
        <f t="shared" ref="CG187" si="5718">SUM(CG188:CG189)</f>
        <v>0</v>
      </c>
      <c r="CH187" s="106">
        <f t="shared" ref="CH187" si="5719">SUM(CH188:CH189)</f>
        <v>0</v>
      </c>
      <c r="CI187" s="106">
        <f t="shared" ref="CI187" si="5720">SUM(CI188:CI189)</f>
        <v>0</v>
      </c>
      <c r="CJ187" s="106">
        <f t="shared" ref="CJ187" si="5721">SUM(CJ188:CJ189)</f>
        <v>0</v>
      </c>
      <c r="CK187" s="106">
        <f t="shared" ref="CK187" si="5722">SUM(CK188:CK189)</f>
        <v>0</v>
      </c>
      <c r="CL187" s="122">
        <f t="shared" si="5450"/>
        <v>0</v>
      </c>
      <c r="CM187" s="122">
        <f t="shared" si="5451"/>
        <v>0</v>
      </c>
      <c r="CN187" s="106"/>
      <c r="CO187" s="106"/>
      <c r="CP187" s="106">
        <f t="shared" si="333"/>
        <v>0</v>
      </c>
      <c r="CQ187" s="106">
        <f t="shared" si="334"/>
        <v>0</v>
      </c>
      <c r="CR187" s="106">
        <f>SUM(CR188:CR189)</f>
        <v>0</v>
      </c>
      <c r="CS187" s="106">
        <f t="shared" ref="CS187" si="5723">SUM(CS188:CS189)</f>
        <v>0</v>
      </c>
      <c r="CT187" s="106">
        <f t="shared" ref="CT187" si="5724">SUM(CT188:CT189)</f>
        <v>0</v>
      </c>
      <c r="CU187" s="106">
        <f t="shared" ref="CU187" si="5725">SUM(CU188:CU189)</f>
        <v>0</v>
      </c>
      <c r="CV187" s="106">
        <f t="shared" ref="CV187" si="5726">SUM(CV188:CV189)</f>
        <v>0</v>
      </c>
      <c r="CW187" s="106">
        <f t="shared" ref="CW187" si="5727">SUM(CW188:CW189)</f>
        <v>0</v>
      </c>
      <c r="CX187" s="122">
        <f t="shared" si="5457"/>
        <v>0</v>
      </c>
      <c r="CY187" s="122">
        <f t="shared" si="5458"/>
        <v>0</v>
      </c>
      <c r="CZ187" s="106"/>
      <c r="DA187" s="106"/>
      <c r="DB187" s="106">
        <f t="shared" si="340"/>
        <v>0</v>
      </c>
      <c r="DC187" s="106">
        <f t="shared" si="341"/>
        <v>0</v>
      </c>
      <c r="DD187" s="106">
        <f>SUM(DD188:DD189)</f>
        <v>0</v>
      </c>
      <c r="DE187" s="106">
        <f t="shared" ref="DE187" si="5728">SUM(DE188:DE189)</f>
        <v>0</v>
      </c>
      <c r="DF187" s="106">
        <f t="shared" ref="DF187" si="5729">SUM(DF188:DF189)</f>
        <v>0</v>
      </c>
      <c r="DG187" s="106">
        <f t="shared" ref="DG187" si="5730">SUM(DG188:DG189)</f>
        <v>0</v>
      </c>
      <c r="DH187" s="106">
        <f t="shared" ref="DH187" si="5731">SUM(DH188:DH189)</f>
        <v>0</v>
      </c>
      <c r="DI187" s="106">
        <f t="shared" ref="DI187" si="5732">SUM(DI188:DI189)</f>
        <v>0</v>
      </c>
      <c r="DJ187" s="122">
        <f t="shared" si="5464"/>
        <v>0</v>
      </c>
      <c r="DK187" s="122">
        <f t="shared" si="5465"/>
        <v>0</v>
      </c>
      <c r="DL187" s="106"/>
      <c r="DM187" s="106"/>
      <c r="DN187" s="106">
        <f t="shared" si="347"/>
        <v>0</v>
      </c>
      <c r="DO187" s="106">
        <f t="shared" si="348"/>
        <v>0</v>
      </c>
      <c r="DP187" s="106">
        <f>SUM(DP188:DP189)</f>
        <v>0</v>
      </c>
      <c r="DQ187" s="106">
        <f t="shared" ref="DQ187" si="5733">SUM(DQ188:DQ189)</f>
        <v>0</v>
      </c>
      <c r="DR187" s="106">
        <f t="shared" ref="DR187" si="5734">SUM(DR188:DR189)</f>
        <v>0</v>
      </c>
      <c r="DS187" s="106">
        <f t="shared" ref="DS187" si="5735">SUM(DS188:DS189)</f>
        <v>0</v>
      </c>
      <c r="DT187" s="106">
        <f t="shared" ref="DT187" si="5736">SUM(DT188:DT189)</f>
        <v>0</v>
      </c>
      <c r="DU187" s="106">
        <f t="shared" ref="DU187" si="5737">SUM(DU188:DU189)</f>
        <v>0</v>
      </c>
      <c r="DV187" s="122">
        <f t="shared" si="5471"/>
        <v>0</v>
      </c>
      <c r="DW187" s="122">
        <f t="shared" si="5472"/>
        <v>0</v>
      </c>
      <c r="DX187" s="106">
        <v>3</v>
      </c>
      <c r="DY187" s="106">
        <v>433184.06280000001</v>
      </c>
      <c r="DZ187" s="106">
        <f t="shared" si="354"/>
        <v>1.25</v>
      </c>
      <c r="EA187" s="106">
        <f t="shared" si="355"/>
        <v>180493.35950000002</v>
      </c>
      <c r="EB187" s="106">
        <f>SUM(EB188:EB189)</f>
        <v>3</v>
      </c>
      <c r="EC187" s="106">
        <f t="shared" ref="EC187" si="5738">SUM(EC188:EC189)</f>
        <v>433184.07</v>
      </c>
      <c r="ED187" s="106">
        <f t="shared" ref="ED187" si="5739">SUM(ED188:ED189)</f>
        <v>0</v>
      </c>
      <c r="EE187" s="106">
        <f t="shared" ref="EE187" si="5740">SUM(EE188:EE189)</f>
        <v>0</v>
      </c>
      <c r="EF187" s="106">
        <f t="shared" ref="EF187" si="5741">SUM(EF188:EF189)</f>
        <v>3</v>
      </c>
      <c r="EG187" s="106">
        <f t="shared" ref="EG187" si="5742">SUM(EG188:EG189)</f>
        <v>433184.07</v>
      </c>
      <c r="EH187" s="122">
        <f t="shared" si="5478"/>
        <v>1.75</v>
      </c>
      <c r="EI187" s="122">
        <f t="shared" si="5479"/>
        <v>252690.71049999999</v>
      </c>
      <c r="EJ187" s="106">
        <v>8</v>
      </c>
      <c r="EK187" s="106">
        <v>1155157.5008</v>
      </c>
      <c r="EL187" s="106">
        <f t="shared" si="361"/>
        <v>3.333333333333333</v>
      </c>
      <c r="EM187" s="106">
        <f t="shared" si="362"/>
        <v>481315.62533333339</v>
      </c>
      <c r="EN187" s="106">
        <f>SUM(EN188:EN189)</f>
        <v>5</v>
      </c>
      <c r="EO187" s="106">
        <f t="shared" ref="EO187" si="5743">SUM(EO188:EO189)</f>
        <v>721973.45</v>
      </c>
      <c r="EP187" s="106">
        <f t="shared" ref="EP187" si="5744">SUM(EP188:EP189)</f>
        <v>0</v>
      </c>
      <c r="EQ187" s="106">
        <f t="shared" ref="EQ187" si="5745">SUM(EQ188:EQ189)</f>
        <v>0</v>
      </c>
      <c r="ER187" s="106">
        <f t="shared" ref="ER187" si="5746">SUM(ER188:ER189)</f>
        <v>5</v>
      </c>
      <c r="ES187" s="106">
        <f t="shared" ref="ES187" si="5747">SUM(ES188:ES189)</f>
        <v>721973.45</v>
      </c>
      <c r="ET187" s="122">
        <f t="shared" si="5486"/>
        <v>1.666666666666667</v>
      </c>
      <c r="EU187" s="122">
        <f t="shared" si="5487"/>
        <v>240657.82466666657</v>
      </c>
      <c r="EV187" s="106"/>
      <c r="EW187" s="106"/>
      <c r="EX187" s="106">
        <f t="shared" si="368"/>
        <v>0</v>
      </c>
      <c r="EY187" s="106">
        <f t="shared" si="369"/>
        <v>0</v>
      </c>
      <c r="EZ187" s="106">
        <f>SUM(EZ188:EZ189)</f>
        <v>0</v>
      </c>
      <c r="FA187" s="106">
        <f t="shared" ref="FA187" si="5748">SUM(FA188:FA189)</f>
        <v>0</v>
      </c>
      <c r="FB187" s="106">
        <f t="shared" ref="FB187" si="5749">SUM(FB188:FB189)</f>
        <v>0</v>
      </c>
      <c r="FC187" s="106">
        <f t="shared" ref="FC187" si="5750">SUM(FC188:FC189)</f>
        <v>0</v>
      </c>
      <c r="FD187" s="106">
        <f t="shared" ref="FD187" si="5751">SUM(FD188:FD189)</f>
        <v>0</v>
      </c>
      <c r="FE187" s="106">
        <f t="shared" ref="FE187" si="5752">SUM(FE188:FE189)</f>
        <v>0</v>
      </c>
      <c r="FF187" s="122">
        <f t="shared" si="5493"/>
        <v>0</v>
      </c>
      <c r="FG187" s="122">
        <f t="shared" si="5494"/>
        <v>0</v>
      </c>
      <c r="FH187" s="106"/>
      <c r="FI187" s="106"/>
      <c r="FJ187" s="106">
        <f t="shared" si="375"/>
        <v>0</v>
      </c>
      <c r="FK187" s="106">
        <f t="shared" si="376"/>
        <v>0</v>
      </c>
      <c r="FL187" s="106">
        <f>SUM(FL188:FL189)</f>
        <v>0</v>
      </c>
      <c r="FM187" s="106">
        <f t="shared" ref="FM187" si="5753">SUM(FM188:FM189)</f>
        <v>0</v>
      </c>
      <c r="FN187" s="106">
        <f t="shared" ref="FN187" si="5754">SUM(FN188:FN189)</f>
        <v>0</v>
      </c>
      <c r="FO187" s="106">
        <f t="shared" ref="FO187" si="5755">SUM(FO188:FO189)</f>
        <v>0</v>
      </c>
      <c r="FP187" s="106">
        <f t="shared" ref="FP187" si="5756">SUM(FP188:FP189)</f>
        <v>0</v>
      </c>
      <c r="FQ187" s="106">
        <f t="shared" ref="FQ187" si="5757">SUM(FQ188:FQ189)</f>
        <v>0</v>
      </c>
      <c r="FR187" s="122">
        <f t="shared" si="5500"/>
        <v>0</v>
      </c>
      <c r="FS187" s="122">
        <f t="shared" si="5501"/>
        <v>0</v>
      </c>
      <c r="FT187" s="106"/>
      <c r="FU187" s="106"/>
      <c r="FV187" s="106">
        <f t="shared" si="382"/>
        <v>0</v>
      </c>
      <c r="FW187" s="106">
        <f t="shared" si="383"/>
        <v>0</v>
      </c>
      <c r="FX187" s="106">
        <f>SUM(FX188:FX189)</f>
        <v>0</v>
      </c>
      <c r="FY187" s="106">
        <f t="shared" ref="FY187" si="5758">SUM(FY188:FY189)</f>
        <v>0</v>
      </c>
      <c r="FZ187" s="106">
        <f t="shared" ref="FZ187" si="5759">SUM(FZ188:FZ189)</f>
        <v>0</v>
      </c>
      <c r="GA187" s="106">
        <f t="shared" ref="GA187" si="5760">SUM(GA188:GA189)</f>
        <v>0</v>
      </c>
      <c r="GB187" s="106">
        <f t="shared" ref="GB187" si="5761">SUM(GB188:GB189)</f>
        <v>0</v>
      </c>
      <c r="GC187" s="106">
        <f t="shared" ref="GC187" si="5762">SUM(GC188:GC189)</f>
        <v>0</v>
      </c>
      <c r="GD187" s="122">
        <f t="shared" si="5507"/>
        <v>0</v>
      </c>
      <c r="GE187" s="122">
        <f t="shared" si="5508"/>
        <v>0</v>
      </c>
      <c r="GF187" s="106">
        <f t="shared" si="5583"/>
        <v>11</v>
      </c>
      <c r="GG187" s="106">
        <f t="shared" si="5583"/>
        <v>1588341.5636</v>
      </c>
      <c r="GH187" s="129">
        <f>SUM(GF187/12*$A$2)</f>
        <v>4.583333333333333</v>
      </c>
      <c r="GI187" s="172">
        <f>SUM(GG187/12*$A$2)</f>
        <v>661808.98483333341</v>
      </c>
      <c r="GJ187" s="106">
        <f>SUM(GJ188:GJ189)</f>
        <v>8</v>
      </c>
      <c r="GK187" s="106">
        <f t="shared" ref="GK187" si="5763">SUM(GK188:GK189)</f>
        <v>1155157.52</v>
      </c>
      <c r="GL187" s="106">
        <f t="shared" ref="GL187" si="5764">SUM(GL188:GL189)</f>
        <v>0</v>
      </c>
      <c r="GM187" s="106">
        <f t="shared" ref="GM187" si="5765">SUM(GM188:GM189)</f>
        <v>0</v>
      </c>
      <c r="GN187" s="106">
        <f t="shared" ref="GN187" si="5766">SUM(GN188:GN189)</f>
        <v>8</v>
      </c>
      <c r="GO187" s="106">
        <f t="shared" ref="GO187" si="5767">SUM(GO188:GO189)</f>
        <v>1155157.52</v>
      </c>
      <c r="GP187" s="106">
        <f t="shared" si="5589"/>
        <v>3.416666666666667</v>
      </c>
      <c r="GQ187" s="106">
        <f t="shared" si="5590"/>
        <v>493348.53516666661</v>
      </c>
      <c r="GR187" s="139"/>
      <c r="GS187" s="78"/>
      <c r="GT187" s="161">
        <v>144394.6876</v>
      </c>
      <c r="GU187" s="161">
        <f t="shared" si="4720"/>
        <v>144394.69</v>
      </c>
      <c r="GV187" s="90">
        <f t="shared" si="4249"/>
        <v>-2.3999999975785613E-3</v>
      </c>
    </row>
    <row r="188" spans="1:204" ht="60" hidden="1" x14ac:dyDescent="0.2">
      <c r="A188" s="23">
        <v>1</v>
      </c>
      <c r="B188" s="78" t="s">
        <v>276</v>
      </c>
      <c r="C188" s="81" t="s">
        <v>277</v>
      </c>
      <c r="D188" s="82">
        <v>528</v>
      </c>
      <c r="E188" s="86" t="s">
        <v>278</v>
      </c>
      <c r="F188" s="86">
        <v>39</v>
      </c>
      <c r="G188" s="97">
        <v>144394.6876</v>
      </c>
      <c r="H188" s="98"/>
      <c r="I188" s="98"/>
      <c r="J188" s="98"/>
      <c r="K188" s="98"/>
      <c r="L188" s="98">
        <f>VLOOKUP($D188,'факт '!$D$7:$AS$101,3,0)</f>
        <v>0</v>
      </c>
      <c r="M188" s="98">
        <f>VLOOKUP($D188,'факт '!$D$7:$AS$101,4,0)</f>
        <v>0</v>
      </c>
      <c r="N188" s="98"/>
      <c r="O188" s="98"/>
      <c r="P188" s="98">
        <f>SUM(L188+N188)</f>
        <v>0</v>
      </c>
      <c r="Q188" s="98">
        <f>SUM(M188+O188)</f>
        <v>0</v>
      </c>
      <c r="R188" s="99">
        <f t="shared" ref="R188" si="5768">SUM(L188-J188)</f>
        <v>0</v>
      </c>
      <c r="S188" s="99">
        <f t="shared" si="5256"/>
        <v>0</v>
      </c>
      <c r="T188" s="98"/>
      <c r="U188" s="98"/>
      <c r="V188" s="98"/>
      <c r="W188" s="98"/>
      <c r="X188" s="98">
        <f>VLOOKUP($D188,'факт '!$D$7:$AS$101,7,0)</f>
        <v>0</v>
      </c>
      <c r="Y188" s="98">
        <f>VLOOKUP($D188,'факт '!$D$7:$AS$101,8,0)</f>
        <v>0</v>
      </c>
      <c r="Z188" s="98">
        <f>VLOOKUP($D188,'факт '!$D$7:$AS$101,9,0)</f>
        <v>0</v>
      </c>
      <c r="AA188" s="98">
        <f>VLOOKUP($D188,'факт '!$D$7:$AS$101,10,0)</f>
        <v>0</v>
      </c>
      <c r="AB188" s="98">
        <f>SUM(X188+Z188)</f>
        <v>0</v>
      </c>
      <c r="AC188" s="98">
        <f>SUM(Y188+AA188)</f>
        <v>0</v>
      </c>
      <c r="AD188" s="99">
        <f t="shared" ref="AD188" si="5769">SUM(X188-V188)</f>
        <v>0</v>
      </c>
      <c r="AE188" s="99">
        <f t="shared" ref="AE188" si="5770">SUM(Y188-W188)</f>
        <v>0</v>
      </c>
      <c r="AF188" s="98"/>
      <c r="AG188" s="98"/>
      <c r="AH188" s="98"/>
      <c r="AI188" s="98"/>
      <c r="AJ188" s="98">
        <f>VLOOKUP($D188,'факт '!$D$7:$AS$101,5,0)</f>
        <v>0</v>
      </c>
      <c r="AK188" s="98">
        <f>VLOOKUP($D188,'факт '!$D$7:$AS$101,6,0)</f>
        <v>0</v>
      </c>
      <c r="AL188" s="98"/>
      <c r="AM188" s="98"/>
      <c r="AN188" s="98">
        <f>SUM(AJ188+AL188)</f>
        <v>0</v>
      </c>
      <c r="AO188" s="98">
        <f>SUM(AK188+AM188)</f>
        <v>0</v>
      </c>
      <c r="AP188" s="99">
        <f t="shared" ref="AP188" si="5771">SUM(AJ188-AH188)</f>
        <v>0</v>
      </c>
      <c r="AQ188" s="99">
        <f t="shared" ref="AQ188" si="5772">SUM(AK188-AI188)</f>
        <v>0</v>
      </c>
      <c r="AR188" s="98"/>
      <c r="AS188" s="98"/>
      <c r="AT188" s="98"/>
      <c r="AU188" s="98"/>
      <c r="AV188" s="98">
        <f>VLOOKUP($D188,'факт '!$D$7:$AS$101,11,0)</f>
        <v>0</v>
      </c>
      <c r="AW188" s="98">
        <f>VLOOKUP($D188,'факт '!$D$7:$AS$101,12,0)</f>
        <v>0</v>
      </c>
      <c r="AX188" s="98"/>
      <c r="AY188" s="98"/>
      <c r="AZ188" s="98">
        <f>SUM(AV188+AX188)</f>
        <v>0</v>
      </c>
      <c r="BA188" s="98">
        <f>SUM(AW188+AY188)</f>
        <v>0</v>
      </c>
      <c r="BB188" s="99">
        <f t="shared" ref="BB188" si="5773">SUM(AV188-AT188)</f>
        <v>0</v>
      </c>
      <c r="BC188" s="99">
        <f t="shared" ref="BC188" si="5774">SUM(AW188-AU188)</f>
        <v>0</v>
      </c>
      <c r="BD188" s="98"/>
      <c r="BE188" s="98"/>
      <c r="BF188" s="98"/>
      <c r="BG188" s="98"/>
      <c r="BH188" s="98">
        <f>VLOOKUP($D188,'факт '!$D$7:$AS$101,15,0)</f>
        <v>0</v>
      </c>
      <c r="BI188" s="98">
        <f>VLOOKUP($D188,'факт '!$D$7:$AS$101,16,0)</f>
        <v>0</v>
      </c>
      <c r="BJ188" s="98">
        <f>VLOOKUP($D188,'факт '!$D$7:$AS$101,17,0)</f>
        <v>0</v>
      </c>
      <c r="BK188" s="98">
        <f>VLOOKUP($D188,'факт '!$D$7:$AS$101,18,0)</f>
        <v>0</v>
      </c>
      <c r="BL188" s="98">
        <f>SUM(BH188+BJ188)</f>
        <v>0</v>
      </c>
      <c r="BM188" s="98">
        <f>SUM(BI188+BK188)</f>
        <v>0</v>
      </c>
      <c r="BN188" s="99">
        <f t="shared" ref="BN188" si="5775">SUM(BH188-BF188)</f>
        <v>0</v>
      </c>
      <c r="BO188" s="99">
        <f t="shared" ref="BO188" si="5776">SUM(BI188-BG188)</f>
        <v>0</v>
      </c>
      <c r="BP188" s="98"/>
      <c r="BQ188" s="98"/>
      <c r="BR188" s="98"/>
      <c r="BS188" s="98"/>
      <c r="BT188" s="98">
        <f>VLOOKUP($D188,'факт '!$D$7:$AS$101,19,0)</f>
        <v>0</v>
      </c>
      <c r="BU188" s="98">
        <f>VLOOKUP($D188,'факт '!$D$7:$AS$101,20,0)</f>
        <v>0</v>
      </c>
      <c r="BV188" s="98">
        <f>VLOOKUP($D188,'факт '!$D$7:$AS$101,21,0)</f>
        <v>0</v>
      </c>
      <c r="BW188" s="98">
        <f>VLOOKUP($D188,'факт '!$D$7:$AS$101,22,0)</f>
        <v>0</v>
      </c>
      <c r="BX188" s="98">
        <f>SUM(BT188+BV188)</f>
        <v>0</v>
      </c>
      <c r="BY188" s="98">
        <f>SUM(BU188+BW188)</f>
        <v>0</v>
      </c>
      <c r="BZ188" s="99">
        <f t="shared" ref="BZ188" si="5777">SUM(BT188-BR188)</f>
        <v>0</v>
      </c>
      <c r="CA188" s="99">
        <f t="shared" ref="CA188" si="5778">SUM(BU188-BS188)</f>
        <v>0</v>
      </c>
      <c r="CB188" s="98"/>
      <c r="CC188" s="98"/>
      <c r="CD188" s="98"/>
      <c r="CE188" s="98"/>
      <c r="CF188" s="98">
        <f>VLOOKUP($D188,'факт '!$D$7:$AS$101,23,0)</f>
        <v>0</v>
      </c>
      <c r="CG188" s="98">
        <f>VLOOKUP($D188,'факт '!$D$7:$AS$101,24,0)</f>
        <v>0</v>
      </c>
      <c r="CH188" s="98">
        <f>VLOOKUP($D188,'факт '!$D$7:$AS$101,25,0)</f>
        <v>0</v>
      </c>
      <c r="CI188" s="98">
        <f>VLOOKUP($D188,'факт '!$D$7:$AS$101,26,0)</f>
        <v>0</v>
      </c>
      <c r="CJ188" s="98">
        <f>SUM(CF188+CH188)</f>
        <v>0</v>
      </c>
      <c r="CK188" s="98">
        <f>SUM(CG188+CI188)</f>
        <v>0</v>
      </c>
      <c r="CL188" s="99">
        <f t="shared" ref="CL188" si="5779">SUM(CF188-CD188)</f>
        <v>0</v>
      </c>
      <c r="CM188" s="99">
        <f t="shared" ref="CM188" si="5780">SUM(CG188-CE188)</f>
        <v>0</v>
      </c>
      <c r="CN188" s="98"/>
      <c r="CO188" s="98"/>
      <c r="CP188" s="98"/>
      <c r="CQ188" s="98"/>
      <c r="CR188" s="98">
        <f>VLOOKUP($D188,'факт '!$D$7:$AS$101,27,0)</f>
        <v>0</v>
      </c>
      <c r="CS188" s="98">
        <f>VLOOKUP($D188,'факт '!$D$7:$AS$101,28,0)</f>
        <v>0</v>
      </c>
      <c r="CT188" s="98">
        <f>VLOOKUP($D188,'факт '!$D$7:$AS$101,29,0)</f>
        <v>0</v>
      </c>
      <c r="CU188" s="98">
        <f>VLOOKUP($D188,'факт '!$D$7:$AS$101,30,0)</f>
        <v>0</v>
      </c>
      <c r="CV188" s="98">
        <f>SUM(CR188+CT188)</f>
        <v>0</v>
      </c>
      <c r="CW188" s="98">
        <f>SUM(CS188+CU188)</f>
        <v>0</v>
      </c>
      <c r="CX188" s="99">
        <f t="shared" ref="CX188" si="5781">SUM(CR188-CP188)</f>
        <v>0</v>
      </c>
      <c r="CY188" s="99">
        <f t="shared" ref="CY188" si="5782">SUM(CS188-CQ188)</f>
        <v>0</v>
      </c>
      <c r="CZ188" s="98"/>
      <c r="DA188" s="98"/>
      <c r="DB188" s="98"/>
      <c r="DC188" s="98"/>
      <c r="DD188" s="98">
        <f>VLOOKUP($D188,'факт '!$D$7:$AS$101,31,0)</f>
        <v>0</v>
      </c>
      <c r="DE188" s="98">
        <f>VLOOKUP($D188,'факт '!$D$7:$AS$101,32,0)</f>
        <v>0</v>
      </c>
      <c r="DF188" s="98"/>
      <c r="DG188" s="98"/>
      <c r="DH188" s="98">
        <f>SUM(DD188+DF188)</f>
        <v>0</v>
      </c>
      <c r="DI188" s="98">
        <f>SUM(DE188+DG188)</f>
        <v>0</v>
      </c>
      <c r="DJ188" s="99">
        <f t="shared" ref="DJ188" si="5783">SUM(DD188-DB188)</f>
        <v>0</v>
      </c>
      <c r="DK188" s="99">
        <f t="shared" ref="DK188" si="5784">SUM(DE188-DC188)</f>
        <v>0</v>
      </c>
      <c r="DL188" s="98"/>
      <c r="DM188" s="98"/>
      <c r="DN188" s="98"/>
      <c r="DO188" s="98"/>
      <c r="DP188" s="98">
        <f>VLOOKUP($D188,'факт '!$D$7:$AS$101,13,0)</f>
        <v>0</v>
      </c>
      <c r="DQ188" s="98">
        <f>VLOOKUP($D188,'факт '!$D$7:$AS$101,14,0)</f>
        <v>0</v>
      </c>
      <c r="DR188" s="98"/>
      <c r="DS188" s="98"/>
      <c r="DT188" s="98">
        <f>SUM(DP188+DR188)</f>
        <v>0</v>
      </c>
      <c r="DU188" s="98">
        <f>SUM(DQ188+DS188)</f>
        <v>0</v>
      </c>
      <c r="DV188" s="99">
        <f t="shared" ref="DV188" si="5785">SUM(DP188-DN188)</f>
        <v>0</v>
      </c>
      <c r="DW188" s="99">
        <f t="shared" ref="DW188" si="5786">SUM(DQ188-DO188)</f>
        <v>0</v>
      </c>
      <c r="DX188" s="98"/>
      <c r="DY188" s="98"/>
      <c r="DZ188" s="98"/>
      <c r="EA188" s="98"/>
      <c r="EB188" s="98">
        <f>VLOOKUP($D188,'факт '!$D$7:$AS$101,33,0)</f>
        <v>3</v>
      </c>
      <c r="EC188" s="98">
        <f>VLOOKUP($D188,'факт '!$D$7:$AS$101,34,0)</f>
        <v>433184.07</v>
      </c>
      <c r="ED188" s="98">
        <f>VLOOKUP($D188,'факт '!$D$7:$AS$101,35,0)</f>
        <v>0</v>
      </c>
      <c r="EE188" s="98">
        <f>VLOOKUP($D188,'факт '!$D$7:$AS$101,36,0)</f>
        <v>0</v>
      </c>
      <c r="EF188" s="98">
        <f>SUM(EB188+ED188)</f>
        <v>3</v>
      </c>
      <c r="EG188" s="98">
        <f>SUM(EC188+EE188)</f>
        <v>433184.07</v>
      </c>
      <c r="EH188" s="99">
        <f t="shared" ref="EH188" si="5787">SUM(EB188-DZ188)</f>
        <v>3</v>
      </c>
      <c r="EI188" s="99">
        <f t="shared" ref="EI188" si="5788">SUM(EC188-EA188)</f>
        <v>433184.07</v>
      </c>
      <c r="EJ188" s="98"/>
      <c r="EK188" s="98"/>
      <c r="EL188" s="98"/>
      <c r="EM188" s="98"/>
      <c r="EN188" s="98">
        <f>VLOOKUP($D188,'факт '!$D$7:$AS$101,39,0)</f>
        <v>5</v>
      </c>
      <c r="EO188" s="98">
        <f>VLOOKUP($D188,'факт '!$D$7:$AS$101,40,0)</f>
        <v>721973.45</v>
      </c>
      <c r="EP188" s="98">
        <f>VLOOKUP($D188,'факт '!$D$7:$AS$101,41,0)</f>
        <v>0</v>
      </c>
      <c r="EQ188" s="98">
        <f>VLOOKUP($D188,'факт '!$D$7:$AS$101,42,0)</f>
        <v>0</v>
      </c>
      <c r="ER188" s="98">
        <f>SUM(EN188+EP188)</f>
        <v>5</v>
      </c>
      <c r="ES188" s="98">
        <f>SUM(EO188+EQ188)</f>
        <v>721973.45</v>
      </c>
      <c r="ET188" s="99">
        <f t="shared" ref="ET188" si="5789">SUM(EN188-EL188)</f>
        <v>5</v>
      </c>
      <c r="EU188" s="99">
        <f t="shared" ref="EU188" si="5790">SUM(EO188-EM188)</f>
        <v>721973.45</v>
      </c>
      <c r="EV188" s="98"/>
      <c r="EW188" s="98"/>
      <c r="EX188" s="98"/>
      <c r="EY188" s="98"/>
      <c r="EZ188" s="98"/>
      <c r="FA188" s="98"/>
      <c r="FB188" s="98"/>
      <c r="FC188" s="98"/>
      <c r="FD188" s="98">
        <f t="shared" ref="FD188:FD189" si="5791">SUM(EZ188+FB188)</f>
        <v>0</v>
      </c>
      <c r="FE188" s="98">
        <f t="shared" ref="FE188:FE189" si="5792">SUM(FA188+FC188)</f>
        <v>0</v>
      </c>
      <c r="FF188" s="99">
        <f t="shared" si="5493"/>
        <v>0</v>
      </c>
      <c r="FG188" s="99">
        <f t="shared" si="5494"/>
        <v>0</v>
      </c>
      <c r="FH188" s="98"/>
      <c r="FI188" s="98"/>
      <c r="FJ188" s="98"/>
      <c r="FK188" s="98"/>
      <c r="FL188" s="98">
        <f>VLOOKUP($D188,'факт '!$D$7:$AS$101,37,0)</f>
        <v>0</v>
      </c>
      <c r="FM188" s="98">
        <f>VLOOKUP($D188,'факт '!$D$7:$AS$101,38,0)</f>
        <v>0</v>
      </c>
      <c r="FN188" s="98"/>
      <c r="FO188" s="98"/>
      <c r="FP188" s="98">
        <f>SUM(FL188+FN188)</f>
        <v>0</v>
      </c>
      <c r="FQ188" s="98">
        <f>SUM(FM188+FO188)</f>
        <v>0</v>
      </c>
      <c r="FR188" s="99">
        <f t="shared" ref="FR188" si="5793">SUM(FL188-FJ188)</f>
        <v>0</v>
      </c>
      <c r="FS188" s="99">
        <f t="shared" ref="FS188" si="5794">SUM(FM188-FK188)</f>
        <v>0</v>
      </c>
      <c r="FT188" s="98"/>
      <c r="FU188" s="98"/>
      <c r="FV188" s="98"/>
      <c r="FW188" s="98"/>
      <c r="FX188" s="98"/>
      <c r="FY188" s="98"/>
      <c r="FZ188" s="98"/>
      <c r="GA188" s="98"/>
      <c r="GB188" s="98">
        <f t="shared" ref="GB188:GB189" si="5795">SUM(FX188+FZ188)</f>
        <v>0</v>
      </c>
      <c r="GC188" s="98">
        <f t="shared" ref="GC188:GC189" si="5796">SUM(FY188+GA188)</f>
        <v>0</v>
      </c>
      <c r="GD188" s="99">
        <f t="shared" si="5507"/>
        <v>0</v>
      </c>
      <c r="GE188" s="99">
        <f t="shared" si="5508"/>
        <v>0</v>
      </c>
      <c r="GF188" s="98">
        <f t="shared" ref="GF188:GF189" si="5797">SUM(H188,T188,AF188,AR188,BD188,BP188,CB188,CN188,CZ188,DL188,DX188,EJ188,EV188)</f>
        <v>0</v>
      </c>
      <c r="GG188" s="98">
        <f t="shared" ref="GG188:GG189" si="5798">SUM(I188,U188,AG188,AS188,BE188,BQ188,CC188,CO188,DA188,DM188,DY188,EK188,EW188)</f>
        <v>0</v>
      </c>
      <c r="GH188" s="98">
        <f t="shared" ref="GH188:GH189" si="5799">SUM(J188,V188,AH188,AT188,BF188,BR188,CD188,CP188,DB188,DN188,DZ188,EL188,EX188)</f>
        <v>0</v>
      </c>
      <c r="GI188" s="98">
        <f t="shared" ref="GI188:GI189" si="5800">SUM(K188,W188,AI188,AU188,BG188,BS188,CE188,CQ188,DC188,DO188,EA188,EM188,EY188)</f>
        <v>0</v>
      </c>
      <c r="GJ188" s="98">
        <f>SUM(L188,X188,AJ188,AV188,BH188,BT188,CF188,CR188,DD188,DP188,EB188,EN188,EZ188,FL188)</f>
        <v>8</v>
      </c>
      <c r="GK188" s="98">
        <f t="shared" ref="GK188" si="5801">SUM(M188,Y188,AK188,AW188,BI188,BU188,CG188,CS188,DE188,DQ188,EC188,EO188,FA188,FM188)</f>
        <v>1155157.52</v>
      </c>
      <c r="GL188" s="98">
        <f t="shared" ref="GL188" si="5802">SUM(N188,Z188,AL188,AX188,BJ188,BV188,CH188,CT188,DF188,DR188,ED188,EP188,FB188,FN188)</f>
        <v>0</v>
      </c>
      <c r="GM188" s="98">
        <f t="shared" ref="GM188" si="5803">SUM(O188,AA188,AM188,AY188,BK188,BW188,CI188,CU188,DG188,DS188,EE188,EQ188,FC188,FO188)</f>
        <v>0</v>
      </c>
      <c r="GN188" s="98">
        <f t="shared" ref="GN188" si="5804">SUM(P188,AB188,AN188,AZ188,BL188,BX188,CJ188,CV188,DH188,DT188,EF188,ER188,FD188,FP188)</f>
        <v>8</v>
      </c>
      <c r="GO188" s="98">
        <f t="shared" ref="GO188" si="5805">SUM(Q188,AC188,AO188,BA188,BM188,BY188,CK188,CW188,DI188,DU188,EG188,ES188,FE188,FQ188)</f>
        <v>1155157.52</v>
      </c>
      <c r="GP188" s="98"/>
      <c r="GQ188" s="98"/>
      <c r="GR188" s="139"/>
      <c r="GS188" s="78"/>
      <c r="GT188" s="161">
        <v>144394.6876</v>
      </c>
      <c r="GU188" s="161">
        <f t="shared" si="4720"/>
        <v>144394.69</v>
      </c>
      <c r="GV188" s="90">
        <f t="shared" si="4249"/>
        <v>-2.3999999975785613E-3</v>
      </c>
    </row>
    <row r="189" spans="1:204" hidden="1" x14ac:dyDescent="0.2">
      <c r="A189" s="23">
        <v>1</v>
      </c>
      <c r="B189" s="78"/>
      <c r="C189" s="81"/>
      <c r="D189" s="82"/>
      <c r="E189" s="85"/>
      <c r="F189" s="86"/>
      <c r="G189" s="97"/>
      <c r="H189" s="98"/>
      <c r="I189" s="98"/>
      <c r="J189" s="98"/>
      <c r="K189" s="98"/>
      <c r="L189" s="98"/>
      <c r="M189" s="98"/>
      <c r="N189" s="98"/>
      <c r="O189" s="98"/>
      <c r="P189" s="98">
        <f t="shared" si="5660"/>
        <v>0</v>
      </c>
      <c r="Q189" s="98">
        <f t="shared" si="5661"/>
        <v>0</v>
      </c>
      <c r="R189" s="99">
        <f t="shared" si="5255"/>
        <v>0</v>
      </c>
      <c r="S189" s="99">
        <f t="shared" si="5256"/>
        <v>0</v>
      </c>
      <c r="T189" s="98"/>
      <c r="U189" s="98"/>
      <c r="V189" s="98"/>
      <c r="W189" s="98"/>
      <c r="X189" s="98"/>
      <c r="Y189" s="98"/>
      <c r="Z189" s="98"/>
      <c r="AA189" s="98"/>
      <c r="AB189" s="98">
        <f t="shared" ref="AB189" si="5806">SUM(X189+Z189)</f>
        <v>0</v>
      </c>
      <c r="AC189" s="98">
        <f t="shared" ref="AC189" si="5807">SUM(Y189+AA189)</f>
        <v>0</v>
      </c>
      <c r="AD189" s="99">
        <f t="shared" si="5414"/>
        <v>0</v>
      </c>
      <c r="AE189" s="99">
        <f t="shared" si="5415"/>
        <v>0</v>
      </c>
      <c r="AF189" s="98"/>
      <c r="AG189" s="98"/>
      <c r="AH189" s="98"/>
      <c r="AI189" s="98"/>
      <c r="AJ189" s="98"/>
      <c r="AK189" s="98"/>
      <c r="AL189" s="98"/>
      <c r="AM189" s="98"/>
      <c r="AN189" s="98">
        <f t="shared" ref="AN189" si="5808">SUM(AJ189+AL189)</f>
        <v>0</v>
      </c>
      <c r="AO189" s="98">
        <f t="shared" ref="AO189" si="5809">SUM(AK189+AM189)</f>
        <v>0</v>
      </c>
      <c r="AP189" s="99">
        <f t="shared" si="5421"/>
        <v>0</v>
      </c>
      <c r="AQ189" s="99">
        <f t="shared" si="5422"/>
        <v>0</v>
      </c>
      <c r="AR189" s="98"/>
      <c r="AS189" s="98"/>
      <c r="AT189" s="98"/>
      <c r="AU189" s="98"/>
      <c r="AV189" s="98"/>
      <c r="AW189" s="98"/>
      <c r="AX189" s="98"/>
      <c r="AY189" s="98"/>
      <c r="AZ189" s="98">
        <f t="shared" ref="AZ189" si="5810">SUM(AV189+AX189)</f>
        <v>0</v>
      </c>
      <c r="BA189" s="98">
        <f t="shared" ref="BA189" si="5811">SUM(AW189+AY189)</f>
        <v>0</v>
      </c>
      <c r="BB189" s="99">
        <f t="shared" si="5428"/>
        <v>0</v>
      </c>
      <c r="BC189" s="99">
        <f t="shared" si="5429"/>
        <v>0</v>
      </c>
      <c r="BD189" s="98"/>
      <c r="BE189" s="98"/>
      <c r="BF189" s="98"/>
      <c r="BG189" s="98"/>
      <c r="BH189" s="98"/>
      <c r="BI189" s="98"/>
      <c r="BJ189" s="98"/>
      <c r="BK189" s="98"/>
      <c r="BL189" s="98">
        <f t="shared" ref="BL189" si="5812">SUM(BH189+BJ189)</f>
        <v>0</v>
      </c>
      <c r="BM189" s="98">
        <f t="shared" ref="BM189" si="5813">SUM(BI189+BK189)</f>
        <v>0</v>
      </c>
      <c r="BN189" s="99">
        <f t="shared" si="5435"/>
        <v>0</v>
      </c>
      <c r="BO189" s="99">
        <f t="shared" si="5436"/>
        <v>0</v>
      </c>
      <c r="BP189" s="98"/>
      <c r="BQ189" s="98"/>
      <c r="BR189" s="98"/>
      <c r="BS189" s="98"/>
      <c r="BT189" s="98"/>
      <c r="BU189" s="98"/>
      <c r="BV189" s="98"/>
      <c r="BW189" s="98"/>
      <c r="BX189" s="98">
        <f t="shared" ref="BX189" si="5814">SUM(BT189+BV189)</f>
        <v>0</v>
      </c>
      <c r="BY189" s="98">
        <f t="shared" ref="BY189" si="5815">SUM(BU189+BW189)</f>
        <v>0</v>
      </c>
      <c r="BZ189" s="99">
        <f t="shared" si="5442"/>
        <v>0</v>
      </c>
      <c r="CA189" s="99">
        <f t="shared" si="5443"/>
        <v>0</v>
      </c>
      <c r="CB189" s="98"/>
      <c r="CC189" s="98"/>
      <c r="CD189" s="98"/>
      <c r="CE189" s="98"/>
      <c r="CF189" s="98"/>
      <c r="CG189" s="98"/>
      <c r="CH189" s="98"/>
      <c r="CI189" s="98"/>
      <c r="CJ189" s="98">
        <f t="shared" ref="CJ189" si="5816">SUM(CF189+CH189)</f>
        <v>0</v>
      </c>
      <c r="CK189" s="98">
        <f t="shared" ref="CK189" si="5817">SUM(CG189+CI189)</f>
        <v>0</v>
      </c>
      <c r="CL189" s="99">
        <f t="shared" si="5450"/>
        <v>0</v>
      </c>
      <c r="CM189" s="99">
        <f t="shared" si="5451"/>
        <v>0</v>
      </c>
      <c r="CN189" s="98"/>
      <c r="CO189" s="98"/>
      <c r="CP189" s="98"/>
      <c r="CQ189" s="98"/>
      <c r="CR189" s="98"/>
      <c r="CS189" s="98"/>
      <c r="CT189" s="98"/>
      <c r="CU189" s="98"/>
      <c r="CV189" s="98">
        <f t="shared" ref="CV189" si="5818">SUM(CR189+CT189)</f>
        <v>0</v>
      </c>
      <c r="CW189" s="98">
        <f t="shared" ref="CW189" si="5819">SUM(CS189+CU189)</f>
        <v>0</v>
      </c>
      <c r="CX189" s="99">
        <f t="shared" si="5457"/>
        <v>0</v>
      </c>
      <c r="CY189" s="99">
        <f t="shared" si="5458"/>
        <v>0</v>
      </c>
      <c r="CZ189" s="98"/>
      <c r="DA189" s="98"/>
      <c r="DB189" s="98"/>
      <c r="DC189" s="98"/>
      <c r="DD189" s="98"/>
      <c r="DE189" s="98"/>
      <c r="DF189" s="98"/>
      <c r="DG189" s="98"/>
      <c r="DH189" s="98">
        <f t="shared" ref="DH189" si="5820">SUM(DD189+DF189)</f>
        <v>0</v>
      </c>
      <c r="DI189" s="98">
        <f t="shared" ref="DI189" si="5821">SUM(DE189+DG189)</f>
        <v>0</v>
      </c>
      <c r="DJ189" s="99">
        <f t="shared" si="5464"/>
        <v>0</v>
      </c>
      <c r="DK189" s="99">
        <f t="shared" si="5465"/>
        <v>0</v>
      </c>
      <c r="DL189" s="98"/>
      <c r="DM189" s="98"/>
      <c r="DN189" s="98"/>
      <c r="DO189" s="98"/>
      <c r="DP189" s="98"/>
      <c r="DQ189" s="98"/>
      <c r="DR189" s="98"/>
      <c r="DS189" s="98"/>
      <c r="DT189" s="98">
        <f t="shared" ref="DT189" si="5822">SUM(DP189+DR189)</f>
        <v>0</v>
      </c>
      <c r="DU189" s="98">
        <f t="shared" ref="DU189" si="5823">SUM(DQ189+DS189)</f>
        <v>0</v>
      </c>
      <c r="DV189" s="99">
        <f t="shared" si="5471"/>
        <v>0</v>
      </c>
      <c r="DW189" s="99">
        <f t="shared" si="5472"/>
        <v>0</v>
      </c>
      <c r="DX189" s="98"/>
      <c r="DY189" s="98"/>
      <c r="DZ189" s="98"/>
      <c r="EA189" s="98"/>
      <c r="EB189" s="98"/>
      <c r="EC189" s="98"/>
      <c r="ED189" s="98"/>
      <c r="EE189" s="98"/>
      <c r="EF189" s="98">
        <f t="shared" ref="EF189" si="5824">SUM(EB189+ED189)</f>
        <v>0</v>
      </c>
      <c r="EG189" s="98">
        <f t="shared" ref="EG189" si="5825">SUM(EC189+EE189)</f>
        <v>0</v>
      </c>
      <c r="EH189" s="99">
        <f t="shared" si="5478"/>
        <v>0</v>
      </c>
      <c r="EI189" s="99">
        <f t="shared" si="5479"/>
        <v>0</v>
      </c>
      <c r="EJ189" s="98"/>
      <c r="EK189" s="98"/>
      <c r="EL189" s="98"/>
      <c r="EM189" s="98"/>
      <c r="EN189" s="98"/>
      <c r="EO189" s="98"/>
      <c r="EP189" s="98"/>
      <c r="EQ189" s="98"/>
      <c r="ER189" s="98">
        <f t="shared" ref="ER189" si="5826">SUM(EN189+EP189)</f>
        <v>0</v>
      </c>
      <c r="ES189" s="98">
        <f t="shared" ref="ES189" si="5827">SUM(EO189+EQ189)</f>
        <v>0</v>
      </c>
      <c r="ET189" s="99">
        <f t="shared" si="5486"/>
        <v>0</v>
      </c>
      <c r="EU189" s="99">
        <f t="shared" si="5487"/>
        <v>0</v>
      </c>
      <c r="EV189" s="98"/>
      <c r="EW189" s="98"/>
      <c r="EX189" s="98"/>
      <c r="EY189" s="98"/>
      <c r="EZ189" s="98"/>
      <c r="FA189" s="98"/>
      <c r="FB189" s="98"/>
      <c r="FC189" s="98"/>
      <c r="FD189" s="98">
        <f t="shared" si="5791"/>
        <v>0</v>
      </c>
      <c r="FE189" s="98">
        <f t="shared" si="5792"/>
        <v>0</v>
      </c>
      <c r="FF189" s="99">
        <f t="shared" si="5493"/>
        <v>0</v>
      </c>
      <c r="FG189" s="99">
        <f t="shared" si="5494"/>
        <v>0</v>
      </c>
      <c r="FH189" s="98"/>
      <c r="FI189" s="98"/>
      <c r="FJ189" s="98"/>
      <c r="FK189" s="98"/>
      <c r="FL189" s="98"/>
      <c r="FM189" s="98"/>
      <c r="FN189" s="98"/>
      <c r="FO189" s="98"/>
      <c r="FP189" s="98">
        <f t="shared" ref="FP189" si="5828">SUM(FL189+FN189)</f>
        <v>0</v>
      </c>
      <c r="FQ189" s="98">
        <f t="shared" ref="FQ189" si="5829">SUM(FM189+FO189)</f>
        <v>0</v>
      </c>
      <c r="FR189" s="99">
        <f t="shared" si="5500"/>
        <v>0</v>
      </c>
      <c r="FS189" s="99">
        <f t="shared" si="5501"/>
        <v>0</v>
      </c>
      <c r="FT189" s="98"/>
      <c r="FU189" s="98"/>
      <c r="FV189" s="98"/>
      <c r="FW189" s="98"/>
      <c r="FX189" s="98"/>
      <c r="FY189" s="98"/>
      <c r="FZ189" s="98"/>
      <c r="GA189" s="98"/>
      <c r="GB189" s="98">
        <f t="shared" si="5795"/>
        <v>0</v>
      </c>
      <c r="GC189" s="98">
        <f t="shared" si="5796"/>
        <v>0</v>
      </c>
      <c r="GD189" s="99">
        <f t="shared" si="5507"/>
        <v>0</v>
      </c>
      <c r="GE189" s="99">
        <f t="shared" si="5508"/>
        <v>0</v>
      </c>
      <c r="GF189" s="98">
        <f t="shared" si="5797"/>
        <v>0</v>
      </c>
      <c r="GG189" s="98">
        <f t="shared" si="5798"/>
        <v>0</v>
      </c>
      <c r="GH189" s="98">
        <f t="shared" si="5799"/>
        <v>0</v>
      </c>
      <c r="GI189" s="98">
        <f t="shared" si="5800"/>
        <v>0</v>
      </c>
      <c r="GJ189" s="98">
        <f t="shared" ref="GJ189" si="5830">SUM(L189,X189,AJ189,AV189,BH189,BT189,CF189,CR189,DD189,DP189,EB189,EN189,EZ189)</f>
        <v>0</v>
      </c>
      <c r="GK189" s="98">
        <f t="shared" ref="GK189" si="5831">SUM(M189,Y189,AK189,AW189,BI189,BU189,CG189,CS189,DE189,DQ189,EC189,EO189,FA189)</f>
        <v>0</v>
      </c>
      <c r="GL189" s="98">
        <f t="shared" ref="GL189" si="5832">SUM(N189,Z189,AL189,AX189,BJ189,BV189,CH189,CT189,DF189,DR189,ED189,EP189,FB189)</f>
        <v>0</v>
      </c>
      <c r="GM189" s="98">
        <f t="shared" ref="GM189" si="5833">SUM(O189,AA189,AM189,AY189,BK189,BW189,CI189,CU189,DG189,DS189,EE189,EQ189,FC189)</f>
        <v>0</v>
      </c>
      <c r="GN189" s="98">
        <f t="shared" ref="GN189" si="5834">SUM(P189,AB189,AN189,AZ189,BL189,BX189,CJ189,CV189,DH189,DT189,EF189,ER189,FD189)</f>
        <v>0</v>
      </c>
      <c r="GO189" s="98">
        <f t="shared" ref="GO189" si="5835">SUM(Q189,AC189,AO189,BA189,BM189,BY189,CK189,CW189,DI189,DU189,EG189,ES189,FE189)</f>
        <v>0</v>
      </c>
      <c r="GP189" s="98"/>
      <c r="GQ189" s="98"/>
      <c r="GR189" s="139"/>
      <c r="GS189" s="78"/>
      <c r="GT189" s="161"/>
      <c r="GU189" s="161"/>
      <c r="GV189" s="90">
        <f t="shared" si="4249"/>
        <v>0</v>
      </c>
    </row>
    <row r="190" spans="1:204" hidden="1" x14ac:dyDescent="0.2">
      <c r="A190" s="23">
        <v>1</v>
      </c>
      <c r="B190" s="101"/>
      <c r="C190" s="102"/>
      <c r="D190" s="102"/>
      <c r="E190" s="94" t="s">
        <v>71</v>
      </c>
      <c r="F190" s="104"/>
      <c r="G190" s="105"/>
      <c r="H190" s="106">
        <f>SUM(H191)</f>
        <v>0</v>
      </c>
      <c r="I190" s="106">
        <f t="shared" ref="I190:BT190" si="5836">SUM(I191)</f>
        <v>0</v>
      </c>
      <c r="J190" s="106">
        <f t="shared" si="5836"/>
        <v>0</v>
      </c>
      <c r="K190" s="106">
        <f t="shared" si="5836"/>
        <v>0</v>
      </c>
      <c r="L190" s="106">
        <f t="shared" si="5836"/>
        <v>0</v>
      </c>
      <c r="M190" s="106">
        <f t="shared" si="5836"/>
        <v>0</v>
      </c>
      <c r="N190" s="106">
        <f t="shared" si="5836"/>
        <v>0</v>
      </c>
      <c r="O190" s="106">
        <f t="shared" si="5836"/>
        <v>0</v>
      </c>
      <c r="P190" s="106">
        <f t="shared" si="5836"/>
        <v>0</v>
      </c>
      <c r="Q190" s="106">
        <f t="shared" si="5836"/>
        <v>0</v>
      </c>
      <c r="R190" s="99">
        <f t="shared" si="5255"/>
        <v>0</v>
      </c>
      <c r="S190" s="99">
        <f t="shared" si="5256"/>
        <v>0</v>
      </c>
      <c r="T190" s="106">
        <f t="shared" si="5836"/>
        <v>0</v>
      </c>
      <c r="U190" s="106">
        <f t="shared" si="5836"/>
        <v>0</v>
      </c>
      <c r="V190" s="106">
        <f t="shared" si="5836"/>
        <v>0</v>
      </c>
      <c r="W190" s="106">
        <f t="shared" si="5836"/>
        <v>0</v>
      </c>
      <c r="X190" s="106">
        <f t="shared" si="5836"/>
        <v>0</v>
      </c>
      <c r="Y190" s="106">
        <f t="shared" si="5836"/>
        <v>0</v>
      </c>
      <c r="Z190" s="106">
        <f t="shared" si="5836"/>
        <v>0</v>
      </c>
      <c r="AA190" s="106">
        <f t="shared" si="5836"/>
        <v>0</v>
      </c>
      <c r="AB190" s="106">
        <f t="shared" si="5836"/>
        <v>0</v>
      </c>
      <c r="AC190" s="106">
        <f t="shared" si="5836"/>
        <v>0</v>
      </c>
      <c r="AD190" s="99">
        <f t="shared" si="5414"/>
        <v>0</v>
      </c>
      <c r="AE190" s="99">
        <f t="shared" si="5415"/>
        <v>0</v>
      </c>
      <c r="AF190" s="106">
        <f t="shared" si="5836"/>
        <v>0</v>
      </c>
      <c r="AG190" s="106">
        <f t="shared" si="5836"/>
        <v>0</v>
      </c>
      <c r="AH190" s="106">
        <f t="shared" si="5836"/>
        <v>0</v>
      </c>
      <c r="AI190" s="106">
        <f t="shared" si="5836"/>
        <v>0</v>
      </c>
      <c r="AJ190" s="106">
        <f t="shared" si="5836"/>
        <v>0</v>
      </c>
      <c r="AK190" s="106">
        <f t="shared" si="5836"/>
        <v>0</v>
      </c>
      <c r="AL190" s="106">
        <f t="shared" si="5836"/>
        <v>0</v>
      </c>
      <c r="AM190" s="106">
        <f t="shared" si="5836"/>
        <v>0</v>
      </c>
      <c r="AN190" s="106">
        <f t="shared" si="5836"/>
        <v>0</v>
      </c>
      <c r="AO190" s="106">
        <f t="shared" si="5836"/>
        <v>0</v>
      </c>
      <c r="AP190" s="99">
        <f t="shared" si="5421"/>
        <v>0</v>
      </c>
      <c r="AQ190" s="99">
        <f t="shared" si="5422"/>
        <v>0</v>
      </c>
      <c r="AR190" s="106">
        <f t="shared" si="5836"/>
        <v>0</v>
      </c>
      <c r="AS190" s="106">
        <f t="shared" si="5836"/>
        <v>0</v>
      </c>
      <c r="AT190" s="106">
        <f t="shared" si="5836"/>
        <v>0</v>
      </c>
      <c r="AU190" s="106">
        <f t="shared" si="5836"/>
        <v>0</v>
      </c>
      <c r="AV190" s="106">
        <f t="shared" si="5836"/>
        <v>0</v>
      </c>
      <c r="AW190" s="106">
        <f t="shared" si="5836"/>
        <v>0</v>
      </c>
      <c r="AX190" s="106">
        <f t="shared" si="5836"/>
        <v>0</v>
      </c>
      <c r="AY190" s="106">
        <f t="shared" si="5836"/>
        <v>0</v>
      </c>
      <c r="AZ190" s="106">
        <f t="shared" si="5836"/>
        <v>0</v>
      </c>
      <c r="BA190" s="106">
        <f t="shared" si="5836"/>
        <v>0</v>
      </c>
      <c r="BB190" s="99">
        <f t="shared" si="5428"/>
        <v>0</v>
      </c>
      <c r="BC190" s="99">
        <f t="shared" si="5429"/>
        <v>0</v>
      </c>
      <c r="BD190" s="106">
        <f t="shared" si="5836"/>
        <v>4</v>
      </c>
      <c r="BE190" s="106">
        <f t="shared" si="5836"/>
        <v>511345.95120000001</v>
      </c>
      <c r="BF190" s="106">
        <f t="shared" si="5836"/>
        <v>1.6666666666666665</v>
      </c>
      <c r="BG190" s="106">
        <f t="shared" si="5836"/>
        <v>213060.81300000002</v>
      </c>
      <c r="BH190" s="106">
        <f t="shared" si="5836"/>
        <v>5</v>
      </c>
      <c r="BI190" s="106">
        <f t="shared" si="5836"/>
        <v>639182.45000000007</v>
      </c>
      <c r="BJ190" s="106">
        <f t="shared" si="5836"/>
        <v>0</v>
      </c>
      <c r="BK190" s="106">
        <f t="shared" si="5836"/>
        <v>0</v>
      </c>
      <c r="BL190" s="106">
        <f t="shared" si="5836"/>
        <v>5</v>
      </c>
      <c r="BM190" s="106">
        <f t="shared" si="5836"/>
        <v>639182.45000000007</v>
      </c>
      <c r="BN190" s="99">
        <f t="shared" si="5435"/>
        <v>3.3333333333333335</v>
      </c>
      <c r="BO190" s="99">
        <f t="shared" si="5436"/>
        <v>426121.63700000005</v>
      </c>
      <c r="BP190" s="106">
        <f t="shared" si="5836"/>
        <v>0</v>
      </c>
      <c r="BQ190" s="106">
        <f t="shared" si="5836"/>
        <v>0</v>
      </c>
      <c r="BR190" s="106">
        <f t="shared" si="5836"/>
        <v>0</v>
      </c>
      <c r="BS190" s="106">
        <f t="shared" si="5836"/>
        <v>0</v>
      </c>
      <c r="BT190" s="106">
        <f t="shared" si="5836"/>
        <v>0</v>
      </c>
      <c r="BU190" s="106">
        <f t="shared" ref="BU190:BY190" si="5837">SUM(BU191)</f>
        <v>0</v>
      </c>
      <c r="BV190" s="106">
        <f t="shared" si="5837"/>
        <v>0</v>
      </c>
      <c r="BW190" s="106">
        <f t="shared" si="5837"/>
        <v>0</v>
      </c>
      <c r="BX190" s="106">
        <f t="shared" si="5837"/>
        <v>0</v>
      </c>
      <c r="BY190" s="106">
        <f t="shared" si="5837"/>
        <v>0</v>
      </c>
      <c r="BZ190" s="99">
        <f t="shared" si="5442"/>
        <v>0</v>
      </c>
      <c r="CA190" s="99">
        <f t="shared" si="5443"/>
        <v>0</v>
      </c>
      <c r="CB190" s="106">
        <f t="shared" ref="CB190:EF190" si="5838">SUM(CB191)</f>
        <v>0</v>
      </c>
      <c r="CC190" s="106">
        <f t="shared" si="5838"/>
        <v>0</v>
      </c>
      <c r="CD190" s="106">
        <f t="shared" si="5838"/>
        <v>0</v>
      </c>
      <c r="CE190" s="106">
        <f t="shared" si="5838"/>
        <v>0</v>
      </c>
      <c r="CF190" s="106">
        <f t="shared" si="5838"/>
        <v>0</v>
      </c>
      <c r="CG190" s="106">
        <f t="shared" si="5838"/>
        <v>0</v>
      </c>
      <c r="CH190" s="106">
        <f t="shared" si="5838"/>
        <v>0</v>
      </c>
      <c r="CI190" s="106">
        <f t="shared" si="5838"/>
        <v>0</v>
      </c>
      <c r="CJ190" s="106">
        <f t="shared" si="5838"/>
        <v>0</v>
      </c>
      <c r="CK190" s="106">
        <f t="shared" si="5838"/>
        <v>0</v>
      </c>
      <c r="CL190" s="99">
        <f t="shared" si="5450"/>
        <v>0</v>
      </c>
      <c r="CM190" s="99">
        <f t="shared" si="5451"/>
        <v>0</v>
      </c>
      <c r="CN190" s="106">
        <f t="shared" si="5838"/>
        <v>0</v>
      </c>
      <c r="CO190" s="106">
        <f t="shared" si="5838"/>
        <v>0</v>
      </c>
      <c r="CP190" s="106">
        <f t="shared" si="5838"/>
        <v>0</v>
      </c>
      <c r="CQ190" s="106">
        <f t="shared" si="5838"/>
        <v>0</v>
      </c>
      <c r="CR190" s="106">
        <f t="shared" si="5838"/>
        <v>0</v>
      </c>
      <c r="CS190" s="106">
        <f t="shared" si="5838"/>
        <v>0</v>
      </c>
      <c r="CT190" s="106">
        <f t="shared" si="5838"/>
        <v>0</v>
      </c>
      <c r="CU190" s="106">
        <f t="shared" si="5838"/>
        <v>0</v>
      </c>
      <c r="CV190" s="106">
        <f t="shared" si="5838"/>
        <v>0</v>
      </c>
      <c r="CW190" s="106">
        <f t="shared" si="5838"/>
        <v>0</v>
      </c>
      <c r="CX190" s="99">
        <f t="shared" si="5457"/>
        <v>0</v>
      </c>
      <c r="CY190" s="99">
        <f t="shared" si="5458"/>
        <v>0</v>
      </c>
      <c r="CZ190" s="106">
        <f t="shared" si="5838"/>
        <v>15</v>
      </c>
      <c r="DA190" s="106">
        <f t="shared" si="5838"/>
        <v>1917547.317</v>
      </c>
      <c r="DB190" s="106">
        <f t="shared" si="5838"/>
        <v>6.25</v>
      </c>
      <c r="DC190" s="106">
        <f t="shared" si="5838"/>
        <v>798978.04875000007</v>
      </c>
      <c r="DD190" s="106">
        <f t="shared" si="5838"/>
        <v>11</v>
      </c>
      <c r="DE190" s="106">
        <f t="shared" si="5838"/>
        <v>1406201.3900000001</v>
      </c>
      <c r="DF190" s="106">
        <f t="shared" si="5838"/>
        <v>0</v>
      </c>
      <c r="DG190" s="106">
        <f t="shared" si="5838"/>
        <v>0</v>
      </c>
      <c r="DH190" s="106">
        <f t="shared" si="5838"/>
        <v>11</v>
      </c>
      <c r="DI190" s="106">
        <f t="shared" si="5838"/>
        <v>1406201.3900000001</v>
      </c>
      <c r="DJ190" s="99">
        <f t="shared" si="5464"/>
        <v>4.75</v>
      </c>
      <c r="DK190" s="99">
        <f t="shared" si="5465"/>
        <v>607223.34125000006</v>
      </c>
      <c r="DL190" s="106">
        <f t="shared" si="5838"/>
        <v>0</v>
      </c>
      <c r="DM190" s="106">
        <f t="shared" si="5838"/>
        <v>0</v>
      </c>
      <c r="DN190" s="106">
        <f t="shared" si="5838"/>
        <v>0</v>
      </c>
      <c r="DO190" s="106">
        <f t="shared" si="5838"/>
        <v>0</v>
      </c>
      <c r="DP190" s="106">
        <f t="shared" si="5838"/>
        <v>0</v>
      </c>
      <c r="DQ190" s="106">
        <f t="shared" si="5838"/>
        <v>0</v>
      </c>
      <c r="DR190" s="106">
        <f t="shared" si="5838"/>
        <v>0</v>
      </c>
      <c r="DS190" s="106">
        <f t="shared" si="5838"/>
        <v>0</v>
      </c>
      <c r="DT190" s="106">
        <f t="shared" si="5838"/>
        <v>0</v>
      </c>
      <c r="DU190" s="106">
        <f t="shared" si="5838"/>
        <v>0</v>
      </c>
      <c r="DV190" s="99">
        <f t="shared" si="5471"/>
        <v>0</v>
      </c>
      <c r="DW190" s="99">
        <f t="shared" si="5472"/>
        <v>0</v>
      </c>
      <c r="DX190" s="106">
        <f t="shared" si="5838"/>
        <v>0</v>
      </c>
      <c r="DY190" s="106">
        <f t="shared" si="5838"/>
        <v>0</v>
      </c>
      <c r="DZ190" s="106">
        <f t="shared" si="5838"/>
        <v>0</v>
      </c>
      <c r="EA190" s="106">
        <f t="shared" si="5838"/>
        <v>0</v>
      </c>
      <c r="EB190" s="106">
        <f t="shared" si="5838"/>
        <v>0</v>
      </c>
      <c r="EC190" s="106">
        <f t="shared" si="5838"/>
        <v>0</v>
      </c>
      <c r="ED190" s="106">
        <f t="shared" si="5838"/>
        <v>0</v>
      </c>
      <c r="EE190" s="106">
        <f t="shared" si="5838"/>
        <v>0</v>
      </c>
      <c r="EF190" s="106">
        <f t="shared" si="5838"/>
        <v>0</v>
      </c>
      <c r="EG190" s="106">
        <f t="shared" ref="EG190" si="5839">SUM(EG191)</f>
        <v>0</v>
      </c>
      <c r="EH190" s="99">
        <f t="shared" si="5478"/>
        <v>0</v>
      </c>
      <c r="EI190" s="99">
        <f t="shared" si="5479"/>
        <v>0</v>
      </c>
      <c r="EJ190" s="106">
        <f t="shared" ref="EJ190:GQ190" si="5840">SUM(EJ191)</f>
        <v>0</v>
      </c>
      <c r="EK190" s="106">
        <f t="shared" si="5840"/>
        <v>0</v>
      </c>
      <c r="EL190" s="106">
        <f t="shared" si="5840"/>
        <v>0</v>
      </c>
      <c r="EM190" s="106">
        <f t="shared" si="5840"/>
        <v>0</v>
      </c>
      <c r="EN190" s="106">
        <f t="shared" si="5840"/>
        <v>0</v>
      </c>
      <c r="EO190" s="106">
        <f t="shared" si="5840"/>
        <v>0</v>
      </c>
      <c r="EP190" s="106">
        <f t="shared" si="5840"/>
        <v>0</v>
      </c>
      <c r="EQ190" s="106">
        <f t="shared" si="5840"/>
        <v>0</v>
      </c>
      <c r="ER190" s="106">
        <f t="shared" si="5840"/>
        <v>0</v>
      </c>
      <c r="ES190" s="106">
        <f t="shared" si="5840"/>
        <v>0</v>
      </c>
      <c r="ET190" s="99">
        <f t="shared" si="5486"/>
        <v>0</v>
      </c>
      <c r="EU190" s="99">
        <f t="shared" si="5487"/>
        <v>0</v>
      </c>
      <c r="EV190" s="106">
        <f t="shared" si="5840"/>
        <v>0</v>
      </c>
      <c r="EW190" s="106">
        <f t="shared" si="5840"/>
        <v>0</v>
      </c>
      <c r="EX190" s="106">
        <f t="shared" si="5840"/>
        <v>0</v>
      </c>
      <c r="EY190" s="106">
        <f t="shared" si="5840"/>
        <v>0</v>
      </c>
      <c r="EZ190" s="106">
        <f t="shared" si="5840"/>
        <v>0</v>
      </c>
      <c r="FA190" s="106">
        <f t="shared" si="5840"/>
        <v>0</v>
      </c>
      <c r="FB190" s="106">
        <f t="shared" si="5840"/>
        <v>0</v>
      </c>
      <c r="FC190" s="106">
        <f t="shared" si="5840"/>
        <v>0</v>
      </c>
      <c r="FD190" s="106">
        <f t="shared" si="5840"/>
        <v>0</v>
      </c>
      <c r="FE190" s="106">
        <f t="shared" si="5840"/>
        <v>0</v>
      </c>
      <c r="FF190" s="99">
        <f t="shared" si="5493"/>
        <v>0</v>
      </c>
      <c r="FG190" s="99">
        <f t="shared" si="5494"/>
        <v>0</v>
      </c>
      <c r="FH190" s="106">
        <f t="shared" si="5840"/>
        <v>0</v>
      </c>
      <c r="FI190" s="106">
        <f t="shared" si="5840"/>
        <v>0</v>
      </c>
      <c r="FJ190" s="106">
        <f t="shared" si="5840"/>
        <v>0</v>
      </c>
      <c r="FK190" s="106">
        <f t="shared" si="5840"/>
        <v>0</v>
      </c>
      <c r="FL190" s="106">
        <f t="shared" si="5840"/>
        <v>0</v>
      </c>
      <c r="FM190" s="106">
        <f t="shared" si="5840"/>
        <v>0</v>
      </c>
      <c r="FN190" s="106">
        <f t="shared" si="5840"/>
        <v>0</v>
      </c>
      <c r="FO190" s="106">
        <f t="shared" si="5840"/>
        <v>0</v>
      </c>
      <c r="FP190" s="106">
        <f t="shared" si="5840"/>
        <v>0</v>
      </c>
      <c r="FQ190" s="106">
        <f t="shared" si="5840"/>
        <v>0</v>
      </c>
      <c r="FR190" s="99">
        <f t="shared" si="5500"/>
        <v>0</v>
      </c>
      <c r="FS190" s="99">
        <f t="shared" si="5501"/>
        <v>0</v>
      </c>
      <c r="FT190" s="106">
        <f t="shared" si="5840"/>
        <v>0</v>
      </c>
      <c r="FU190" s="106">
        <f t="shared" si="5840"/>
        <v>0</v>
      </c>
      <c r="FV190" s="106">
        <f t="shared" si="5840"/>
        <v>0</v>
      </c>
      <c r="FW190" s="106">
        <f t="shared" si="5840"/>
        <v>0</v>
      </c>
      <c r="FX190" s="106">
        <f t="shared" si="5840"/>
        <v>0</v>
      </c>
      <c r="FY190" s="106">
        <f t="shared" si="5840"/>
        <v>0</v>
      </c>
      <c r="FZ190" s="106">
        <f t="shared" si="5840"/>
        <v>0</v>
      </c>
      <c r="GA190" s="106">
        <f t="shared" si="5840"/>
        <v>0</v>
      </c>
      <c r="GB190" s="106">
        <f t="shared" si="5840"/>
        <v>0</v>
      </c>
      <c r="GC190" s="106">
        <f t="shared" si="5840"/>
        <v>0</v>
      </c>
      <c r="GD190" s="99">
        <f t="shared" si="5507"/>
        <v>0</v>
      </c>
      <c r="GE190" s="99">
        <f t="shared" si="5508"/>
        <v>0</v>
      </c>
      <c r="GF190" s="106">
        <f t="shared" si="5840"/>
        <v>19</v>
      </c>
      <c r="GG190" s="106">
        <f t="shared" si="5840"/>
        <v>2428893.2681999998</v>
      </c>
      <c r="GH190" s="129">
        <f t="shared" ref="GH190:GH191" si="5841">SUM(GF190/12*$A$2)</f>
        <v>7.9166666666666661</v>
      </c>
      <c r="GI190" s="172">
        <f t="shared" ref="GI190:GI191" si="5842">SUM(GG190/12*$A$2)</f>
        <v>1012038.8617499999</v>
      </c>
      <c r="GJ190" s="106">
        <f t="shared" si="5840"/>
        <v>16</v>
      </c>
      <c r="GK190" s="106">
        <f t="shared" si="5840"/>
        <v>2045383.8400000003</v>
      </c>
      <c r="GL190" s="106">
        <f t="shared" si="5840"/>
        <v>0</v>
      </c>
      <c r="GM190" s="106">
        <f t="shared" si="5840"/>
        <v>0</v>
      </c>
      <c r="GN190" s="106">
        <f t="shared" si="5840"/>
        <v>16</v>
      </c>
      <c r="GO190" s="106">
        <f t="shared" si="5840"/>
        <v>2045383.8400000003</v>
      </c>
      <c r="GP190" s="106">
        <f t="shared" si="5840"/>
        <v>8.0833333333333339</v>
      </c>
      <c r="GQ190" s="106">
        <f t="shared" si="5840"/>
        <v>1033344.9782500004</v>
      </c>
      <c r="GR190" s="139"/>
      <c r="GS190" s="78"/>
      <c r="GT190" s="161"/>
      <c r="GU190" s="161"/>
      <c r="GV190" s="90">
        <f t="shared" si="4249"/>
        <v>0</v>
      </c>
    </row>
    <row r="191" spans="1:204" ht="16.5" hidden="1" customHeight="1" x14ac:dyDescent="0.2">
      <c r="A191" s="23">
        <v>1</v>
      </c>
      <c r="B191" s="101"/>
      <c r="C191" s="107"/>
      <c r="D191" s="108"/>
      <c r="E191" s="123" t="s">
        <v>72</v>
      </c>
      <c r="F191" s="125">
        <v>40</v>
      </c>
      <c r="G191" s="126">
        <v>127836.4878</v>
      </c>
      <c r="H191" s="106">
        <f>VLOOKUP($E191,'ВМП план'!$B$8:$AN$43,8,0)</f>
        <v>0</v>
      </c>
      <c r="I191" s="106">
        <f>VLOOKUP($E191,'ВМП план'!$B$8:$AN$43,9,0)</f>
        <v>0</v>
      </c>
      <c r="J191" s="106">
        <f t="shared" si="288"/>
        <v>0</v>
      </c>
      <c r="K191" s="106">
        <f t="shared" si="289"/>
        <v>0</v>
      </c>
      <c r="L191" s="106">
        <f t="shared" ref="L191:Q191" si="5843">SUM(L192:L197)</f>
        <v>0</v>
      </c>
      <c r="M191" s="106">
        <f t="shared" si="5843"/>
        <v>0</v>
      </c>
      <c r="N191" s="106">
        <f t="shared" si="5843"/>
        <v>0</v>
      </c>
      <c r="O191" s="106">
        <f t="shared" si="5843"/>
        <v>0</v>
      </c>
      <c r="P191" s="106">
        <f t="shared" si="5843"/>
        <v>0</v>
      </c>
      <c r="Q191" s="106">
        <f t="shared" si="5843"/>
        <v>0</v>
      </c>
      <c r="R191" s="122">
        <f t="shared" si="5255"/>
        <v>0</v>
      </c>
      <c r="S191" s="122">
        <f t="shared" si="5256"/>
        <v>0</v>
      </c>
      <c r="T191" s="106">
        <f>VLOOKUP($E191,'ВМП план'!$B$8:$AN$43,10,0)</f>
        <v>0</v>
      </c>
      <c r="U191" s="106">
        <f>VLOOKUP($E191,'ВМП план'!$B$8:$AN$43,11,0)</f>
        <v>0</v>
      </c>
      <c r="V191" s="106">
        <f t="shared" si="291"/>
        <v>0</v>
      </c>
      <c r="W191" s="106">
        <f t="shared" si="292"/>
        <v>0</v>
      </c>
      <c r="X191" s="106">
        <f t="shared" ref="X191:AC191" si="5844">SUM(X192:X197)</f>
        <v>0</v>
      </c>
      <c r="Y191" s="106">
        <f t="shared" si="5844"/>
        <v>0</v>
      </c>
      <c r="Z191" s="106">
        <f t="shared" si="5844"/>
        <v>0</v>
      </c>
      <c r="AA191" s="106">
        <f t="shared" si="5844"/>
        <v>0</v>
      </c>
      <c r="AB191" s="106">
        <f t="shared" si="5844"/>
        <v>0</v>
      </c>
      <c r="AC191" s="106">
        <f t="shared" si="5844"/>
        <v>0</v>
      </c>
      <c r="AD191" s="122">
        <f t="shared" si="5414"/>
        <v>0</v>
      </c>
      <c r="AE191" s="122">
        <f t="shared" si="5415"/>
        <v>0</v>
      </c>
      <c r="AF191" s="106">
        <f>VLOOKUP($E191,'ВМП план'!$B$8:$AL$43,12,0)</f>
        <v>0</v>
      </c>
      <c r="AG191" s="106">
        <f>VLOOKUP($E191,'ВМП план'!$B$8:$AL$43,13,0)</f>
        <v>0</v>
      </c>
      <c r="AH191" s="106">
        <f t="shared" si="298"/>
        <v>0</v>
      </c>
      <c r="AI191" s="106">
        <f t="shared" si="299"/>
        <v>0</v>
      </c>
      <c r="AJ191" s="106">
        <f t="shared" ref="AJ191:AO191" si="5845">SUM(AJ192:AJ197)</f>
        <v>0</v>
      </c>
      <c r="AK191" s="106">
        <f t="shared" si="5845"/>
        <v>0</v>
      </c>
      <c r="AL191" s="106">
        <f t="shared" si="5845"/>
        <v>0</v>
      </c>
      <c r="AM191" s="106">
        <f t="shared" si="5845"/>
        <v>0</v>
      </c>
      <c r="AN191" s="106">
        <f t="shared" si="5845"/>
        <v>0</v>
      </c>
      <c r="AO191" s="106">
        <f t="shared" si="5845"/>
        <v>0</v>
      </c>
      <c r="AP191" s="122">
        <f t="shared" si="5421"/>
        <v>0</v>
      </c>
      <c r="AQ191" s="122">
        <f t="shared" si="5422"/>
        <v>0</v>
      </c>
      <c r="AR191" s="106"/>
      <c r="AS191" s="106"/>
      <c r="AT191" s="106">
        <f t="shared" si="305"/>
        <v>0</v>
      </c>
      <c r="AU191" s="106">
        <f t="shared" si="306"/>
        <v>0</v>
      </c>
      <c r="AV191" s="106">
        <f t="shared" ref="AV191:BA191" si="5846">SUM(AV192:AV197)</f>
        <v>0</v>
      </c>
      <c r="AW191" s="106">
        <f t="shared" si="5846"/>
        <v>0</v>
      </c>
      <c r="AX191" s="106">
        <f t="shared" si="5846"/>
        <v>0</v>
      </c>
      <c r="AY191" s="106">
        <f t="shared" si="5846"/>
        <v>0</v>
      </c>
      <c r="AZ191" s="106">
        <f t="shared" si="5846"/>
        <v>0</v>
      </c>
      <c r="BA191" s="106">
        <f t="shared" si="5846"/>
        <v>0</v>
      </c>
      <c r="BB191" s="122">
        <f t="shared" si="5428"/>
        <v>0</v>
      </c>
      <c r="BC191" s="122">
        <f t="shared" si="5429"/>
        <v>0</v>
      </c>
      <c r="BD191" s="106">
        <v>4</v>
      </c>
      <c r="BE191" s="106">
        <v>511345.95120000001</v>
      </c>
      <c r="BF191" s="106">
        <f t="shared" si="312"/>
        <v>1.6666666666666665</v>
      </c>
      <c r="BG191" s="106">
        <f t="shared" si="313"/>
        <v>213060.81300000002</v>
      </c>
      <c r="BH191" s="106">
        <f t="shared" ref="BH191:BM191" si="5847">SUM(BH192:BH197)</f>
        <v>5</v>
      </c>
      <c r="BI191" s="106">
        <f t="shared" si="5847"/>
        <v>639182.45000000007</v>
      </c>
      <c r="BJ191" s="106">
        <f t="shared" si="5847"/>
        <v>0</v>
      </c>
      <c r="BK191" s="106">
        <f t="shared" si="5847"/>
        <v>0</v>
      </c>
      <c r="BL191" s="106">
        <f t="shared" si="5847"/>
        <v>5</v>
      </c>
      <c r="BM191" s="106">
        <f t="shared" si="5847"/>
        <v>639182.45000000007</v>
      </c>
      <c r="BN191" s="122">
        <f t="shared" si="5435"/>
        <v>3.3333333333333335</v>
      </c>
      <c r="BO191" s="122">
        <f t="shared" si="5436"/>
        <v>426121.63700000005</v>
      </c>
      <c r="BP191" s="106"/>
      <c r="BQ191" s="106"/>
      <c r="BR191" s="106">
        <f t="shared" si="319"/>
        <v>0</v>
      </c>
      <c r="BS191" s="106">
        <f t="shared" si="320"/>
        <v>0</v>
      </c>
      <c r="BT191" s="106">
        <f t="shared" ref="BT191:BY191" si="5848">SUM(BT192:BT197)</f>
        <v>0</v>
      </c>
      <c r="BU191" s="106">
        <f t="shared" si="5848"/>
        <v>0</v>
      </c>
      <c r="BV191" s="106">
        <f t="shared" si="5848"/>
        <v>0</v>
      </c>
      <c r="BW191" s="106">
        <f t="shared" si="5848"/>
        <v>0</v>
      </c>
      <c r="BX191" s="106">
        <f t="shared" si="5848"/>
        <v>0</v>
      </c>
      <c r="BY191" s="106">
        <f t="shared" si="5848"/>
        <v>0</v>
      </c>
      <c r="BZ191" s="122">
        <f t="shared" si="5442"/>
        <v>0</v>
      </c>
      <c r="CA191" s="122">
        <f t="shared" si="5443"/>
        <v>0</v>
      </c>
      <c r="CB191" s="106"/>
      <c r="CC191" s="106"/>
      <c r="CD191" s="106">
        <f t="shared" si="326"/>
        <v>0</v>
      </c>
      <c r="CE191" s="106">
        <f t="shared" si="327"/>
        <v>0</v>
      </c>
      <c r="CF191" s="106">
        <f t="shared" ref="CF191:CK191" si="5849">SUM(CF192:CF197)</f>
        <v>0</v>
      </c>
      <c r="CG191" s="106">
        <f t="shared" si="5849"/>
        <v>0</v>
      </c>
      <c r="CH191" s="106">
        <f t="shared" si="5849"/>
        <v>0</v>
      </c>
      <c r="CI191" s="106">
        <f t="shared" si="5849"/>
        <v>0</v>
      </c>
      <c r="CJ191" s="106">
        <f t="shared" si="5849"/>
        <v>0</v>
      </c>
      <c r="CK191" s="106">
        <f t="shared" si="5849"/>
        <v>0</v>
      </c>
      <c r="CL191" s="122">
        <f t="shared" si="5450"/>
        <v>0</v>
      </c>
      <c r="CM191" s="122">
        <f t="shared" si="5451"/>
        <v>0</v>
      </c>
      <c r="CN191" s="106"/>
      <c r="CO191" s="106"/>
      <c r="CP191" s="106">
        <f t="shared" si="333"/>
        <v>0</v>
      </c>
      <c r="CQ191" s="106">
        <f t="shared" si="334"/>
        <v>0</v>
      </c>
      <c r="CR191" s="106">
        <f t="shared" ref="CR191:CW191" si="5850">SUM(CR192:CR197)</f>
        <v>0</v>
      </c>
      <c r="CS191" s="106">
        <f t="shared" si="5850"/>
        <v>0</v>
      </c>
      <c r="CT191" s="106">
        <f t="shared" si="5850"/>
        <v>0</v>
      </c>
      <c r="CU191" s="106">
        <f t="shared" si="5850"/>
        <v>0</v>
      </c>
      <c r="CV191" s="106">
        <f t="shared" si="5850"/>
        <v>0</v>
      </c>
      <c r="CW191" s="106">
        <f t="shared" si="5850"/>
        <v>0</v>
      </c>
      <c r="CX191" s="122">
        <f t="shared" si="5457"/>
        <v>0</v>
      </c>
      <c r="CY191" s="122">
        <f t="shared" si="5458"/>
        <v>0</v>
      </c>
      <c r="CZ191" s="106">
        <v>15</v>
      </c>
      <c r="DA191" s="106">
        <v>1917547.317</v>
      </c>
      <c r="DB191" s="106">
        <f t="shared" si="340"/>
        <v>6.25</v>
      </c>
      <c r="DC191" s="106">
        <f t="shared" si="341"/>
        <v>798978.04875000007</v>
      </c>
      <c r="DD191" s="106">
        <f t="shared" ref="DD191:DI191" si="5851">SUM(DD192:DD197)</f>
        <v>11</v>
      </c>
      <c r="DE191" s="106">
        <f t="shared" si="5851"/>
        <v>1406201.3900000001</v>
      </c>
      <c r="DF191" s="106">
        <f t="shared" si="5851"/>
        <v>0</v>
      </c>
      <c r="DG191" s="106">
        <f t="shared" si="5851"/>
        <v>0</v>
      </c>
      <c r="DH191" s="106">
        <f t="shared" si="5851"/>
        <v>11</v>
      </c>
      <c r="DI191" s="106">
        <f t="shared" si="5851"/>
        <v>1406201.3900000001</v>
      </c>
      <c r="DJ191" s="122">
        <f t="shared" si="5464"/>
        <v>4.75</v>
      </c>
      <c r="DK191" s="122">
        <f t="shared" si="5465"/>
        <v>607223.34125000006</v>
      </c>
      <c r="DL191" s="106"/>
      <c r="DM191" s="106"/>
      <c r="DN191" s="106">
        <f t="shared" si="347"/>
        <v>0</v>
      </c>
      <c r="DO191" s="106">
        <f t="shared" si="348"/>
        <v>0</v>
      </c>
      <c r="DP191" s="106">
        <f t="shared" ref="DP191:DU191" si="5852">SUM(DP192:DP197)</f>
        <v>0</v>
      </c>
      <c r="DQ191" s="106">
        <f t="shared" si="5852"/>
        <v>0</v>
      </c>
      <c r="DR191" s="106">
        <f t="shared" si="5852"/>
        <v>0</v>
      </c>
      <c r="DS191" s="106">
        <f t="shared" si="5852"/>
        <v>0</v>
      </c>
      <c r="DT191" s="106">
        <f t="shared" si="5852"/>
        <v>0</v>
      </c>
      <c r="DU191" s="106">
        <f t="shared" si="5852"/>
        <v>0</v>
      </c>
      <c r="DV191" s="122">
        <f t="shared" si="5471"/>
        <v>0</v>
      </c>
      <c r="DW191" s="122">
        <f t="shared" si="5472"/>
        <v>0</v>
      </c>
      <c r="DX191" s="106"/>
      <c r="DY191" s="106">
        <v>0</v>
      </c>
      <c r="DZ191" s="106">
        <f t="shared" si="354"/>
        <v>0</v>
      </c>
      <c r="EA191" s="106">
        <f t="shared" si="355"/>
        <v>0</v>
      </c>
      <c r="EB191" s="106">
        <f t="shared" ref="EB191:EG191" si="5853">SUM(EB192:EB197)</f>
        <v>0</v>
      </c>
      <c r="EC191" s="106">
        <f t="shared" si="5853"/>
        <v>0</v>
      </c>
      <c r="ED191" s="106">
        <f t="shared" si="5853"/>
        <v>0</v>
      </c>
      <c r="EE191" s="106">
        <f t="shared" si="5853"/>
        <v>0</v>
      </c>
      <c r="EF191" s="106">
        <f t="shared" si="5853"/>
        <v>0</v>
      </c>
      <c r="EG191" s="106">
        <f t="shared" si="5853"/>
        <v>0</v>
      </c>
      <c r="EH191" s="122">
        <f t="shared" si="5478"/>
        <v>0</v>
      </c>
      <c r="EI191" s="122">
        <f t="shared" si="5479"/>
        <v>0</v>
      </c>
      <c r="EJ191" s="106"/>
      <c r="EK191" s="106">
        <v>0</v>
      </c>
      <c r="EL191" s="106">
        <f t="shared" si="361"/>
        <v>0</v>
      </c>
      <c r="EM191" s="106">
        <f t="shared" si="362"/>
        <v>0</v>
      </c>
      <c r="EN191" s="106">
        <f t="shared" ref="EN191:ES191" si="5854">SUM(EN192:EN197)</f>
        <v>0</v>
      </c>
      <c r="EO191" s="106">
        <f t="shared" si="5854"/>
        <v>0</v>
      </c>
      <c r="EP191" s="106">
        <f t="shared" si="5854"/>
        <v>0</v>
      </c>
      <c r="EQ191" s="106">
        <f t="shared" si="5854"/>
        <v>0</v>
      </c>
      <c r="ER191" s="106">
        <f t="shared" si="5854"/>
        <v>0</v>
      </c>
      <c r="ES191" s="106">
        <f t="shared" si="5854"/>
        <v>0</v>
      </c>
      <c r="ET191" s="122">
        <f t="shared" si="5486"/>
        <v>0</v>
      </c>
      <c r="EU191" s="122">
        <f t="shared" si="5487"/>
        <v>0</v>
      </c>
      <c r="EV191" s="106"/>
      <c r="EW191" s="106"/>
      <c r="EX191" s="106">
        <f t="shared" si="368"/>
        <v>0</v>
      </c>
      <c r="EY191" s="106">
        <f t="shared" si="369"/>
        <v>0</v>
      </c>
      <c r="EZ191" s="106">
        <f t="shared" ref="EZ191:FE191" si="5855">SUM(EZ192:EZ197)</f>
        <v>0</v>
      </c>
      <c r="FA191" s="106">
        <f t="shared" si="5855"/>
        <v>0</v>
      </c>
      <c r="FB191" s="106">
        <f t="shared" si="5855"/>
        <v>0</v>
      </c>
      <c r="FC191" s="106">
        <f t="shared" si="5855"/>
        <v>0</v>
      </c>
      <c r="FD191" s="106">
        <f t="shared" si="5855"/>
        <v>0</v>
      </c>
      <c r="FE191" s="106">
        <f t="shared" si="5855"/>
        <v>0</v>
      </c>
      <c r="FF191" s="122">
        <f t="shared" si="5493"/>
        <v>0</v>
      </c>
      <c r="FG191" s="122">
        <f t="shared" si="5494"/>
        <v>0</v>
      </c>
      <c r="FH191" s="106"/>
      <c r="FI191" s="106"/>
      <c r="FJ191" s="106">
        <f t="shared" si="375"/>
        <v>0</v>
      </c>
      <c r="FK191" s="106">
        <f t="shared" si="376"/>
        <v>0</v>
      </c>
      <c r="FL191" s="106">
        <f t="shared" ref="FL191:FQ191" si="5856">SUM(FL192:FL197)</f>
        <v>0</v>
      </c>
      <c r="FM191" s="106">
        <f t="shared" si="5856"/>
        <v>0</v>
      </c>
      <c r="FN191" s="106">
        <f t="shared" si="5856"/>
        <v>0</v>
      </c>
      <c r="FO191" s="106">
        <f t="shared" si="5856"/>
        <v>0</v>
      </c>
      <c r="FP191" s="106">
        <f t="shared" si="5856"/>
        <v>0</v>
      </c>
      <c r="FQ191" s="106">
        <f t="shared" si="5856"/>
        <v>0</v>
      </c>
      <c r="FR191" s="122">
        <f t="shared" si="5500"/>
        <v>0</v>
      </c>
      <c r="FS191" s="122">
        <f t="shared" si="5501"/>
        <v>0</v>
      </c>
      <c r="FT191" s="106"/>
      <c r="FU191" s="106"/>
      <c r="FV191" s="106">
        <f t="shared" si="382"/>
        <v>0</v>
      </c>
      <c r="FW191" s="106">
        <f t="shared" si="383"/>
        <v>0</v>
      </c>
      <c r="FX191" s="106">
        <f t="shared" ref="FX191:GC191" si="5857">SUM(FX192:FX197)</f>
        <v>0</v>
      </c>
      <c r="FY191" s="106">
        <f t="shared" si="5857"/>
        <v>0</v>
      </c>
      <c r="FZ191" s="106">
        <f t="shared" si="5857"/>
        <v>0</v>
      </c>
      <c r="GA191" s="106">
        <f t="shared" si="5857"/>
        <v>0</v>
      </c>
      <c r="GB191" s="106">
        <f t="shared" si="5857"/>
        <v>0</v>
      </c>
      <c r="GC191" s="106">
        <f t="shared" si="5857"/>
        <v>0</v>
      </c>
      <c r="GD191" s="122">
        <f t="shared" si="5507"/>
        <v>0</v>
      </c>
      <c r="GE191" s="122">
        <f t="shared" si="5508"/>
        <v>0</v>
      </c>
      <c r="GF191" s="106">
        <f t="shared" ref="GF191:GG191" si="5858">H191+T191+AF191+AR191+BD191+BP191+CB191+CN191+CZ191+DL191+DX191+EJ191+EV191+FH191+FT191</f>
        <v>19</v>
      </c>
      <c r="GG191" s="106">
        <f t="shared" si="5858"/>
        <v>2428893.2681999998</v>
      </c>
      <c r="GH191" s="129">
        <f t="shared" si="5841"/>
        <v>7.9166666666666661</v>
      </c>
      <c r="GI191" s="172">
        <f t="shared" si="5842"/>
        <v>1012038.8617499999</v>
      </c>
      <c r="GJ191" s="106">
        <f t="shared" ref="GJ191:GO191" si="5859">SUM(GJ192:GJ197)</f>
        <v>16</v>
      </c>
      <c r="GK191" s="106">
        <f t="shared" si="5859"/>
        <v>2045383.8400000003</v>
      </c>
      <c r="GL191" s="106">
        <f t="shared" si="5859"/>
        <v>0</v>
      </c>
      <c r="GM191" s="106">
        <f t="shared" si="5859"/>
        <v>0</v>
      </c>
      <c r="GN191" s="106">
        <f t="shared" si="5859"/>
        <v>16</v>
      </c>
      <c r="GO191" s="106">
        <f t="shared" si="5859"/>
        <v>2045383.8400000003</v>
      </c>
      <c r="GP191" s="106">
        <f>SUM(GJ191-GH191)</f>
        <v>8.0833333333333339</v>
      </c>
      <c r="GQ191" s="106">
        <f>SUM(GK191-GI191)</f>
        <v>1033344.9782500004</v>
      </c>
      <c r="GR191" s="139"/>
      <c r="GS191" s="78"/>
      <c r="GT191" s="161">
        <v>127836.4878</v>
      </c>
      <c r="GU191" s="161">
        <f t="shared" si="4720"/>
        <v>127836.49000000002</v>
      </c>
      <c r="GV191" s="90">
        <f t="shared" si="4249"/>
        <v>-2.2000000171829015E-3</v>
      </c>
    </row>
    <row r="192" spans="1:204" ht="27" hidden="1" customHeight="1" x14ac:dyDescent="0.2">
      <c r="A192" s="23">
        <v>1</v>
      </c>
      <c r="B192" s="78" t="s">
        <v>241</v>
      </c>
      <c r="C192" s="158" t="s">
        <v>242</v>
      </c>
      <c r="D192" s="159">
        <v>440</v>
      </c>
      <c r="E192" s="159" t="s">
        <v>243</v>
      </c>
      <c r="F192" s="86">
        <v>40</v>
      </c>
      <c r="G192" s="97">
        <v>127836.4878</v>
      </c>
      <c r="H192" s="98"/>
      <c r="I192" s="98"/>
      <c r="J192" s="98"/>
      <c r="K192" s="98"/>
      <c r="L192" s="98">
        <f>VLOOKUP($D192,'факт '!$D$7:$AS$101,3,0)</f>
        <v>0</v>
      </c>
      <c r="M192" s="98">
        <f>VLOOKUP($D192,'факт '!$D$7:$AS$101,4,0)</f>
        <v>0</v>
      </c>
      <c r="N192" s="98"/>
      <c r="O192" s="98"/>
      <c r="P192" s="98">
        <f t="shared" ref="P192:P196" si="5860">SUM(L192+N192)</f>
        <v>0</v>
      </c>
      <c r="Q192" s="98">
        <f t="shared" ref="Q192:Q196" si="5861">SUM(M192+O192)</f>
        <v>0</v>
      </c>
      <c r="R192" s="99">
        <f t="shared" ref="R192:R196" si="5862">SUM(L192-J192)</f>
        <v>0</v>
      </c>
      <c r="S192" s="99">
        <f t="shared" si="5256"/>
        <v>0</v>
      </c>
      <c r="T192" s="98"/>
      <c r="U192" s="98"/>
      <c r="V192" s="98"/>
      <c r="W192" s="98"/>
      <c r="X192" s="98">
        <f>VLOOKUP($D192,'факт '!$D$7:$AS$101,7,0)</f>
        <v>0</v>
      </c>
      <c r="Y192" s="98">
        <f>VLOOKUP($D192,'факт '!$D$7:$AS$101,8,0)</f>
        <v>0</v>
      </c>
      <c r="Z192" s="98">
        <f>VLOOKUP($D192,'факт '!$D$7:$AS$101,9,0)</f>
        <v>0</v>
      </c>
      <c r="AA192" s="98">
        <f>VLOOKUP($D192,'факт '!$D$7:$AS$101,10,0)</f>
        <v>0</v>
      </c>
      <c r="AB192" s="98">
        <f t="shared" ref="AB192:AB196" si="5863">SUM(X192+Z192)</f>
        <v>0</v>
      </c>
      <c r="AC192" s="98">
        <f t="shared" ref="AC192:AC196" si="5864">SUM(Y192+AA192)</f>
        <v>0</v>
      </c>
      <c r="AD192" s="99">
        <f t="shared" ref="AD192:AD196" si="5865">SUM(X192-V192)</f>
        <v>0</v>
      </c>
      <c r="AE192" s="99">
        <f t="shared" ref="AE192:AE196" si="5866">SUM(Y192-W192)</f>
        <v>0</v>
      </c>
      <c r="AF192" s="98"/>
      <c r="AG192" s="98"/>
      <c r="AH192" s="98"/>
      <c r="AI192" s="98"/>
      <c r="AJ192" s="98">
        <f>VLOOKUP($D192,'факт '!$D$7:$AS$101,5,0)</f>
        <v>0</v>
      </c>
      <c r="AK192" s="98">
        <f>VLOOKUP($D192,'факт '!$D$7:$AS$101,6,0)</f>
        <v>0</v>
      </c>
      <c r="AL192" s="98"/>
      <c r="AM192" s="98"/>
      <c r="AN192" s="98">
        <f t="shared" ref="AN192:AN196" si="5867">SUM(AJ192+AL192)</f>
        <v>0</v>
      </c>
      <c r="AO192" s="98">
        <f t="shared" ref="AO192:AO196" si="5868">SUM(AK192+AM192)</f>
        <v>0</v>
      </c>
      <c r="AP192" s="99">
        <f t="shared" ref="AP192:AP196" si="5869">SUM(AJ192-AH192)</f>
        <v>0</v>
      </c>
      <c r="AQ192" s="99">
        <f t="shared" ref="AQ192:AQ196" si="5870">SUM(AK192-AI192)</f>
        <v>0</v>
      </c>
      <c r="AR192" s="98"/>
      <c r="AS192" s="98"/>
      <c r="AT192" s="98"/>
      <c r="AU192" s="98"/>
      <c r="AV192" s="98">
        <f>VLOOKUP($D192,'факт '!$D$7:$AS$101,11,0)</f>
        <v>0</v>
      </c>
      <c r="AW192" s="98">
        <f>VLOOKUP($D192,'факт '!$D$7:$AS$101,12,0)</f>
        <v>0</v>
      </c>
      <c r="AX192" s="98"/>
      <c r="AY192" s="98"/>
      <c r="AZ192" s="98">
        <f t="shared" ref="AZ192:AZ196" si="5871">SUM(AV192+AX192)</f>
        <v>0</v>
      </c>
      <c r="BA192" s="98">
        <f t="shared" ref="BA192:BA196" si="5872">SUM(AW192+AY192)</f>
        <v>0</v>
      </c>
      <c r="BB192" s="99">
        <f t="shared" ref="BB192:BB196" si="5873">SUM(AV192-AT192)</f>
        <v>0</v>
      </c>
      <c r="BC192" s="99">
        <f t="shared" ref="BC192:BC196" si="5874">SUM(AW192-AU192)</f>
        <v>0</v>
      </c>
      <c r="BD192" s="98"/>
      <c r="BE192" s="98"/>
      <c r="BF192" s="98"/>
      <c r="BG192" s="98"/>
      <c r="BH192" s="98">
        <f>VLOOKUP($D192,'факт '!$D$7:$AS$101,15,0)</f>
        <v>1</v>
      </c>
      <c r="BI192" s="98">
        <f>VLOOKUP($D192,'факт '!$D$7:$AS$101,16,0)</f>
        <v>127836.49</v>
      </c>
      <c r="BJ192" s="98">
        <f>VLOOKUP($D192,'факт '!$D$7:$AS$101,17,0)</f>
        <v>0</v>
      </c>
      <c r="BK192" s="98">
        <f>VLOOKUP($D192,'факт '!$D$7:$AS$101,18,0)</f>
        <v>0</v>
      </c>
      <c r="BL192" s="98">
        <f t="shared" ref="BL192:BL196" si="5875">SUM(BH192+BJ192)</f>
        <v>1</v>
      </c>
      <c r="BM192" s="98">
        <f t="shared" ref="BM192:BM196" si="5876">SUM(BI192+BK192)</f>
        <v>127836.49</v>
      </c>
      <c r="BN192" s="99">
        <f t="shared" ref="BN192:BN196" si="5877">SUM(BH192-BF192)</f>
        <v>1</v>
      </c>
      <c r="BO192" s="99">
        <f t="shared" ref="BO192:BO196" si="5878">SUM(BI192-BG192)</f>
        <v>127836.49</v>
      </c>
      <c r="BP192" s="98"/>
      <c r="BQ192" s="98"/>
      <c r="BR192" s="98"/>
      <c r="BS192" s="98"/>
      <c r="BT192" s="98">
        <f>VLOOKUP($D192,'факт '!$D$7:$AS$101,19,0)</f>
        <v>0</v>
      </c>
      <c r="BU192" s="98">
        <f>VLOOKUP($D192,'факт '!$D$7:$AS$101,20,0)</f>
        <v>0</v>
      </c>
      <c r="BV192" s="98">
        <f>VLOOKUP($D192,'факт '!$D$7:$AS$101,21,0)</f>
        <v>0</v>
      </c>
      <c r="BW192" s="98">
        <f>VLOOKUP($D192,'факт '!$D$7:$AS$101,22,0)</f>
        <v>0</v>
      </c>
      <c r="BX192" s="98">
        <f t="shared" ref="BX192:BX196" si="5879">SUM(BT192+BV192)</f>
        <v>0</v>
      </c>
      <c r="BY192" s="98">
        <f t="shared" ref="BY192:BY196" si="5880">SUM(BU192+BW192)</f>
        <v>0</v>
      </c>
      <c r="BZ192" s="99">
        <f t="shared" ref="BZ192:BZ196" si="5881">SUM(BT192-BR192)</f>
        <v>0</v>
      </c>
      <c r="CA192" s="99">
        <f t="shared" ref="CA192:CA196" si="5882">SUM(BU192-BS192)</f>
        <v>0</v>
      </c>
      <c r="CB192" s="98"/>
      <c r="CC192" s="98"/>
      <c r="CD192" s="98"/>
      <c r="CE192" s="98"/>
      <c r="CF192" s="98">
        <f>VLOOKUP($D192,'факт '!$D$7:$AS$101,23,0)</f>
        <v>0</v>
      </c>
      <c r="CG192" s="98">
        <f>VLOOKUP($D192,'факт '!$D$7:$AS$101,24,0)</f>
        <v>0</v>
      </c>
      <c r="CH192" s="98">
        <f>VLOOKUP($D192,'факт '!$D$7:$AS$101,25,0)</f>
        <v>0</v>
      </c>
      <c r="CI192" s="98">
        <f>VLOOKUP($D192,'факт '!$D$7:$AS$101,26,0)</f>
        <v>0</v>
      </c>
      <c r="CJ192" s="98">
        <f t="shared" ref="CJ192:CJ196" si="5883">SUM(CF192+CH192)</f>
        <v>0</v>
      </c>
      <c r="CK192" s="98">
        <f t="shared" ref="CK192:CK196" si="5884">SUM(CG192+CI192)</f>
        <v>0</v>
      </c>
      <c r="CL192" s="99">
        <f t="shared" ref="CL192:CL196" si="5885">SUM(CF192-CD192)</f>
        <v>0</v>
      </c>
      <c r="CM192" s="99">
        <f t="shared" ref="CM192:CM196" si="5886">SUM(CG192-CE192)</f>
        <v>0</v>
      </c>
      <c r="CN192" s="98"/>
      <c r="CO192" s="98"/>
      <c r="CP192" s="98"/>
      <c r="CQ192" s="98"/>
      <c r="CR192" s="98">
        <f>VLOOKUP($D192,'факт '!$D$7:$AS$101,27,0)</f>
        <v>0</v>
      </c>
      <c r="CS192" s="98">
        <f>VLOOKUP($D192,'факт '!$D$7:$AS$101,28,0)</f>
        <v>0</v>
      </c>
      <c r="CT192" s="98">
        <f>VLOOKUP($D192,'факт '!$D$7:$AS$101,29,0)</f>
        <v>0</v>
      </c>
      <c r="CU192" s="98">
        <f>VLOOKUP($D192,'факт '!$D$7:$AS$101,30,0)</f>
        <v>0</v>
      </c>
      <c r="CV192" s="98">
        <f t="shared" ref="CV192:CV196" si="5887">SUM(CR192+CT192)</f>
        <v>0</v>
      </c>
      <c r="CW192" s="98">
        <f t="shared" ref="CW192:CW196" si="5888">SUM(CS192+CU192)</f>
        <v>0</v>
      </c>
      <c r="CX192" s="99">
        <f t="shared" ref="CX192:CX196" si="5889">SUM(CR192-CP192)</f>
        <v>0</v>
      </c>
      <c r="CY192" s="99">
        <f t="shared" ref="CY192:CY196" si="5890">SUM(CS192-CQ192)</f>
        <v>0</v>
      </c>
      <c r="CZ192" s="98"/>
      <c r="DA192" s="98"/>
      <c r="DB192" s="98"/>
      <c r="DC192" s="98"/>
      <c r="DD192" s="98">
        <f>VLOOKUP($D192,'факт '!$D$7:$AS$101,31,0)</f>
        <v>2</v>
      </c>
      <c r="DE192" s="98">
        <f>VLOOKUP($D192,'факт '!$D$7:$AS$101,32,0)</f>
        <v>255672.98</v>
      </c>
      <c r="DF192" s="98"/>
      <c r="DG192" s="98"/>
      <c r="DH192" s="98">
        <f t="shared" ref="DH192:DH196" si="5891">SUM(DD192+DF192)</f>
        <v>2</v>
      </c>
      <c r="DI192" s="98">
        <f t="shared" ref="DI192:DI196" si="5892">SUM(DE192+DG192)</f>
        <v>255672.98</v>
      </c>
      <c r="DJ192" s="99">
        <f t="shared" ref="DJ192:DJ196" si="5893">SUM(DD192-DB192)</f>
        <v>2</v>
      </c>
      <c r="DK192" s="99">
        <f t="shared" ref="DK192:DK196" si="5894">SUM(DE192-DC192)</f>
        <v>255672.98</v>
      </c>
      <c r="DL192" s="98"/>
      <c r="DM192" s="98"/>
      <c r="DN192" s="98"/>
      <c r="DO192" s="98"/>
      <c r="DP192" s="98">
        <f>VLOOKUP($D192,'факт '!$D$7:$AS$101,13,0)</f>
        <v>0</v>
      </c>
      <c r="DQ192" s="98">
        <f>VLOOKUP($D192,'факт '!$D$7:$AS$101,14,0)</f>
        <v>0</v>
      </c>
      <c r="DR192" s="98"/>
      <c r="DS192" s="98"/>
      <c r="DT192" s="98">
        <f t="shared" ref="DT192:DT196" si="5895">SUM(DP192+DR192)</f>
        <v>0</v>
      </c>
      <c r="DU192" s="98">
        <f t="shared" ref="DU192:DU196" si="5896">SUM(DQ192+DS192)</f>
        <v>0</v>
      </c>
      <c r="DV192" s="99">
        <f t="shared" ref="DV192:DV196" si="5897">SUM(DP192-DN192)</f>
        <v>0</v>
      </c>
      <c r="DW192" s="99">
        <f t="shared" ref="DW192:DW196" si="5898">SUM(DQ192-DO192)</f>
        <v>0</v>
      </c>
      <c r="DX192" s="98"/>
      <c r="DY192" s="98"/>
      <c r="DZ192" s="98"/>
      <c r="EA192" s="98"/>
      <c r="EB192" s="98">
        <f>VLOOKUP($D192,'факт '!$D$7:$AS$101,33,0)</f>
        <v>0</v>
      </c>
      <c r="EC192" s="98">
        <f>VLOOKUP($D192,'факт '!$D$7:$AS$101,34,0)</f>
        <v>0</v>
      </c>
      <c r="ED192" s="98">
        <f>VLOOKUP($D192,'факт '!$D$7:$AS$101,35,0)</f>
        <v>0</v>
      </c>
      <c r="EE192" s="98">
        <f>VLOOKUP($D192,'факт '!$D$7:$AS$101,36,0)</f>
        <v>0</v>
      </c>
      <c r="EF192" s="98">
        <f t="shared" ref="EF192:EF196" si="5899">SUM(EB192+ED192)</f>
        <v>0</v>
      </c>
      <c r="EG192" s="98">
        <f t="shared" ref="EG192:EG196" si="5900">SUM(EC192+EE192)</f>
        <v>0</v>
      </c>
      <c r="EH192" s="99">
        <f t="shared" ref="EH192:EH196" si="5901">SUM(EB192-DZ192)</f>
        <v>0</v>
      </c>
      <c r="EI192" s="99">
        <f t="shared" ref="EI192:EI196" si="5902">SUM(EC192-EA192)</f>
        <v>0</v>
      </c>
      <c r="EJ192" s="98"/>
      <c r="EK192" s="98"/>
      <c r="EL192" s="98"/>
      <c r="EM192" s="98"/>
      <c r="EN192" s="98">
        <f>VLOOKUP($D192,'факт '!$D$7:$AS$101,39,0)</f>
        <v>0</v>
      </c>
      <c r="EO192" s="98">
        <f>VLOOKUP($D192,'факт '!$D$7:$AS$101,40,0)</f>
        <v>0</v>
      </c>
      <c r="EP192" s="98">
        <f>VLOOKUP($D192,'факт '!$D$7:$AS$101,41,0)</f>
        <v>0</v>
      </c>
      <c r="EQ192" s="98">
        <f>VLOOKUP($D192,'факт '!$D$7:$AS$101,42,0)</f>
        <v>0</v>
      </c>
      <c r="ER192" s="98">
        <f t="shared" ref="ER192:ER196" si="5903">SUM(EN192+EP192)</f>
        <v>0</v>
      </c>
      <c r="ES192" s="98">
        <f t="shared" ref="ES192:ES196" si="5904">SUM(EO192+EQ192)</f>
        <v>0</v>
      </c>
      <c r="ET192" s="99">
        <f t="shared" ref="ET192:ET196" si="5905">SUM(EN192-EL192)</f>
        <v>0</v>
      </c>
      <c r="EU192" s="99">
        <f t="shared" ref="EU192:EU196" si="5906">SUM(EO192-EM192)</f>
        <v>0</v>
      </c>
      <c r="EV192" s="98"/>
      <c r="EW192" s="98"/>
      <c r="EX192" s="98"/>
      <c r="EY192" s="98"/>
      <c r="EZ192" s="98"/>
      <c r="FA192" s="98"/>
      <c r="FB192" s="98"/>
      <c r="FC192" s="98"/>
      <c r="FD192" s="98">
        <f t="shared" ref="FD192:FD197" si="5907">SUM(EZ192+FB192)</f>
        <v>0</v>
      </c>
      <c r="FE192" s="98">
        <f t="shared" ref="FE192:FE197" si="5908">SUM(FA192+FC192)</f>
        <v>0</v>
      </c>
      <c r="FF192" s="99">
        <f t="shared" si="5493"/>
        <v>0</v>
      </c>
      <c r="FG192" s="99">
        <f t="shared" si="5494"/>
        <v>0</v>
      </c>
      <c r="FH192" s="98"/>
      <c r="FI192" s="98"/>
      <c r="FJ192" s="98"/>
      <c r="FK192" s="98"/>
      <c r="FL192" s="98">
        <f>VLOOKUP($D192,'факт '!$D$7:$AS$101,37,0)</f>
        <v>0</v>
      </c>
      <c r="FM192" s="98">
        <f>VLOOKUP($D192,'факт '!$D$7:$AS$101,38,0)</f>
        <v>0</v>
      </c>
      <c r="FN192" s="98"/>
      <c r="FO192" s="98"/>
      <c r="FP192" s="98">
        <f t="shared" ref="FP192:FP196" si="5909">SUM(FL192+FN192)</f>
        <v>0</v>
      </c>
      <c r="FQ192" s="98">
        <f t="shared" ref="FQ192:FQ196" si="5910">SUM(FM192+FO192)</f>
        <v>0</v>
      </c>
      <c r="FR192" s="99">
        <f t="shared" ref="FR192:FR196" si="5911">SUM(FL192-FJ192)</f>
        <v>0</v>
      </c>
      <c r="FS192" s="99">
        <f t="shared" ref="FS192:FS196" si="5912">SUM(FM192-FK192)</f>
        <v>0</v>
      </c>
      <c r="FT192" s="98"/>
      <c r="FU192" s="98"/>
      <c r="FV192" s="98"/>
      <c r="FW192" s="98"/>
      <c r="FX192" s="98"/>
      <c r="FY192" s="98"/>
      <c r="FZ192" s="98"/>
      <c r="GA192" s="98"/>
      <c r="GB192" s="98">
        <f t="shared" ref="GB192:GB197" si="5913">SUM(FX192+FZ192)</f>
        <v>0</v>
      </c>
      <c r="GC192" s="98">
        <f t="shared" ref="GC192:GC197" si="5914">SUM(FY192+GA192)</f>
        <v>0</v>
      </c>
      <c r="GD192" s="99">
        <f t="shared" si="5507"/>
        <v>0</v>
      </c>
      <c r="GE192" s="99">
        <f t="shared" si="5508"/>
        <v>0</v>
      </c>
      <c r="GF192" s="98">
        <f t="shared" ref="GF192:GF196" si="5915">SUM(H192,T192,AF192,AR192,BD192,BP192,CB192,CN192,CZ192,DL192,DX192,EJ192,EV192)</f>
        <v>0</v>
      </c>
      <c r="GG192" s="98">
        <f t="shared" ref="GG192:GG196" si="5916">SUM(I192,U192,AG192,AS192,BE192,BQ192,CC192,CO192,DA192,DM192,DY192,EK192,EW192)</f>
        <v>0</v>
      </c>
      <c r="GH192" s="98">
        <f t="shared" ref="GH192:GH196" si="5917">SUM(J192,V192,AH192,AT192,BF192,BR192,CD192,CP192,DB192,DN192,DZ192,EL192,EX192)</f>
        <v>0</v>
      </c>
      <c r="GI192" s="98">
        <f t="shared" ref="GI192:GI196" si="5918">SUM(K192,W192,AI192,AU192,BG192,BS192,CE192,CQ192,DC192,DO192,EA192,EM192,EY192)</f>
        <v>0</v>
      </c>
      <c r="GJ192" s="98">
        <f t="shared" ref="GJ192:GJ196" si="5919">SUM(L192,X192,AJ192,AV192,BH192,BT192,CF192,CR192,DD192,DP192,EB192,EN192,EZ192,FL192)</f>
        <v>3</v>
      </c>
      <c r="GK192" s="98">
        <f t="shared" ref="GK192:GK196" si="5920">SUM(M192,Y192,AK192,AW192,BI192,BU192,CG192,CS192,DE192,DQ192,EC192,EO192,FA192,FM192)</f>
        <v>383509.47000000003</v>
      </c>
      <c r="GL192" s="98">
        <f t="shared" ref="GL192:GL196" si="5921">SUM(N192,Z192,AL192,AX192,BJ192,BV192,CH192,CT192,DF192,DR192,ED192,EP192,FB192,FN192)</f>
        <v>0</v>
      </c>
      <c r="GM192" s="98">
        <f t="shared" ref="GM192:GM196" si="5922">SUM(O192,AA192,AM192,AY192,BK192,BW192,CI192,CU192,DG192,DS192,EE192,EQ192,FC192,FO192)</f>
        <v>0</v>
      </c>
      <c r="GN192" s="98">
        <f t="shared" ref="GN192:GN196" si="5923">SUM(P192,AB192,AN192,AZ192,BL192,BX192,CJ192,CV192,DH192,DT192,EF192,ER192,FD192,FP192)</f>
        <v>3</v>
      </c>
      <c r="GO192" s="98">
        <f t="shared" ref="GO192:GO196" si="5924">SUM(Q192,AC192,AO192,BA192,BM192,BY192,CK192,CW192,DI192,DU192,EG192,ES192,FE192,FQ192)</f>
        <v>383509.47000000003</v>
      </c>
      <c r="GP192" s="98"/>
      <c r="GQ192" s="98"/>
      <c r="GR192" s="139"/>
      <c r="GS192" s="78"/>
      <c r="GT192" s="161">
        <v>127836.4878</v>
      </c>
      <c r="GU192" s="161">
        <f t="shared" si="4720"/>
        <v>127836.49</v>
      </c>
      <c r="GV192" s="90">
        <f t="shared" si="4249"/>
        <v>-2.2000000026309863E-3</v>
      </c>
    </row>
    <row r="193" spans="1:204" ht="27" hidden="1" customHeight="1" x14ac:dyDescent="0.2">
      <c r="A193" s="23">
        <v>1</v>
      </c>
      <c r="B193" s="78" t="s">
        <v>241</v>
      </c>
      <c r="C193" s="158" t="s">
        <v>242</v>
      </c>
      <c r="D193" s="159">
        <v>442</v>
      </c>
      <c r="E193" s="159" t="s">
        <v>244</v>
      </c>
      <c r="F193" s="86">
        <v>40</v>
      </c>
      <c r="G193" s="97">
        <v>127836.4878</v>
      </c>
      <c r="H193" s="98"/>
      <c r="I193" s="98"/>
      <c r="J193" s="98"/>
      <c r="K193" s="98"/>
      <c r="L193" s="98">
        <f>VLOOKUP($D193,'факт '!$D$7:$AS$101,3,0)</f>
        <v>0</v>
      </c>
      <c r="M193" s="98">
        <f>VLOOKUP($D193,'факт '!$D$7:$AS$101,4,0)</f>
        <v>0</v>
      </c>
      <c r="N193" s="98"/>
      <c r="O193" s="98"/>
      <c r="P193" s="98">
        <f t="shared" si="5860"/>
        <v>0</v>
      </c>
      <c r="Q193" s="98">
        <f t="shared" si="5861"/>
        <v>0</v>
      </c>
      <c r="R193" s="99">
        <f t="shared" si="5862"/>
        <v>0</v>
      </c>
      <c r="S193" s="99">
        <f t="shared" si="5256"/>
        <v>0</v>
      </c>
      <c r="T193" s="98"/>
      <c r="U193" s="98"/>
      <c r="V193" s="98"/>
      <c r="W193" s="98"/>
      <c r="X193" s="98">
        <f>VLOOKUP($D193,'факт '!$D$7:$AS$101,7,0)</f>
        <v>0</v>
      </c>
      <c r="Y193" s="98">
        <f>VLOOKUP($D193,'факт '!$D$7:$AS$101,8,0)</f>
        <v>0</v>
      </c>
      <c r="Z193" s="98">
        <f>VLOOKUP($D193,'факт '!$D$7:$AS$101,9,0)</f>
        <v>0</v>
      </c>
      <c r="AA193" s="98">
        <f>VLOOKUP($D193,'факт '!$D$7:$AS$101,10,0)</f>
        <v>0</v>
      </c>
      <c r="AB193" s="98">
        <f t="shared" si="5863"/>
        <v>0</v>
      </c>
      <c r="AC193" s="98">
        <f t="shared" si="5864"/>
        <v>0</v>
      </c>
      <c r="AD193" s="99">
        <f t="shared" si="5865"/>
        <v>0</v>
      </c>
      <c r="AE193" s="99">
        <f t="shared" si="5866"/>
        <v>0</v>
      </c>
      <c r="AF193" s="98"/>
      <c r="AG193" s="98"/>
      <c r="AH193" s="98"/>
      <c r="AI193" s="98"/>
      <c r="AJ193" s="98">
        <f>VLOOKUP($D193,'факт '!$D$7:$AS$101,5,0)</f>
        <v>0</v>
      </c>
      <c r="AK193" s="98">
        <f>VLOOKUP($D193,'факт '!$D$7:$AS$101,6,0)</f>
        <v>0</v>
      </c>
      <c r="AL193" s="98"/>
      <c r="AM193" s="98"/>
      <c r="AN193" s="98">
        <f t="shared" si="5867"/>
        <v>0</v>
      </c>
      <c r="AO193" s="98">
        <f t="shared" si="5868"/>
        <v>0</v>
      </c>
      <c r="AP193" s="99">
        <f t="shared" si="5869"/>
        <v>0</v>
      </c>
      <c r="AQ193" s="99">
        <f t="shared" si="5870"/>
        <v>0</v>
      </c>
      <c r="AR193" s="98"/>
      <c r="AS193" s="98"/>
      <c r="AT193" s="98"/>
      <c r="AU193" s="98"/>
      <c r="AV193" s="98">
        <f>VLOOKUP($D193,'факт '!$D$7:$AS$101,11,0)</f>
        <v>0</v>
      </c>
      <c r="AW193" s="98">
        <f>VLOOKUP($D193,'факт '!$D$7:$AS$101,12,0)</f>
        <v>0</v>
      </c>
      <c r="AX193" s="98"/>
      <c r="AY193" s="98"/>
      <c r="AZ193" s="98">
        <f t="shared" si="5871"/>
        <v>0</v>
      </c>
      <c r="BA193" s="98">
        <f t="shared" si="5872"/>
        <v>0</v>
      </c>
      <c r="BB193" s="99">
        <f t="shared" si="5873"/>
        <v>0</v>
      </c>
      <c r="BC193" s="99">
        <f t="shared" si="5874"/>
        <v>0</v>
      </c>
      <c r="BD193" s="98"/>
      <c r="BE193" s="98"/>
      <c r="BF193" s="98"/>
      <c r="BG193" s="98"/>
      <c r="BH193" s="98">
        <f>VLOOKUP($D193,'факт '!$D$7:$AS$101,15,0)</f>
        <v>0</v>
      </c>
      <c r="BI193" s="98">
        <f>VLOOKUP($D193,'факт '!$D$7:$AS$101,16,0)</f>
        <v>0</v>
      </c>
      <c r="BJ193" s="98">
        <f>VLOOKUP($D193,'факт '!$D$7:$AS$101,17,0)</f>
        <v>0</v>
      </c>
      <c r="BK193" s="98">
        <f>VLOOKUP($D193,'факт '!$D$7:$AS$101,18,0)</f>
        <v>0</v>
      </c>
      <c r="BL193" s="98">
        <f t="shared" si="5875"/>
        <v>0</v>
      </c>
      <c r="BM193" s="98">
        <f t="shared" si="5876"/>
        <v>0</v>
      </c>
      <c r="BN193" s="99">
        <f t="shared" si="5877"/>
        <v>0</v>
      </c>
      <c r="BO193" s="99">
        <f t="shared" si="5878"/>
        <v>0</v>
      </c>
      <c r="BP193" s="98"/>
      <c r="BQ193" s="98"/>
      <c r="BR193" s="98"/>
      <c r="BS193" s="98"/>
      <c r="BT193" s="98">
        <f>VLOOKUP($D193,'факт '!$D$7:$AS$101,19,0)</f>
        <v>0</v>
      </c>
      <c r="BU193" s="98">
        <f>VLOOKUP($D193,'факт '!$D$7:$AS$101,20,0)</f>
        <v>0</v>
      </c>
      <c r="BV193" s="98">
        <f>VLOOKUP($D193,'факт '!$D$7:$AS$101,21,0)</f>
        <v>0</v>
      </c>
      <c r="BW193" s="98">
        <f>VLOOKUP($D193,'факт '!$D$7:$AS$101,22,0)</f>
        <v>0</v>
      </c>
      <c r="BX193" s="98">
        <f t="shared" si="5879"/>
        <v>0</v>
      </c>
      <c r="BY193" s="98">
        <f t="shared" si="5880"/>
        <v>0</v>
      </c>
      <c r="BZ193" s="99">
        <f t="shared" si="5881"/>
        <v>0</v>
      </c>
      <c r="CA193" s="99">
        <f t="shared" si="5882"/>
        <v>0</v>
      </c>
      <c r="CB193" s="98"/>
      <c r="CC193" s="98"/>
      <c r="CD193" s="98"/>
      <c r="CE193" s="98"/>
      <c r="CF193" s="98">
        <f>VLOOKUP($D193,'факт '!$D$7:$AS$101,23,0)</f>
        <v>0</v>
      </c>
      <c r="CG193" s="98">
        <f>VLOOKUP($D193,'факт '!$D$7:$AS$101,24,0)</f>
        <v>0</v>
      </c>
      <c r="CH193" s="98">
        <f>VLOOKUP($D193,'факт '!$D$7:$AS$101,25,0)</f>
        <v>0</v>
      </c>
      <c r="CI193" s="98">
        <f>VLOOKUP($D193,'факт '!$D$7:$AS$101,26,0)</f>
        <v>0</v>
      </c>
      <c r="CJ193" s="98">
        <f t="shared" si="5883"/>
        <v>0</v>
      </c>
      <c r="CK193" s="98">
        <f t="shared" si="5884"/>
        <v>0</v>
      </c>
      <c r="CL193" s="99">
        <f t="shared" si="5885"/>
        <v>0</v>
      </c>
      <c r="CM193" s="99">
        <f t="shared" si="5886"/>
        <v>0</v>
      </c>
      <c r="CN193" s="98"/>
      <c r="CO193" s="98"/>
      <c r="CP193" s="98"/>
      <c r="CQ193" s="98"/>
      <c r="CR193" s="98">
        <f>VLOOKUP($D193,'факт '!$D$7:$AS$101,27,0)</f>
        <v>0</v>
      </c>
      <c r="CS193" s="98">
        <f>VLOOKUP($D193,'факт '!$D$7:$AS$101,28,0)</f>
        <v>0</v>
      </c>
      <c r="CT193" s="98">
        <f>VLOOKUP($D193,'факт '!$D$7:$AS$101,29,0)</f>
        <v>0</v>
      </c>
      <c r="CU193" s="98">
        <f>VLOOKUP($D193,'факт '!$D$7:$AS$101,30,0)</f>
        <v>0</v>
      </c>
      <c r="CV193" s="98">
        <f t="shared" si="5887"/>
        <v>0</v>
      </c>
      <c r="CW193" s="98">
        <f t="shared" si="5888"/>
        <v>0</v>
      </c>
      <c r="CX193" s="99">
        <f t="shared" si="5889"/>
        <v>0</v>
      </c>
      <c r="CY193" s="99">
        <f t="shared" si="5890"/>
        <v>0</v>
      </c>
      <c r="CZ193" s="98"/>
      <c r="DA193" s="98"/>
      <c r="DB193" s="98"/>
      <c r="DC193" s="98"/>
      <c r="DD193" s="98">
        <f>VLOOKUP($D193,'факт '!$D$7:$AS$101,31,0)</f>
        <v>1</v>
      </c>
      <c r="DE193" s="98">
        <f>VLOOKUP($D193,'факт '!$D$7:$AS$101,32,0)</f>
        <v>127836.49</v>
      </c>
      <c r="DF193" s="98"/>
      <c r="DG193" s="98"/>
      <c r="DH193" s="98">
        <f t="shared" si="5891"/>
        <v>1</v>
      </c>
      <c r="DI193" s="98">
        <f t="shared" si="5892"/>
        <v>127836.49</v>
      </c>
      <c r="DJ193" s="99">
        <f t="shared" si="5893"/>
        <v>1</v>
      </c>
      <c r="DK193" s="99">
        <f t="shared" si="5894"/>
        <v>127836.49</v>
      </c>
      <c r="DL193" s="98"/>
      <c r="DM193" s="98"/>
      <c r="DN193" s="98"/>
      <c r="DO193" s="98"/>
      <c r="DP193" s="98">
        <f>VLOOKUP($D193,'факт '!$D$7:$AS$101,13,0)</f>
        <v>0</v>
      </c>
      <c r="DQ193" s="98">
        <f>VLOOKUP($D193,'факт '!$D$7:$AS$101,14,0)</f>
        <v>0</v>
      </c>
      <c r="DR193" s="98"/>
      <c r="DS193" s="98"/>
      <c r="DT193" s="98">
        <f t="shared" si="5895"/>
        <v>0</v>
      </c>
      <c r="DU193" s="98">
        <f t="shared" si="5896"/>
        <v>0</v>
      </c>
      <c r="DV193" s="99">
        <f t="shared" si="5897"/>
        <v>0</v>
      </c>
      <c r="DW193" s="99">
        <f t="shared" si="5898"/>
        <v>0</v>
      </c>
      <c r="DX193" s="98"/>
      <c r="DY193" s="98"/>
      <c r="DZ193" s="98"/>
      <c r="EA193" s="98"/>
      <c r="EB193" s="98">
        <f>VLOOKUP($D193,'факт '!$D$7:$AS$101,33,0)</f>
        <v>0</v>
      </c>
      <c r="EC193" s="98">
        <f>VLOOKUP($D193,'факт '!$D$7:$AS$101,34,0)</f>
        <v>0</v>
      </c>
      <c r="ED193" s="98">
        <f>VLOOKUP($D193,'факт '!$D$7:$AS$101,35,0)</f>
        <v>0</v>
      </c>
      <c r="EE193" s="98">
        <f>VLOOKUP($D193,'факт '!$D$7:$AS$101,36,0)</f>
        <v>0</v>
      </c>
      <c r="EF193" s="98">
        <f t="shared" si="5899"/>
        <v>0</v>
      </c>
      <c r="EG193" s="98">
        <f t="shared" si="5900"/>
        <v>0</v>
      </c>
      <c r="EH193" s="99">
        <f t="shared" si="5901"/>
        <v>0</v>
      </c>
      <c r="EI193" s="99">
        <f t="shared" si="5902"/>
        <v>0</v>
      </c>
      <c r="EJ193" s="98"/>
      <c r="EK193" s="98"/>
      <c r="EL193" s="98"/>
      <c r="EM193" s="98"/>
      <c r="EN193" s="98">
        <f>VLOOKUP($D193,'факт '!$D$7:$AS$101,39,0)</f>
        <v>0</v>
      </c>
      <c r="EO193" s="98">
        <f>VLOOKUP($D193,'факт '!$D$7:$AS$101,40,0)</f>
        <v>0</v>
      </c>
      <c r="EP193" s="98">
        <f>VLOOKUP($D193,'факт '!$D$7:$AS$101,41,0)</f>
        <v>0</v>
      </c>
      <c r="EQ193" s="98">
        <f>VLOOKUP($D193,'факт '!$D$7:$AS$101,42,0)</f>
        <v>0</v>
      </c>
      <c r="ER193" s="98">
        <f t="shared" si="5903"/>
        <v>0</v>
      </c>
      <c r="ES193" s="98">
        <f t="shared" si="5904"/>
        <v>0</v>
      </c>
      <c r="ET193" s="99">
        <f t="shared" si="5905"/>
        <v>0</v>
      </c>
      <c r="EU193" s="99">
        <f t="shared" si="5906"/>
        <v>0</v>
      </c>
      <c r="EV193" s="98"/>
      <c r="EW193" s="98"/>
      <c r="EX193" s="98"/>
      <c r="EY193" s="98"/>
      <c r="EZ193" s="98"/>
      <c r="FA193" s="98"/>
      <c r="FB193" s="98"/>
      <c r="FC193" s="98"/>
      <c r="FD193" s="98">
        <f t="shared" si="5907"/>
        <v>0</v>
      </c>
      <c r="FE193" s="98">
        <f t="shared" si="5908"/>
        <v>0</v>
      </c>
      <c r="FF193" s="99">
        <f t="shared" si="5493"/>
        <v>0</v>
      </c>
      <c r="FG193" s="99">
        <f t="shared" si="5494"/>
        <v>0</v>
      </c>
      <c r="FH193" s="98"/>
      <c r="FI193" s="98"/>
      <c r="FJ193" s="98"/>
      <c r="FK193" s="98"/>
      <c r="FL193" s="98">
        <f>VLOOKUP($D193,'факт '!$D$7:$AS$101,37,0)</f>
        <v>0</v>
      </c>
      <c r="FM193" s="98">
        <f>VLOOKUP($D193,'факт '!$D$7:$AS$101,38,0)</f>
        <v>0</v>
      </c>
      <c r="FN193" s="98"/>
      <c r="FO193" s="98"/>
      <c r="FP193" s="98">
        <f t="shared" si="5909"/>
        <v>0</v>
      </c>
      <c r="FQ193" s="98">
        <f t="shared" si="5910"/>
        <v>0</v>
      </c>
      <c r="FR193" s="99">
        <f t="shared" si="5911"/>
        <v>0</v>
      </c>
      <c r="FS193" s="99">
        <f t="shared" si="5912"/>
        <v>0</v>
      </c>
      <c r="FT193" s="98"/>
      <c r="FU193" s="98"/>
      <c r="FV193" s="98"/>
      <c r="FW193" s="98"/>
      <c r="FX193" s="98"/>
      <c r="FY193" s="98"/>
      <c r="FZ193" s="98"/>
      <c r="GA193" s="98"/>
      <c r="GB193" s="98">
        <f t="shared" si="5913"/>
        <v>0</v>
      </c>
      <c r="GC193" s="98">
        <f t="shared" si="5914"/>
        <v>0</v>
      </c>
      <c r="GD193" s="99">
        <f t="shared" si="5507"/>
        <v>0</v>
      </c>
      <c r="GE193" s="99">
        <f t="shared" si="5508"/>
        <v>0</v>
      </c>
      <c r="GF193" s="98">
        <f t="shared" si="5915"/>
        <v>0</v>
      </c>
      <c r="GG193" s="98">
        <f t="shared" si="5916"/>
        <v>0</v>
      </c>
      <c r="GH193" s="98">
        <f t="shared" si="5917"/>
        <v>0</v>
      </c>
      <c r="GI193" s="98">
        <f t="shared" si="5918"/>
        <v>0</v>
      </c>
      <c r="GJ193" s="98">
        <f t="shared" si="5919"/>
        <v>1</v>
      </c>
      <c r="GK193" s="98">
        <f t="shared" si="5920"/>
        <v>127836.49</v>
      </c>
      <c r="GL193" s="98">
        <f t="shared" si="5921"/>
        <v>0</v>
      </c>
      <c r="GM193" s="98">
        <f t="shared" si="5922"/>
        <v>0</v>
      </c>
      <c r="GN193" s="98">
        <f t="shared" si="5923"/>
        <v>1</v>
      </c>
      <c r="GO193" s="98">
        <f t="shared" si="5924"/>
        <v>127836.49</v>
      </c>
      <c r="GP193" s="98"/>
      <c r="GQ193" s="98"/>
      <c r="GR193" s="139"/>
      <c r="GS193" s="78"/>
      <c r="GT193" s="161">
        <v>127836.4878</v>
      </c>
      <c r="GU193" s="161">
        <f t="shared" si="4720"/>
        <v>127836.49</v>
      </c>
      <c r="GV193" s="90">
        <f t="shared" si="4249"/>
        <v>-2.2000000026309863E-3</v>
      </c>
    </row>
    <row r="194" spans="1:204" ht="27" hidden="1" customHeight="1" x14ac:dyDescent="0.2">
      <c r="A194" s="23">
        <v>1</v>
      </c>
      <c r="B194" s="78" t="s">
        <v>241</v>
      </c>
      <c r="C194" s="158" t="s">
        <v>242</v>
      </c>
      <c r="D194" s="159">
        <v>443</v>
      </c>
      <c r="E194" s="159" t="s">
        <v>245</v>
      </c>
      <c r="F194" s="86">
        <v>40</v>
      </c>
      <c r="G194" s="97">
        <v>127836.4878</v>
      </c>
      <c r="H194" s="98"/>
      <c r="I194" s="98"/>
      <c r="J194" s="98"/>
      <c r="K194" s="98"/>
      <c r="L194" s="98">
        <f>VLOOKUP($D194,'факт '!$D$7:$AS$101,3,0)</f>
        <v>0</v>
      </c>
      <c r="M194" s="98">
        <f>VLOOKUP($D194,'факт '!$D$7:$AS$101,4,0)</f>
        <v>0</v>
      </c>
      <c r="N194" s="98"/>
      <c r="O194" s="98"/>
      <c r="P194" s="98">
        <f t="shared" si="5860"/>
        <v>0</v>
      </c>
      <c r="Q194" s="98">
        <f t="shared" si="5861"/>
        <v>0</v>
      </c>
      <c r="R194" s="99">
        <f t="shared" si="5862"/>
        <v>0</v>
      </c>
      <c r="S194" s="99">
        <f t="shared" si="5256"/>
        <v>0</v>
      </c>
      <c r="T194" s="98"/>
      <c r="U194" s="98"/>
      <c r="V194" s="98"/>
      <c r="W194" s="98"/>
      <c r="X194" s="98">
        <f>VLOOKUP($D194,'факт '!$D$7:$AS$101,7,0)</f>
        <v>0</v>
      </c>
      <c r="Y194" s="98">
        <f>VLOOKUP($D194,'факт '!$D$7:$AS$101,8,0)</f>
        <v>0</v>
      </c>
      <c r="Z194" s="98">
        <f>VLOOKUP($D194,'факт '!$D$7:$AS$101,9,0)</f>
        <v>0</v>
      </c>
      <c r="AA194" s="98">
        <f>VLOOKUP($D194,'факт '!$D$7:$AS$101,10,0)</f>
        <v>0</v>
      </c>
      <c r="AB194" s="98">
        <f t="shared" si="5863"/>
        <v>0</v>
      </c>
      <c r="AC194" s="98">
        <f t="shared" si="5864"/>
        <v>0</v>
      </c>
      <c r="AD194" s="99">
        <f t="shared" si="5865"/>
        <v>0</v>
      </c>
      <c r="AE194" s="99">
        <f t="shared" si="5866"/>
        <v>0</v>
      </c>
      <c r="AF194" s="98"/>
      <c r="AG194" s="98"/>
      <c r="AH194" s="98"/>
      <c r="AI194" s="98"/>
      <c r="AJ194" s="98">
        <f>VLOOKUP($D194,'факт '!$D$7:$AS$101,5,0)</f>
        <v>0</v>
      </c>
      <c r="AK194" s="98">
        <f>VLOOKUP($D194,'факт '!$D$7:$AS$101,6,0)</f>
        <v>0</v>
      </c>
      <c r="AL194" s="98"/>
      <c r="AM194" s="98"/>
      <c r="AN194" s="98">
        <f t="shared" si="5867"/>
        <v>0</v>
      </c>
      <c r="AO194" s="98">
        <f t="shared" si="5868"/>
        <v>0</v>
      </c>
      <c r="AP194" s="99">
        <f t="shared" si="5869"/>
        <v>0</v>
      </c>
      <c r="AQ194" s="99">
        <f t="shared" si="5870"/>
        <v>0</v>
      </c>
      <c r="AR194" s="98"/>
      <c r="AS194" s="98"/>
      <c r="AT194" s="98"/>
      <c r="AU194" s="98"/>
      <c r="AV194" s="98">
        <f>VLOOKUP($D194,'факт '!$D$7:$AS$101,11,0)</f>
        <v>0</v>
      </c>
      <c r="AW194" s="98">
        <f>VLOOKUP($D194,'факт '!$D$7:$AS$101,12,0)</f>
        <v>0</v>
      </c>
      <c r="AX194" s="98"/>
      <c r="AY194" s="98"/>
      <c r="AZ194" s="98">
        <f t="shared" si="5871"/>
        <v>0</v>
      </c>
      <c r="BA194" s="98">
        <f t="shared" si="5872"/>
        <v>0</v>
      </c>
      <c r="BB194" s="99">
        <f t="shared" si="5873"/>
        <v>0</v>
      </c>
      <c r="BC194" s="99">
        <f t="shared" si="5874"/>
        <v>0</v>
      </c>
      <c r="BD194" s="98"/>
      <c r="BE194" s="98"/>
      <c r="BF194" s="98"/>
      <c r="BG194" s="98"/>
      <c r="BH194" s="98">
        <f>VLOOKUP($D194,'факт '!$D$7:$AS$101,15,0)</f>
        <v>2</v>
      </c>
      <c r="BI194" s="98">
        <f>VLOOKUP($D194,'факт '!$D$7:$AS$101,16,0)</f>
        <v>255672.98</v>
      </c>
      <c r="BJ194" s="98">
        <f>VLOOKUP($D194,'факт '!$D$7:$AS$101,17,0)</f>
        <v>0</v>
      </c>
      <c r="BK194" s="98">
        <f>VLOOKUP($D194,'факт '!$D$7:$AS$101,18,0)</f>
        <v>0</v>
      </c>
      <c r="BL194" s="98">
        <f t="shared" si="5875"/>
        <v>2</v>
      </c>
      <c r="BM194" s="98">
        <f t="shared" si="5876"/>
        <v>255672.98</v>
      </c>
      <c r="BN194" s="99">
        <f t="shared" si="5877"/>
        <v>2</v>
      </c>
      <c r="BO194" s="99">
        <f t="shared" si="5878"/>
        <v>255672.98</v>
      </c>
      <c r="BP194" s="98"/>
      <c r="BQ194" s="98"/>
      <c r="BR194" s="98"/>
      <c r="BS194" s="98"/>
      <c r="BT194" s="98">
        <f>VLOOKUP($D194,'факт '!$D$7:$AS$101,19,0)</f>
        <v>0</v>
      </c>
      <c r="BU194" s="98">
        <f>VLOOKUP($D194,'факт '!$D$7:$AS$101,20,0)</f>
        <v>0</v>
      </c>
      <c r="BV194" s="98">
        <f>VLOOKUP($D194,'факт '!$D$7:$AS$101,21,0)</f>
        <v>0</v>
      </c>
      <c r="BW194" s="98">
        <f>VLOOKUP($D194,'факт '!$D$7:$AS$101,22,0)</f>
        <v>0</v>
      </c>
      <c r="BX194" s="98">
        <f t="shared" si="5879"/>
        <v>0</v>
      </c>
      <c r="BY194" s="98">
        <f t="shared" si="5880"/>
        <v>0</v>
      </c>
      <c r="BZ194" s="99">
        <f t="shared" si="5881"/>
        <v>0</v>
      </c>
      <c r="CA194" s="99">
        <f t="shared" si="5882"/>
        <v>0</v>
      </c>
      <c r="CB194" s="98"/>
      <c r="CC194" s="98"/>
      <c r="CD194" s="98"/>
      <c r="CE194" s="98"/>
      <c r="CF194" s="98">
        <f>VLOOKUP($D194,'факт '!$D$7:$AS$101,23,0)</f>
        <v>0</v>
      </c>
      <c r="CG194" s="98">
        <f>VLOOKUP($D194,'факт '!$D$7:$AS$101,24,0)</f>
        <v>0</v>
      </c>
      <c r="CH194" s="98">
        <f>VLOOKUP($D194,'факт '!$D$7:$AS$101,25,0)</f>
        <v>0</v>
      </c>
      <c r="CI194" s="98">
        <f>VLOOKUP($D194,'факт '!$D$7:$AS$101,26,0)</f>
        <v>0</v>
      </c>
      <c r="CJ194" s="98">
        <f t="shared" si="5883"/>
        <v>0</v>
      </c>
      <c r="CK194" s="98">
        <f t="shared" si="5884"/>
        <v>0</v>
      </c>
      <c r="CL194" s="99">
        <f t="shared" si="5885"/>
        <v>0</v>
      </c>
      <c r="CM194" s="99">
        <f t="shared" si="5886"/>
        <v>0</v>
      </c>
      <c r="CN194" s="98"/>
      <c r="CO194" s="98"/>
      <c r="CP194" s="98"/>
      <c r="CQ194" s="98"/>
      <c r="CR194" s="98">
        <f>VLOOKUP($D194,'факт '!$D$7:$AS$101,27,0)</f>
        <v>0</v>
      </c>
      <c r="CS194" s="98">
        <f>VLOOKUP($D194,'факт '!$D$7:$AS$101,28,0)</f>
        <v>0</v>
      </c>
      <c r="CT194" s="98">
        <f>VLOOKUP($D194,'факт '!$D$7:$AS$101,29,0)</f>
        <v>0</v>
      </c>
      <c r="CU194" s="98">
        <f>VLOOKUP($D194,'факт '!$D$7:$AS$101,30,0)</f>
        <v>0</v>
      </c>
      <c r="CV194" s="98">
        <f t="shared" si="5887"/>
        <v>0</v>
      </c>
      <c r="CW194" s="98">
        <f t="shared" si="5888"/>
        <v>0</v>
      </c>
      <c r="CX194" s="99">
        <f t="shared" si="5889"/>
        <v>0</v>
      </c>
      <c r="CY194" s="99">
        <f t="shared" si="5890"/>
        <v>0</v>
      </c>
      <c r="CZ194" s="98"/>
      <c r="DA194" s="98"/>
      <c r="DB194" s="98"/>
      <c r="DC194" s="98"/>
      <c r="DD194" s="98">
        <f>VLOOKUP($D194,'факт '!$D$7:$AS$101,31,0)</f>
        <v>0</v>
      </c>
      <c r="DE194" s="98">
        <f>VLOOKUP($D194,'факт '!$D$7:$AS$101,32,0)</f>
        <v>0</v>
      </c>
      <c r="DF194" s="98"/>
      <c r="DG194" s="98"/>
      <c r="DH194" s="98">
        <f t="shared" si="5891"/>
        <v>0</v>
      </c>
      <c r="DI194" s="98">
        <f t="shared" si="5892"/>
        <v>0</v>
      </c>
      <c r="DJ194" s="99">
        <f t="shared" si="5893"/>
        <v>0</v>
      </c>
      <c r="DK194" s="99">
        <f t="shared" si="5894"/>
        <v>0</v>
      </c>
      <c r="DL194" s="98"/>
      <c r="DM194" s="98"/>
      <c r="DN194" s="98"/>
      <c r="DO194" s="98"/>
      <c r="DP194" s="98">
        <f>VLOOKUP($D194,'факт '!$D$7:$AS$101,13,0)</f>
        <v>0</v>
      </c>
      <c r="DQ194" s="98">
        <f>VLOOKUP($D194,'факт '!$D$7:$AS$101,14,0)</f>
        <v>0</v>
      </c>
      <c r="DR194" s="98"/>
      <c r="DS194" s="98"/>
      <c r="DT194" s="98">
        <f t="shared" si="5895"/>
        <v>0</v>
      </c>
      <c r="DU194" s="98">
        <f t="shared" si="5896"/>
        <v>0</v>
      </c>
      <c r="DV194" s="99">
        <f t="shared" si="5897"/>
        <v>0</v>
      </c>
      <c r="DW194" s="99">
        <f t="shared" si="5898"/>
        <v>0</v>
      </c>
      <c r="DX194" s="98"/>
      <c r="DY194" s="98"/>
      <c r="DZ194" s="98"/>
      <c r="EA194" s="98"/>
      <c r="EB194" s="98">
        <f>VLOOKUP($D194,'факт '!$D$7:$AS$101,33,0)</f>
        <v>0</v>
      </c>
      <c r="EC194" s="98">
        <f>VLOOKUP($D194,'факт '!$D$7:$AS$101,34,0)</f>
        <v>0</v>
      </c>
      <c r="ED194" s="98">
        <f>VLOOKUP($D194,'факт '!$D$7:$AS$101,35,0)</f>
        <v>0</v>
      </c>
      <c r="EE194" s="98">
        <f>VLOOKUP($D194,'факт '!$D$7:$AS$101,36,0)</f>
        <v>0</v>
      </c>
      <c r="EF194" s="98">
        <f t="shared" si="5899"/>
        <v>0</v>
      </c>
      <c r="EG194" s="98">
        <f t="shared" si="5900"/>
        <v>0</v>
      </c>
      <c r="EH194" s="99">
        <f t="shared" si="5901"/>
        <v>0</v>
      </c>
      <c r="EI194" s="99">
        <f t="shared" si="5902"/>
        <v>0</v>
      </c>
      <c r="EJ194" s="98"/>
      <c r="EK194" s="98"/>
      <c r="EL194" s="98"/>
      <c r="EM194" s="98"/>
      <c r="EN194" s="98">
        <f>VLOOKUP($D194,'факт '!$D$7:$AS$101,39,0)</f>
        <v>0</v>
      </c>
      <c r="EO194" s="98">
        <f>VLOOKUP($D194,'факт '!$D$7:$AS$101,40,0)</f>
        <v>0</v>
      </c>
      <c r="EP194" s="98">
        <f>VLOOKUP($D194,'факт '!$D$7:$AS$101,41,0)</f>
        <v>0</v>
      </c>
      <c r="EQ194" s="98">
        <f>VLOOKUP($D194,'факт '!$D$7:$AS$101,42,0)</f>
        <v>0</v>
      </c>
      <c r="ER194" s="98">
        <f t="shared" si="5903"/>
        <v>0</v>
      </c>
      <c r="ES194" s="98">
        <f t="shared" si="5904"/>
        <v>0</v>
      </c>
      <c r="ET194" s="99">
        <f t="shared" si="5905"/>
        <v>0</v>
      </c>
      <c r="EU194" s="99">
        <f t="shared" si="5906"/>
        <v>0</v>
      </c>
      <c r="EV194" s="98"/>
      <c r="EW194" s="98"/>
      <c r="EX194" s="98"/>
      <c r="EY194" s="98"/>
      <c r="EZ194" s="98"/>
      <c r="FA194" s="98"/>
      <c r="FB194" s="98"/>
      <c r="FC194" s="98"/>
      <c r="FD194" s="98">
        <f t="shared" si="5907"/>
        <v>0</v>
      </c>
      <c r="FE194" s="98">
        <f t="shared" si="5908"/>
        <v>0</v>
      </c>
      <c r="FF194" s="99">
        <f t="shared" si="5493"/>
        <v>0</v>
      </c>
      <c r="FG194" s="99">
        <f t="shared" si="5494"/>
        <v>0</v>
      </c>
      <c r="FH194" s="98"/>
      <c r="FI194" s="98"/>
      <c r="FJ194" s="98"/>
      <c r="FK194" s="98"/>
      <c r="FL194" s="98">
        <f>VLOOKUP($D194,'факт '!$D$7:$AS$101,37,0)</f>
        <v>0</v>
      </c>
      <c r="FM194" s="98">
        <f>VLOOKUP($D194,'факт '!$D$7:$AS$101,38,0)</f>
        <v>0</v>
      </c>
      <c r="FN194" s="98"/>
      <c r="FO194" s="98"/>
      <c r="FP194" s="98">
        <f t="shared" si="5909"/>
        <v>0</v>
      </c>
      <c r="FQ194" s="98">
        <f t="shared" si="5910"/>
        <v>0</v>
      </c>
      <c r="FR194" s="99">
        <f t="shared" si="5911"/>
        <v>0</v>
      </c>
      <c r="FS194" s="99">
        <f t="shared" si="5912"/>
        <v>0</v>
      </c>
      <c r="FT194" s="98"/>
      <c r="FU194" s="98"/>
      <c r="FV194" s="98"/>
      <c r="FW194" s="98"/>
      <c r="FX194" s="98"/>
      <c r="FY194" s="98"/>
      <c r="FZ194" s="98"/>
      <c r="GA194" s="98"/>
      <c r="GB194" s="98">
        <f t="shared" si="5913"/>
        <v>0</v>
      </c>
      <c r="GC194" s="98">
        <f t="shared" si="5914"/>
        <v>0</v>
      </c>
      <c r="GD194" s="99">
        <f t="shared" si="5507"/>
        <v>0</v>
      </c>
      <c r="GE194" s="99">
        <f t="shared" si="5508"/>
        <v>0</v>
      </c>
      <c r="GF194" s="98">
        <f t="shared" si="5915"/>
        <v>0</v>
      </c>
      <c r="GG194" s="98">
        <f t="shared" si="5916"/>
        <v>0</v>
      </c>
      <c r="GH194" s="98">
        <f t="shared" si="5917"/>
        <v>0</v>
      </c>
      <c r="GI194" s="98">
        <f t="shared" si="5918"/>
        <v>0</v>
      </c>
      <c r="GJ194" s="98">
        <f t="shared" si="5919"/>
        <v>2</v>
      </c>
      <c r="GK194" s="98">
        <f t="shared" si="5920"/>
        <v>255672.98</v>
      </c>
      <c r="GL194" s="98">
        <f t="shared" si="5921"/>
        <v>0</v>
      </c>
      <c r="GM194" s="98">
        <f t="shared" si="5922"/>
        <v>0</v>
      </c>
      <c r="GN194" s="98">
        <f t="shared" si="5923"/>
        <v>2</v>
      </c>
      <c r="GO194" s="98">
        <f t="shared" si="5924"/>
        <v>255672.98</v>
      </c>
      <c r="GP194" s="98"/>
      <c r="GQ194" s="98"/>
      <c r="GR194" s="139"/>
      <c r="GS194" s="78"/>
      <c r="GT194" s="161">
        <v>127836.4878</v>
      </c>
      <c r="GU194" s="161">
        <f t="shared" si="4720"/>
        <v>127836.49</v>
      </c>
      <c r="GV194" s="90">
        <f t="shared" si="4249"/>
        <v>-2.2000000026309863E-3</v>
      </c>
    </row>
    <row r="195" spans="1:204" ht="27" hidden="1" customHeight="1" x14ac:dyDescent="0.2">
      <c r="A195" s="23">
        <v>1</v>
      </c>
      <c r="B195" s="78" t="s">
        <v>241</v>
      </c>
      <c r="C195" s="158" t="s">
        <v>242</v>
      </c>
      <c r="D195" s="159">
        <v>444</v>
      </c>
      <c r="E195" s="159" t="s">
        <v>246</v>
      </c>
      <c r="F195" s="86">
        <v>40</v>
      </c>
      <c r="G195" s="97">
        <v>127836.4878</v>
      </c>
      <c r="H195" s="98"/>
      <c r="I195" s="98"/>
      <c r="J195" s="98"/>
      <c r="K195" s="98"/>
      <c r="L195" s="98">
        <f>VLOOKUP($D195,'факт '!$D$7:$AS$101,3,0)</f>
        <v>0</v>
      </c>
      <c r="M195" s="98">
        <f>VLOOKUP($D195,'факт '!$D$7:$AS$101,4,0)</f>
        <v>0</v>
      </c>
      <c r="N195" s="98"/>
      <c r="O195" s="98"/>
      <c r="P195" s="98">
        <f t="shared" si="5860"/>
        <v>0</v>
      </c>
      <c r="Q195" s="98">
        <f t="shared" si="5861"/>
        <v>0</v>
      </c>
      <c r="R195" s="99">
        <f t="shared" si="5862"/>
        <v>0</v>
      </c>
      <c r="S195" s="99">
        <f t="shared" si="5256"/>
        <v>0</v>
      </c>
      <c r="T195" s="98"/>
      <c r="U195" s="98"/>
      <c r="V195" s="98"/>
      <c r="W195" s="98"/>
      <c r="X195" s="98">
        <f>VLOOKUP($D195,'факт '!$D$7:$AS$101,7,0)</f>
        <v>0</v>
      </c>
      <c r="Y195" s="98">
        <f>VLOOKUP($D195,'факт '!$D$7:$AS$101,8,0)</f>
        <v>0</v>
      </c>
      <c r="Z195" s="98">
        <f>VLOOKUP($D195,'факт '!$D$7:$AS$101,9,0)</f>
        <v>0</v>
      </c>
      <c r="AA195" s="98">
        <f>VLOOKUP($D195,'факт '!$D$7:$AS$101,10,0)</f>
        <v>0</v>
      </c>
      <c r="AB195" s="98">
        <f t="shared" si="5863"/>
        <v>0</v>
      </c>
      <c r="AC195" s="98">
        <f t="shared" si="5864"/>
        <v>0</v>
      </c>
      <c r="AD195" s="99">
        <f t="shared" si="5865"/>
        <v>0</v>
      </c>
      <c r="AE195" s="99">
        <f t="shared" si="5866"/>
        <v>0</v>
      </c>
      <c r="AF195" s="98"/>
      <c r="AG195" s="98"/>
      <c r="AH195" s="98"/>
      <c r="AI195" s="98"/>
      <c r="AJ195" s="98">
        <f>VLOOKUP($D195,'факт '!$D$7:$AS$101,5,0)</f>
        <v>0</v>
      </c>
      <c r="AK195" s="98">
        <f>VLOOKUP($D195,'факт '!$D$7:$AS$101,6,0)</f>
        <v>0</v>
      </c>
      <c r="AL195" s="98"/>
      <c r="AM195" s="98"/>
      <c r="AN195" s="98">
        <f t="shared" si="5867"/>
        <v>0</v>
      </c>
      <c r="AO195" s="98">
        <f t="shared" si="5868"/>
        <v>0</v>
      </c>
      <c r="AP195" s="99">
        <f t="shared" si="5869"/>
        <v>0</v>
      </c>
      <c r="AQ195" s="99">
        <f t="shared" si="5870"/>
        <v>0</v>
      </c>
      <c r="AR195" s="98"/>
      <c r="AS195" s="98"/>
      <c r="AT195" s="98"/>
      <c r="AU195" s="98"/>
      <c r="AV195" s="98">
        <f>VLOOKUP($D195,'факт '!$D$7:$AS$101,11,0)</f>
        <v>0</v>
      </c>
      <c r="AW195" s="98">
        <f>VLOOKUP($D195,'факт '!$D$7:$AS$101,12,0)</f>
        <v>0</v>
      </c>
      <c r="AX195" s="98"/>
      <c r="AY195" s="98"/>
      <c r="AZ195" s="98">
        <f t="shared" si="5871"/>
        <v>0</v>
      </c>
      <c r="BA195" s="98">
        <f t="shared" si="5872"/>
        <v>0</v>
      </c>
      <c r="BB195" s="99">
        <f t="shared" si="5873"/>
        <v>0</v>
      </c>
      <c r="BC195" s="99">
        <f t="shared" si="5874"/>
        <v>0</v>
      </c>
      <c r="BD195" s="98"/>
      <c r="BE195" s="98"/>
      <c r="BF195" s="98"/>
      <c r="BG195" s="98"/>
      <c r="BH195" s="98">
        <f>VLOOKUP($D195,'факт '!$D$7:$AS$101,15,0)</f>
        <v>1</v>
      </c>
      <c r="BI195" s="98">
        <f>VLOOKUP($D195,'факт '!$D$7:$AS$101,16,0)</f>
        <v>127836.49</v>
      </c>
      <c r="BJ195" s="98">
        <f>VLOOKUP($D195,'факт '!$D$7:$AS$101,17,0)</f>
        <v>0</v>
      </c>
      <c r="BK195" s="98">
        <f>VLOOKUP($D195,'факт '!$D$7:$AS$101,18,0)</f>
        <v>0</v>
      </c>
      <c r="BL195" s="98">
        <f t="shared" si="5875"/>
        <v>1</v>
      </c>
      <c r="BM195" s="98">
        <f t="shared" si="5876"/>
        <v>127836.49</v>
      </c>
      <c r="BN195" s="99">
        <f t="shared" si="5877"/>
        <v>1</v>
      </c>
      <c r="BO195" s="99">
        <f t="shared" si="5878"/>
        <v>127836.49</v>
      </c>
      <c r="BP195" s="98"/>
      <c r="BQ195" s="98"/>
      <c r="BR195" s="98"/>
      <c r="BS195" s="98"/>
      <c r="BT195" s="98">
        <f>VLOOKUP($D195,'факт '!$D$7:$AS$101,19,0)</f>
        <v>0</v>
      </c>
      <c r="BU195" s="98">
        <f>VLOOKUP($D195,'факт '!$D$7:$AS$101,20,0)</f>
        <v>0</v>
      </c>
      <c r="BV195" s="98">
        <f>VLOOKUP($D195,'факт '!$D$7:$AS$101,21,0)</f>
        <v>0</v>
      </c>
      <c r="BW195" s="98">
        <f>VLOOKUP($D195,'факт '!$D$7:$AS$101,22,0)</f>
        <v>0</v>
      </c>
      <c r="BX195" s="98">
        <f t="shared" si="5879"/>
        <v>0</v>
      </c>
      <c r="BY195" s="98">
        <f t="shared" si="5880"/>
        <v>0</v>
      </c>
      <c r="BZ195" s="99">
        <f t="shared" si="5881"/>
        <v>0</v>
      </c>
      <c r="CA195" s="99">
        <f t="shared" si="5882"/>
        <v>0</v>
      </c>
      <c r="CB195" s="98"/>
      <c r="CC195" s="98"/>
      <c r="CD195" s="98"/>
      <c r="CE195" s="98"/>
      <c r="CF195" s="98">
        <f>VLOOKUP($D195,'факт '!$D$7:$AS$101,23,0)</f>
        <v>0</v>
      </c>
      <c r="CG195" s="98">
        <f>VLOOKUP($D195,'факт '!$D$7:$AS$101,24,0)</f>
        <v>0</v>
      </c>
      <c r="CH195" s="98">
        <f>VLOOKUP($D195,'факт '!$D$7:$AS$101,25,0)</f>
        <v>0</v>
      </c>
      <c r="CI195" s="98">
        <f>VLOOKUP($D195,'факт '!$D$7:$AS$101,26,0)</f>
        <v>0</v>
      </c>
      <c r="CJ195" s="98">
        <f t="shared" si="5883"/>
        <v>0</v>
      </c>
      <c r="CK195" s="98">
        <f t="shared" si="5884"/>
        <v>0</v>
      </c>
      <c r="CL195" s="99">
        <f t="shared" si="5885"/>
        <v>0</v>
      </c>
      <c r="CM195" s="99">
        <f t="shared" si="5886"/>
        <v>0</v>
      </c>
      <c r="CN195" s="98"/>
      <c r="CO195" s="98"/>
      <c r="CP195" s="98"/>
      <c r="CQ195" s="98"/>
      <c r="CR195" s="98">
        <f>VLOOKUP($D195,'факт '!$D$7:$AS$101,27,0)</f>
        <v>0</v>
      </c>
      <c r="CS195" s="98">
        <f>VLOOKUP($D195,'факт '!$D$7:$AS$101,28,0)</f>
        <v>0</v>
      </c>
      <c r="CT195" s="98">
        <f>VLOOKUP($D195,'факт '!$D$7:$AS$101,29,0)</f>
        <v>0</v>
      </c>
      <c r="CU195" s="98">
        <f>VLOOKUP($D195,'факт '!$D$7:$AS$101,30,0)</f>
        <v>0</v>
      </c>
      <c r="CV195" s="98">
        <f t="shared" si="5887"/>
        <v>0</v>
      </c>
      <c r="CW195" s="98">
        <f t="shared" si="5888"/>
        <v>0</v>
      </c>
      <c r="CX195" s="99">
        <f t="shared" si="5889"/>
        <v>0</v>
      </c>
      <c r="CY195" s="99">
        <f t="shared" si="5890"/>
        <v>0</v>
      </c>
      <c r="CZ195" s="98"/>
      <c r="DA195" s="98"/>
      <c r="DB195" s="98"/>
      <c r="DC195" s="98"/>
      <c r="DD195" s="98">
        <f>VLOOKUP($D195,'факт '!$D$7:$AS$101,31,0)</f>
        <v>0</v>
      </c>
      <c r="DE195" s="98">
        <f>VLOOKUP($D195,'факт '!$D$7:$AS$101,32,0)</f>
        <v>0</v>
      </c>
      <c r="DF195" s="98"/>
      <c r="DG195" s="98"/>
      <c r="DH195" s="98">
        <f t="shared" si="5891"/>
        <v>0</v>
      </c>
      <c r="DI195" s="98">
        <f t="shared" si="5892"/>
        <v>0</v>
      </c>
      <c r="DJ195" s="99">
        <f t="shared" si="5893"/>
        <v>0</v>
      </c>
      <c r="DK195" s="99">
        <f t="shared" si="5894"/>
        <v>0</v>
      </c>
      <c r="DL195" s="98"/>
      <c r="DM195" s="98"/>
      <c r="DN195" s="98"/>
      <c r="DO195" s="98"/>
      <c r="DP195" s="98">
        <f>VLOOKUP($D195,'факт '!$D$7:$AS$101,13,0)</f>
        <v>0</v>
      </c>
      <c r="DQ195" s="98">
        <f>VLOOKUP($D195,'факт '!$D$7:$AS$101,14,0)</f>
        <v>0</v>
      </c>
      <c r="DR195" s="98"/>
      <c r="DS195" s="98"/>
      <c r="DT195" s="98">
        <f t="shared" si="5895"/>
        <v>0</v>
      </c>
      <c r="DU195" s="98">
        <f t="shared" si="5896"/>
        <v>0</v>
      </c>
      <c r="DV195" s="99">
        <f t="shared" si="5897"/>
        <v>0</v>
      </c>
      <c r="DW195" s="99">
        <f t="shared" si="5898"/>
        <v>0</v>
      </c>
      <c r="DX195" s="98"/>
      <c r="DY195" s="98"/>
      <c r="DZ195" s="98"/>
      <c r="EA195" s="98"/>
      <c r="EB195" s="98">
        <f>VLOOKUP($D195,'факт '!$D$7:$AS$101,33,0)</f>
        <v>0</v>
      </c>
      <c r="EC195" s="98">
        <f>VLOOKUP($D195,'факт '!$D$7:$AS$101,34,0)</f>
        <v>0</v>
      </c>
      <c r="ED195" s="98">
        <f>VLOOKUP($D195,'факт '!$D$7:$AS$101,35,0)</f>
        <v>0</v>
      </c>
      <c r="EE195" s="98">
        <f>VLOOKUP($D195,'факт '!$D$7:$AS$101,36,0)</f>
        <v>0</v>
      </c>
      <c r="EF195" s="98">
        <f t="shared" si="5899"/>
        <v>0</v>
      </c>
      <c r="EG195" s="98">
        <f t="shared" si="5900"/>
        <v>0</v>
      </c>
      <c r="EH195" s="99">
        <f t="shared" si="5901"/>
        <v>0</v>
      </c>
      <c r="EI195" s="99">
        <f t="shared" si="5902"/>
        <v>0</v>
      </c>
      <c r="EJ195" s="98"/>
      <c r="EK195" s="98"/>
      <c r="EL195" s="98"/>
      <c r="EM195" s="98"/>
      <c r="EN195" s="98">
        <f>VLOOKUP($D195,'факт '!$D$7:$AS$101,39,0)</f>
        <v>0</v>
      </c>
      <c r="EO195" s="98">
        <f>VLOOKUP($D195,'факт '!$D$7:$AS$101,40,0)</f>
        <v>0</v>
      </c>
      <c r="EP195" s="98">
        <f>VLOOKUP($D195,'факт '!$D$7:$AS$101,41,0)</f>
        <v>0</v>
      </c>
      <c r="EQ195" s="98">
        <f>VLOOKUP($D195,'факт '!$D$7:$AS$101,42,0)</f>
        <v>0</v>
      </c>
      <c r="ER195" s="98">
        <f t="shared" si="5903"/>
        <v>0</v>
      </c>
      <c r="ES195" s="98">
        <f t="shared" si="5904"/>
        <v>0</v>
      </c>
      <c r="ET195" s="99">
        <f t="shared" si="5905"/>
        <v>0</v>
      </c>
      <c r="EU195" s="99">
        <f t="shared" si="5906"/>
        <v>0</v>
      </c>
      <c r="EV195" s="98"/>
      <c r="EW195" s="98"/>
      <c r="EX195" s="98"/>
      <c r="EY195" s="98"/>
      <c r="EZ195" s="98"/>
      <c r="FA195" s="98"/>
      <c r="FB195" s="98"/>
      <c r="FC195" s="98"/>
      <c r="FD195" s="98">
        <f t="shared" si="5907"/>
        <v>0</v>
      </c>
      <c r="FE195" s="98">
        <f t="shared" si="5908"/>
        <v>0</v>
      </c>
      <c r="FF195" s="99">
        <f t="shared" si="5493"/>
        <v>0</v>
      </c>
      <c r="FG195" s="99">
        <f t="shared" si="5494"/>
        <v>0</v>
      </c>
      <c r="FH195" s="98"/>
      <c r="FI195" s="98"/>
      <c r="FJ195" s="98"/>
      <c r="FK195" s="98"/>
      <c r="FL195" s="98">
        <f>VLOOKUP($D195,'факт '!$D$7:$AS$101,37,0)</f>
        <v>0</v>
      </c>
      <c r="FM195" s="98">
        <f>VLOOKUP($D195,'факт '!$D$7:$AS$101,38,0)</f>
        <v>0</v>
      </c>
      <c r="FN195" s="98"/>
      <c r="FO195" s="98"/>
      <c r="FP195" s="98">
        <f t="shared" si="5909"/>
        <v>0</v>
      </c>
      <c r="FQ195" s="98">
        <f t="shared" si="5910"/>
        <v>0</v>
      </c>
      <c r="FR195" s="99">
        <f t="shared" si="5911"/>
        <v>0</v>
      </c>
      <c r="FS195" s="99">
        <f t="shared" si="5912"/>
        <v>0</v>
      </c>
      <c r="FT195" s="98"/>
      <c r="FU195" s="98"/>
      <c r="FV195" s="98"/>
      <c r="FW195" s="98"/>
      <c r="FX195" s="98"/>
      <c r="FY195" s="98"/>
      <c r="FZ195" s="98"/>
      <c r="GA195" s="98"/>
      <c r="GB195" s="98">
        <f t="shared" si="5913"/>
        <v>0</v>
      </c>
      <c r="GC195" s="98">
        <f t="shared" si="5914"/>
        <v>0</v>
      </c>
      <c r="GD195" s="99">
        <f t="shared" si="5507"/>
        <v>0</v>
      </c>
      <c r="GE195" s="99">
        <f t="shared" si="5508"/>
        <v>0</v>
      </c>
      <c r="GF195" s="98">
        <f t="shared" si="5915"/>
        <v>0</v>
      </c>
      <c r="GG195" s="98">
        <f t="shared" si="5916"/>
        <v>0</v>
      </c>
      <c r="GH195" s="98">
        <f t="shared" si="5917"/>
        <v>0</v>
      </c>
      <c r="GI195" s="98">
        <f t="shared" si="5918"/>
        <v>0</v>
      </c>
      <c r="GJ195" s="98">
        <f t="shared" si="5919"/>
        <v>1</v>
      </c>
      <c r="GK195" s="98">
        <f t="shared" si="5920"/>
        <v>127836.49</v>
      </c>
      <c r="GL195" s="98">
        <f t="shared" si="5921"/>
        <v>0</v>
      </c>
      <c r="GM195" s="98">
        <f t="shared" si="5922"/>
        <v>0</v>
      </c>
      <c r="GN195" s="98">
        <f t="shared" si="5923"/>
        <v>1</v>
      </c>
      <c r="GO195" s="98">
        <f t="shared" si="5924"/>
        <v>127836.49</v>
      </c>
      <c r="GP195" s="98"/>
      <c r="GQ195" s="98"/>
      <c r="GR195" s="139"/>
      <c r="GS195" s="78"/>
      <c r="GT195" s="161">
        <v>127836.4878</v>
      </c>
      <c r="GU195" s="161">
        <f t="shared" si="4720"/>
        <v>127836.49</v>
      </c>
      <c r="GV195" s="90">
        <f t="shared" si="4249"/>
        <v>-2.2000000026309863E-3</v>
      </c>
    </row>
    <row r="196" spans="1:204" ht="27" hidden="1" customHeight="1" x14ac:dyDescent="0.2">
      <c r="A196" s="23">
        <v>1</v>
      </c>
      <c r="B196" s="78" t="s">
        <v>247</v>
      </c>
      <c r="C196" s="158" t="s">
        <v>248</v>
      </c>
      <c r="D196" s="159">
        <v>449</v>
      </c>
      <c r="E196" s="159" t="s">
        <v>249</v>
      </c>
      <c r="F196" s="86">
        <v>40</v>
      </c>
      <c r="G196" s="97">
        <v>127836.4878</v>
      </c>
      <c r="H196" s="98"/>
      <c r="I196" s="98"/>
      <c r="J196" s="98"/>
      <c r="K196" s="98"/>
      <c r="L196" s="98">
        <f>VLOOKUP($D196,'факт '!$D$7:$AS$101,3,0)</f>
        <v>0</v>
      </c>
      <c r="M196" s="98">
        <f>VLOOKUP($D196,'факт '!$D$7:$AS$101,4,0)</f>
        <v>0</v>
      </c>
      <c r="N196" s="98"/>
      <c r="O196" s="98"/>
      <c r="P196" s="98">
        <f t="shared" si="5860"/>
        <v>0</v>
      </c>
      <c r="Q196" s="98">
        <f t="shared" si="5861"/>
        <v>0</v>
      </c>
      <c r="R196" s="99">
        <f t="shared" si="5862"/>
        <v>0</v>
      </c>
      <c r="S196" s="99">
        <f t="shared" si="5256"/>
        <v>0</v>
      </c>
      <c r="T196" s="98"/>
      <c r="U196" s="98"/>
      <c r="V196" s="98"/>
      <c r="W196" s="98"/>
      <c r="X196" s="98">
        <f>VLOOKUP($D196,'факт '!$D$7:$AS$101,7,0)</f>
        <v>0</v>
      </c>
      <c r="Y196" s="98">
        <f>VLOOKUP($D196,'факт '!$D$7:$AS$101,8,0)</f>
        <v>0</v>
      </c>
      <c r="Z196" s="98">
        <f>VLOOKUP($D196,'факт '!$D$7:$AS$101,9,0)</f>
        <v>0</v>
      </c>
      <c r="AA196" s="98">
        <f>VLOOKUP($D196,'факт '!$D$7:$AS$101,10,0)</f>
        <v>0</v>
      </c>
      <c r="AB196" s="98">
        <f t="shared" si="5863"/>
        <v>0</v>
      </c>
      <c r="AC196" s="98">
        <f t="shared" si="5864"/>
        <v>0</v>
      </c>
      <c r="AD196" s="99">
        <f t="shared" si="5865"/>
        <v>0</v>
      </c>
      <c r="AE196" s="99">
        <f t="shared" si="5866"/>
        <v>0</v>
      </c>
      <c r="AF196" s="98"/>
      <c r="AG196" s="98"/>
      <c r="AH196" s="98"/>
      <c r="AI196" s="98"/>
      <c r="AJ196" s="98">
        <f>VLOOKUP($D196,'факт '!$D$7:$AS$101,5,0)</f>
        <v>0</v>
      </c>
      <c r="AK196" s="98">
        <f>VLOOKUP($D196,'факт '!$D$7:$AS$101,6,0)</f>
        <v>0</v>
      </c>
      <c r="AL196" s="98"/>
      <c r="AM196" s="98"/>
      <c r="AN196" s="98">
        <f t="shared" si="5867"/>
        <v>0</v>
      </c>
      <c r="AO196" s="98">
        <f t="shared" si="5868"/>
        <v>0</v>
      </c>
      <c r="AP196" s="99">
        <f t="shared" si="5869"/>
        <v>0</v>
      </c>
      <c r="AQ196" s="99">
        <f t="shared" si="5870"/>
        <v>0</v>
      </c>
      <c r="AR196" s="98"/>
      <c r="AS196" s="98"/>
      <c r="AT196" s="98"/>
      <c r="AU196" s="98"/>
      <c r="AV196" s="98">
        <f>VLOOKUP($D196,'факт '!$D$7:$AS$101,11,0)</f>
        <v>0</v>
      </c>
      <c r="AW196" s="98">
        <f>VLOOKUP($D196,'факт '!$D$7:$AS$101,12,0)</f>
        <v>0</v>
      </c>
      <c r="AX196" s="98"/>
      <c r="AY196" s="98"/>
      <c r="AZ196" s="98">
        <f t="shared" si="5871"/>
        <v>0</v>
      </c>
      <c r="BA196" s="98">
        <f t="shared" si="5872"/>
        <v>0</v>
      </c>
      <c r="BB196" s="99">
        <f t="shared" si="5873"/>
        <v>0</v>
      </c>
      <c r="BC196" s="99">
        <f t="shared" si="5874"/>
        <v>0</v>
      </c>
      <c r="BD196" s="98"/>
      <c r="BE196" s="98"/>
      <c r="BF196" s="98"/>
      <c r="BG196" s="98"/>
      <c r="BH196" s="98">
        <f>VLOOKUP($D196,'факт '!$D$7:$AS$101,15,0)</f>
        <v>1</v>
      </c>
      <c r="BI196" s="98">
        <f>VLOOKUP($D196,'факт '!$D$7:$AS$101,16,0)</f>
        <v>127836.49</v>
      </c>
      <c r="BJ196" s="98">
        <f>VLOOKUP($D196,'факт '!$D$7:$AS$101,17,0)</f>
        <v>0</v>
      </c>
      <c r="BK196" s="98">
        <f>VLOOKUP($D196,'факт '!$D$7:$AS$101,18,0)</f>
        <v>0</v>
      </c>
      <c r="BL196" s="98">
        <f t="shared" si="5875"/>
        <v>1</v>
      </c>
      <c r="BM196" s="98">
        <f t="shared" si="5876"/>
        <v>127836.49</v>
      </c>
      <c r="BN196" s="99">
        <f t="shared" si="5877"/>
        <v>1</v>
      </c>
      <c r="BO196" s="99">
        <f t="shared" si="5878"/>
        <v>127836.49</v>
      </c>
      <c r="BP196" s="98"/>
      <c r="BQ196" s="98"/>
      <c r="BR196" s="98"/>
      <c r="BS196" s="98"/>
      <c r="BT196" s="98">
        <f>VLOOKUP($D196,'факт '!$D$7:$AS$101,19,0)</f>
        <v>0</v>
      </c>
      <c r="BU196" s="98">
        <f>VLOOKUP($D196,'факт '!$D$7:$AS$101,20,0)</f>
        <v>0</v>
      </c>
      <c r="BV196" s="98">
        <f>VLOOKUP($D196,'факт '!$D$7:$AS$101,21,0)</f>
        <v>0</v>
      </c>
      <c r="BW196" s="98">
        <f>VLOOKUP($D196,'факт '!$D$7:$AS$101,22,0)</f>
        <v>0</v>
      </c>
      <c r="BX196" s="98">
        <f t="shared" si="5879"/>
        <v>0</v>
      </c>
      <c r="BY196" s="98">
        <f t="shared" si="5880"/>
        <v>0</v>
      </c>
      <c r="BZ196" s="99">
        <f t="shared" si="5881"/>
        <v>0</v>
      </c>
      <c r="CA196" s="99">
        <f t="shared" si="5882"/>
        <v>0</v>
      </c>
      <c r="CB196" s="98"/>
      <c r="CC196" s="98"/>
      <c r="CD196" s="98"/>
      <c r="CE196" s="98"/>
      <c r="CF196" s="98">
        <f>VLOOKUP($D196,'факт '!$D$7:$AS$101,23,0)</f>
        <v>0</v>
      </c>
      <c r="CG196" s="98">
        <f>VLOOKUP($D196,'факт '!$D$7:$AS$101,24,0)</f>
        <v>0</v>
      </c>
      <c r="CH196" s="98">
        <f>VLOOKUP($D196,'факт '!$D$7:$AS$101,25,0)</f>
        <v>0</v>
      </c>
      <c r="CI196" s="98">
        <f>VLOOKUP($D196,'факт '!$D$7:$AS$101,26,0)</f>
        <v>0</v>
      </c>
      <c r="CJ196" s="98">
        <f t="shared" si="5883"/>
        <v>0</v>
      </c>
      <c r="CK196" s="98">
        <f t="shared" si="5884"/>
        <v>0</v>
      </c>
      <c r="CL196" s="99">
        <f t="shared" si="5885"/>
        <v>0</v>
      </c>
      <c r="CM196" s="99">
        <f t="shared" si="5886"/>
        <v>0</v>
      </c>
      <c r="CN196" s="98"/>
      <c r="CO196" s="98"/>
      <c r="CP196" s="98"/>
      <c r="CQ196" s="98"/>
      <c r="CR196" s="98">
        <f>VLOOKUP($D196,'факт '!$D$7:$AS$101,27,0)</f>
        <v>0</v>
      </c>
      <c r="CS196" s="98">
        <f>VLOOKUP($D196,'факт '!$D$7:$AS$101,28,0)</f>
        <v>0</v>
      </c>
      <c r="CT196" s="98">
        <f>VLOOKUP($D196,'факт '!$D$7:$AS$101,29,0)</f>
        <v>0</v>
      </c>
      <c r="CU196" s="98">
        <f>VLOOKUP($D196,'факт '!$D$7:$AS$101,30,0)</f>
        <v>0</v>
      </c>
      <c r="CV196" s="98">
        <f t="shared" si="5887"/>
        <v>0</v>
      </c>
      <c r="CW196" s="98">
        <f t="shared" si="5888"/>
        <v>0</v>
      </c>
      <c r="CX196" s="99">
        <f t="shared" si="5889"/>
        <v>0</v>
      </c>
      <c r="CY196" s="99">
        <f t="shared" si="5890"/>
        <v>0</v>
      </c>
      <c r="CZ196" s="98"/>
      <c r="DA196" s="98"/>
      <c r="DB196" s="98"/>
      <c r="DC196" s="98"/>
      <c r="DD196" s="98">
        <f>VLOOKUP($D196,'факт '!$D$7:$AS$101,31,0)</f>
        <v>8</v>
      </c>
      <c r="DE196" s="98">
        <f>VLOOKUP($D196,'факт '!$D$7:$AS$101,32,0)</f>
        <v>1022691.92</v>
      </c>
      <c r="DF196" s="98"/>
      <c r="DG196" s="98"/>
      <c r="DH196" s="98">
        <f t="shared" si="5891"/>
        <v>8</v>
      </c>
      <c r="DI196" s="98">
        <f t="shared" si="5892"/>
        <v>1022691.92</v>
      </c>
      <c r="DJ196" s="99">
        <f t="shared" si="5893"/>
        <v>8</v>
      </c>
      <c r="DK196" s="99">
        <f t="shared" si="5894"/>
        <v>1022691.92</v>
      </c>
      <c r="DL196" s="98"/>
      <c r="DM196" s="98"/>
      <c r="DN196" s="98"/>
      <c r="DO196" s="98"/>
      <c r="DP196" s="98">
        <f>VLOOKUP($D196,'факт '!$D$7:$AS$101,13,0)</f>
        <v>0</v>
      </c>
      <c r="DQ196" s="98">
        <f>VLOOKUP($D196,'факт '!$D$7:$AS$101,14,0)</f>
        <v>0</v>
      </c>
      <c r="DR196" s="98"/>
      <c r="DS196" s="98"/>
      <c r="DT196" s="98">
        <f t="shared" si="5895"/>
        <v>0</v>
      </c>
      <c r="DU196" s="98">
        <f t="shared" si="5896"/>
        <v>0</v>
      </c>
      <c r="DV196" s="99">
        <f t="shared" si="5897"/>
        <v>0</v>
      </c>
      <c r="DW196" s="99">
        <f t="shared" si="5898"/>
        <v>0</v>
      </c>
      <c r="DX196" s="98"/>
      <c r="DY196" s="98"/>
      <c r="DZ196" s="98"/>
      <c r="EA196" s="98"/>
      <c r="EB196" s="98">
        <f>VLOOKUP($D196,'факт '!$D$7:$AS$101,33,0)</f>
        <v>0</v>
      </c>
      <c r="EC196" s="98">
        <f>VLOOKUP($D196,'факт '!$D$7:$AS$101,34,0)</f>
        <v>0</v>
      </c>
      <c r="ED196" s="98">
        <f>VLOOKUP($D196,'факт '!$D$7:$AS$101,35,0)</f>
        <v>0</v>
      </c>
      <c r="EE196" s="98">
        <f>VLOOKUP($D196,'факт '!$D$7:$AS$101,36,0)</f>
        <v>0</v>
      </c>
      <c r="EF196" s="98">
        <f t="shared" si="5899"/>
        <v>0</v>
      </c>
      <c r="EG196" s="98">
        <f t="shared" si="5900"/>
        <v>0</v>
      </c>
      <c r="EH196" s="99">
        <f t="shared" si="5901"/>
        <v>0</v>
      </c>
      <c r="EI196" s="99">
        <f t="shared" si="5902"/>
        <v>0</v>
      </c>
      <c r="EJ196" s="98"/>
      <c r="EK196" s="98"/>
      <c r="EL196" s="98"/>
      <c r="EM196" s="98"/>
      <c r="EN196" s="98">
        <f>VLOOKUP($D196,'факт '!$D$7:$AS$101,39,0)</f>
        <v>0</v>
      </c>
      <c r="EO196" s="98">
        <f>VLOOKUP($D196,'факт '!$D$7:$AS$101,40,0)</f>
        <v>0</v>
      </c>
      <c r="EP196" s="98">
        <f>VLOOKUP($D196,'факт '!$D$7:$AS$101,41,0)</f>
        <v>0</v>
      </c>
      <c r="EQ196" s="98">
        <f>VLOOKUP($D196,'факт '!$D$7:$AS$101,42,0)</f>
        <v>0</v>
      </c>
      <c r="ER196" s="98">
        <f t="shared" si="5903"/>
        <v>0</v>
      </c>
      <c r="ES196" s="98">
        <f t="shared" si="5904"/>
        <v>0</v>
      </c>
      <c r="ET196" s="99">
        <f t="shared" si="5905"/>
        <v>0</v>
      </c>
      <c r="EU196" s="99">
        <f t="shared" si="5906"/>
        <v>0</v>
      </c>
      <c r="EV196" s="98"/>
      <c r="EW196" s="98"/>
      <c r="EX196" s="98"/>
      <c r="EY196" s="98"/>
      <c r="EZ196" s="98"/>
      <c r="FA196" s="98"/>
      <c r="FB196" s="98"/>
      <c r="FC196" s="98"/>
      <c r="FD196" s="98">
        <f t="shared" si="5907"/>
        <v>0</v>
      </c>
      <c r="FE196" s="98">
        <f t="shared" si="5908"/>
        <v>0</v>
      </c>
      <c r="FF196" s="99">
        <f t="shared" si="5493"/>
        <v>0</v>
      </c>
      <c r="FG196" s="99">
        <f t="shared" si="5494"/>
        <v>0</v>
      </c>
      <c r="FH196" s="98"/>
      <c r="FI196" s="98"/>
      <c r="FJ196" s="98"/>
      <c r="FK196" s="98"/>
      <c r="FL196" s="98">
        <f>VLOOKUP($D196,'факт '!$D$7:$AS$101,37,0)</f>
        <v>0</v>
      </c>
      <c r="FM196" s="98">
        <f>VLOOKUP($D196,'факт '!$D$7:$AS$101,38,0)</f>
        <v>0</v>
      </c>
      <c r="FN196" s="98"/>
      <c r="FO196" s="98"/>
      <c r="FP196" s="98">
        <f t="shared" si="5909"/>
        <v>0</v>
      </c>
      <c r="FQ196" s="98">
        <f t="shared" si="5910"/>
        <v>0</v>
      </c>
      <c r="FR196" s="99">
        <f t="shared" si="5911"/>
        <v>0</v>
      </c>
      <c r="FS196" s="99">
        <f t="shared" si="5912"/>
        <v>0</v>
      </c>
      <c r="FT196" s="98"/>
      <c r="FU196" s="98"/>
      <c r="FV196" s="98"/>
      <c r="FW196" s="98"/>
      <c r="FX196" s="98"/>
      <c r="FY196" s="98"/>
      <c r="FZ196" s="98"/>
      <c r="GA196" s="98"/>
      <c r="GB196" s="98">
        <f t="shared" si="5913"/>
        <v>0</v>
      </c>
      <c r="GC196" s="98">
        <f t="shared" si="5914"/>
        <v>0</v>
      </c>
      <c r="GD196" s="99">
        <f t="shared" si="5507"/>
        <v>0</v>
      </c>
      <c r="GE196" s="99">
        <f t="shared" si="5508"/>
        <v>0</v>
      </c>
      <c r="GF196" s="98">
        <f t="shared" si="5915"/>
        <v>0</v>
      </c>
      <c r="GG196" s="98">
        <f t="shared" si="5916"/>
        <v>0</v>
      </c>
      <c r="GH196" s="98">
        <f t="shared" si="5917"/>
        <v>0</v>
      </c>
      <c r="GI196" s="98">
        <f t="shared" si="5918"/>
        <v>0</v>
      </c>
      <c r="GJ196" s="98">
        <f t="shared" si="5919"/>
        <v>9</v>
      </c>
      <c r="GK196" s="98">
        <f t="shared" si="5920"/>
        <v>1150528.4100000001</v>
      </c>
      <c r="GL196" s="98">
        <f t="shared" si="5921"/>
        <v>0</v>
      </c>
      <c r="GM196" s="98">
        <f t="shared" si="5922"/>
        <v>0</v>
      </c>
      <c r="GN196" s="98">
        <f t="shared" si="5923"/>
        <v>9</v>
      </c>
      <c r="GO196" s="98">
        <f t="shared" si="5924"/>
        <v>1150528.4100000001</v>
      </c>
      <c r="GP196" s="98"/>
      <c r="GQ196" s="98"/>
      <c r="GR196" s="139"/>
      <c r="GS196" s="78"/>
      <c r="GT196" s="161">
        <v>127836.4878</v>
      </c>
      <c r="GU196" s="161">
        <f t="shared" si="4720"/>
        <v>127836.49000000002</v>
      </c>
      <c r="GV196" s="90">
        <f t="shared" si="4249"/>
        <v>-2.2000000171829015E-3</v>
      </c>
    </row>
    <row r="197" spans="1:204" ht="12.75" hidden="1" customHeight="1" x14ac:dyDescent="0.2">
      <c r="A197" s="23">
        <v>1</v>
      </c>
      <c r="B197" s="78"/>
      <c r="C197" s="79"/>
      <c r="D197" s="86"/>
      <c r="E197" s="85"/>
      <c r="F197" s="86">
        <v>40</v>
      </c>
      <c r="G197" s="97">
        <v>127836.4878</v>
      </c>
      <c r="H197" s="98"/>
      <c r="I197" s="98"/>
      <c r="J197" s="98"/>
      <c r="K197" s="98"/>
      <c r="L197" s="98"/>
      <c r="M197" s="98"/>
      <c r="N197" s="98"/>
      <c r="O197" s="98"/>
      <c r="P197" s="98">
        <f t="shared" ref="P197" si="5925">SUM(L197+N197)</f>
        <v>0</v>
      </c>
      <c r="Q197" s="98">
        <f t="shared" ref="Q197" si="5926">SUM(M197+O197)</f>
        <v>0</v>
      </c>
      <c r="R197" s="99">
        <f t="shared" si="5255"/>
        <v>0</v>
      </c>
      <c r="S197" s="99">
        <f t="shared" si="5256"/>
        <v>0</v>
      </c>
      <c r="T197" s="98"/>
      <c r="U197" s="98"/>
      <c r="V197" s="98"/>
      <c r="W197" s="98"/>
      <c r="X197" s="98"/>
      <c r="Y197" s="98"/>
      <c r="Z197" s="98"/>
      <c r="AA197" s="98"/>
      <c r="AB197" s="98">
        <f t="shared" ref="AB197" si="5927">SUM(X197+Z197)</f>
        <v>0</v>
      </c>
      <c r="AC197" s="98">
        <f t="shared" ref="AC197" si="5928">SUM(Y197+AA197)</f>
        <v>0</v>
      </c>
      <c r="AD197" s="99">
        <f t="shared" si="5414"/>
        <v>0</v>
      </c>
      <c r="AE197" s="99">
        <f t="shared" si="5415"/>
        <v>0</v>
      </c>
      <c r="AF197" s="98"/>
      <c r="AG197" s="98"/>
      <c r="AH197" s="98"/>
      <c r="AI197" s="98"/>
      <c r="AJ197" s="98"/>
      <c r="AK197" s="98"/>
      <c r="AL197" s="98"/>
      <c r="AM197" s="98"/>
      <c r="AN197" s="98">
        <f t="shared" ref="AN197" si="5929">SUM(AJ197+AL197)</f>
        <v>0</v>
      </c>
      <c r="AO197" s="98">
        <f t="shared" ref="AO197" si="5930">SUM(AK197+AM197)</f>
        <v>0</v>
      </c>
      <c r="AP197" s="99">
        <f t="shared" si="5421"/>
        <v>0</v>
      </c>
      <c r="AQ197" s="99">
        <f t="shared" si="5422"/>
        <v>0</v>
      </c>
      <c r="AR197" s="98"/>
      <c r="AS197" s="98"/>
      <c r="AT197" s="98"/>
      <c r="AU197" s="98"/>
      <c r="AV197" s="98"/>
      <c r="AW197" s="98"/>
      <c r="AX197" s="98"/>
      <c r="AY197" s="98"/>
      <c r="AZ197" s="98">
        <f t="shared" ref="AZ197" si="5931">SUM(AV197+AX197)</f>
        <v>0</v>
      </c>
      <c r="BA197" s="98">
        <f t="shared" ref="BA197" si="5932">SUM(AW197+AY197)</f>
        <v>0</v>
      </c>
      <c r="BB197" s="99">
        <f t="shared" si="5428"/>
        <v>0</v>
      </c>
      <c r="BC197" s="99">
        <f t="shared" si="5429"/>
        <v>0</v>
      </c>
      <c r="BD197" s="98"/>
      <c r="BE197" s="98"/>
      <c r="BF197" s="98"/>
      <c r="BG197" s="98"/>
      <c r="BH197" s="98"/>
      <c r="BI197" s="98"/>
      <c r="BJ197" s="98"/>
      <c r="BK197" s="98"/>
      <c r="BL197" s="98">
        <f t="shared" ref="BL197" si="5933">SUM(BH197+BJ197)</f>
        <v>0</v>
      </c>
      <c r="BM197" s="98">
        <f t="shared" ref="BM197" si="5934">SUM(BI197+BK197)</f>
        <v>0</v>
      </c>
      <c r="BN197" s="99">
        <f t="shared" si="5435"/>
        <v>0</v>
      </c>
      <c r="BO197" s="99">
        <f t="shared" si="5436"/>
        <v>0</v>
      </c>
      <c r="BP197" s="98"/>
      <c r="BQ197" s="98"/>
      <c r="BR197" s="98"/>
      <c r="BS197" s="98"/>
      <c r="BT197" s="98"/>
      <c r="BU197" s="98"/>
      <c r="BV197" s="98"/>
      <c r="BW197" s="98"/>
      <c r="BX197" s="98">
        <f t="shared" ref="BX197" si="5935">SUM(BT197+BV197)</f>
        <v>0</v>
      </c>
      <c r="BY197" s="98">
        <f t="shared" ref="BY197" si="5936">SUM(BU197+BW197)</f>
        <v>0</v>
      </c>
      <c r="BZ197" s="99">
        <f t="shared" si="5442"/>
        <v>0</v>
      </c>
      <c r="CA197" s="99">
        <f t="shared" si="5443"/>
        <v>0</v>
      </c>
      <c r="CB197" s="98"/>
      <c r="CC197" s="98"/>
      <c r="CD197" s="98"/>
      <c r="CE197" s="98"/>
      <c r="CF197" s="98"/>
      <c r="CG197" s="98"/>
      <c r="CH197" s="98"/>
      <c r="CI197" s="98"/>
      <c r="CJ197" s="98">
        <f t="shared" ref="CJ197" si="5937">SUM(CF197+CH197)</f>
        <v>0</v>
      </c>
      <c r="CK197" s="98">
        <f t="shared" ref="CK197" si="5938">SUM(CG197+CI197)</f>
        <v>0</v>
      </c>
      <c r="CL197" s="99">
        <f t="shared" si="5450"/>
        <v>0</v>
      </c>
      <c r="CM197" s="99">
        <f t="shared" si="5451"/>
        <v>0</v>
      </c>
      <c r="CN197" s="98"/>
      <c r="CO197" s="98"/>
      <c r="CP197" s="98"/>
      <c r="CQ197" s="98"/>
      <c r="CR197" s="98"/>
      <c r="CS197" s="98"/>
      <c r="CT197" s="98"/>
      <c r="CU197" s="98"/>
      <c r="CV197" s="98">
        <f t="shared" ref="CV197" si="5939">SUM(CR197+CT197)</f>
        <v>0</v>
      </c>
      <c r="CW197" s="98">
        <f t="shared" ref="CW197" si="5940">SUM(CS197+CU197)</f>
        <v>0</v>
      </c>
      <c r="CX197" s="99">
        <f t="shared" si="5457"/>
        <v>0</v>
      </c>
      <c r="CY197" s="99">
        <f t="shared" si="5458"/>
        <v>0</v>
      </c>
      <c r="CZ197" s="98"/>
      <c r="DA197" s="98"/>
      <c r="DB197" s="98"/>
      <c r="DC197" s="98"/>
      <c r="DD197" s="98"/>
      <c r="DE197" s="98"/>
      <c r="DF197" s="98"/>
      <c r="DG197" s="98"/>
      <c r="DH197" s="98">
        <f t="shared" ref="DH197" si="5941">SUM(DD197+DF197)</f>
        <v>0</v>
      </c>
      <c r="DI197" s="98">
        <f t="shared" ref="DI197" si="5942">SUM(DE197+DG197)</f>
        <v>0</v>
      </c>
      <c r="DJ197" s="99">
        <f t="shared" si="5464"/>
        <v>0</v>
      </c>
      <c r="DK197" s="99">
        <f t="shared" si="5465"/>
        <v>0</v>
      </c>
      <c r="DL197" s="98"/>
      <c r="DM197" s="98"/>
      <c r="DN197" s="98"/>
      <c r="DO197" s="98"/>
      <c r="DP197" s="98"/>
      <c r="DQ197" s="98"/>
      <c r="DR197" s="98"/>
      <c r="DS197" s="98"/>
      <c r="DT197" s="98">
        <f t="shared" ref="DT197" si="5943">SUM(DP197+DR197)</f>
        <v>0</v>
      </c>
      <c r="DU197" s="98">
        <f t="shared" ref="DU197" si="5944">SUM(DQ197+DS197)</f>
        <v>0</v>
      </c>
      <c r="DV197" s="99">
        <f t="shared" si="5471"/>
        <v>0</v>
      </c>
      <c r="DW197" s="99">
        <f t="shared" si="5472"/>
        <v>0</v>
      </c>
      <c r="DX197" s="98"/>
      <c r="DY197" s="98"/>
      <c r="DZ197" s="98"/>
      <c r="EA197" s="98"/>
      <c r="EB197" s="98"/>
      <c r="EC197" s="98"/>
      <c r="ED197" s="98"/>
      <c r="EE197" s="98"/>
      <c r="EF197" s="98">
        <f t="shared" ref="EF197" si="5945">SUM(EB197+ED197)</f>
        <v>0</v>
      </c>
      <c r="EG197" s="98">
        <f t="shared" ref="EG197" si="5946">SUM(EC197+EE197)</f>
        <v>0</v>
      </c>
      <c r="EH197" s="99">
        <f t="shared" si="5478"/>
        <v>0</v>
      </c>
      <c r="EI197" s="99">
        <f t="shared" si="5479"/>
        <v>0</v>
      </c>
      <c r="EJ197" s="98"/>
      <c r="EK197" s="98"/>
      <c r="EL197" s="98"/>
      <c r="EM197" s="98"/>
      <c r="EN197" s="98"/>
      <c r="EO197" s="98"/>
      <c r="EP197" s="98"/>
      <c r="EQ197" s="98"/>
      <c r="ER197" s="98">
        <f t="shared" ref="ER197" si="5947">SUM(EN197+EP197)</f>
        <v>0</v>
      </c>
      <c r="ES197" s="98">
        <f t="shared" ref="ES197" si="5948">SUM(EO197+EQ197)</f>
        <v>0</v>
      </c>
      <c r="ET197" s="99">
        <f t="shared" si="5486"/>
        <v>0</v>
      </c>
      <c r="EU197" s="99">
        <f t="shared" si="5487"/>
        <v>0</v>
      </c>
      <c r="EV197" s="98"/>
      <c r="EW197" s="98"/>
      <c r="EX197" s="98"/>
      <c r="EY197" s="98"/>
      <c r="EZ197" s="98"/>
      <c r="FA197" s="98"/>
      <c r="FB197" s="98"/>
      <c r="FC197" s="98"/>
      <c r="FD197" s="98">
        <f t="shared" si="5907"/>
        <v>0</v>
      </c>
      <c r="FE197" s="98">
        <f t="shared" si="5908"/>
        <v>0</v>
      </c>
      <c r="FF197" s="99">
        <f t="shared" si="5493"/>
        <v>0</v>
      </c>
      <c r="FG197" s="99">
        <f t="shared" si="5494"/>
        <v>0</v>
      </c>
      <c r="FH197" s="98"/>
      <c r="FI197" s="98"/>
      <c r="FJ197" s="98"/>
      <c r="FK197" s="98"/>
      <c r="FL197" s="98"/>
      <c r="FM197" s="98"/>
      <c r="FN197" s="98"/>
      <c r="FO197" s="98"/>
      <c r="FP197" s="98">
        <f t="shared" ref="FP197" si="5949">SUM(FL197+FN197)</f>
        <v>0</v>
      </c>
      <c r="FQ197" s="98">
        <f t="shared" ref="FQ197" si="5950">SUM(FM197+FO197)</f>
        <v>0</v>
      </c>
      <c r="FR197" s="99">
        <f t="shared" si="5500"/>
        <v>0</v>
      </c>
      <c r="FS197" s="99">
        <f t="shared" si="5501"/>
        <v>0</v>
      </c>
      <c r="FT197" s="98"/>
      <c r="FU197" s="98"/>
      <c r="FV197" s="98"/>
      <c r="FW197" s="98"/>
      <c r="FX197" s="98"/>
      <c r="FY197" s="98"/>
      <c r="FZ197" s="98"/>
      <c r="GA197" s="98"/>
      <c r="GB197" s="98">
        <f t="shared" si="5913"/>
        <v>0</v>
      </c>
      <c r="GC197" s="98">
        <f t="shared" si="5914"/>
        <v>0</v>
      </c>
      <c r="GD197" s="99">
        <f t="shared" si="5507"/>
        <v>0</v>
      </c>
      <c r="GE197" s="99">
        <f t="shared" si="5508"/>
        <v>0</v>
      </c>
      <c r="GF197" s="98"/>
      <c r="GG197" s="98"/>
      <c r="GH197" s="98"/>
      <c r="GI197" s="98"/>
      <c r="GJ197" s="98"/>
      <c r="GK197" s="98"/>
      <c r="GL197" s="98"/>
      <c r="GM197" s="98"/>
      <c r="GN197" s="98">
        <f t="shared" ref="GN197" si="5951">SUM(GJ197+GL197)</f>
        <v>0</v>
      </c>
      <c r="GO197" s="98">
        <f t="shared" ref="GO197" si="5952">SUM(GK197+GM197)</f>
        <v>0</v>
      </c>
      <c r="GP197" s="98"/>
      <c r="GQ197" s="98"/>
      <c r="GR197" s="139"/>
      <c r="GS197" s="78"/>
      <c r="GT197" s="161">
        <v>127836.4878</v>
      </c>
      <c r="GU197" s="161"/>
    </row>
    <row r="198" spans="1:204" hidden="1" x14ac:dyDescent="0.2">
      <c r="A198" s="23">
        <v>1</v>
      </c>
      <c r="B198" s="101"/>
      <c r="C198" s="107"/>
      <c r="D198" s="107"/>
      <c r="E198" s="94" t="s">
        <v>73</v>
      </c>
      <c r="F198" s="104"/>
      <c r="G198" s="105"/>
      <c r="H198" s="106">
        <f>SUM(H199)</f>
        <v>0</v>
      </c>
      <c r="I198" s="106">
        <f t="shared" ref="I198:BT198" si="5953">SUM(I199)</f>
        <v>0</v>
      </c>
      <c r="J198" s="106">
        <f t="shared" si="5953"/>
        <v>0</v>
      </c>
      <c r="K198" s="106">
        <f t="shared" si="5953"/>
        <v>0</v>
      </c>
      <c r="L198" s="106">
        <f t="shared" si="5953"/>
        <v>0</v>
      </c>
      <c r="M198" s="106">
        <f t="shared" si="5953"/>
        <v>0</v>
      </c>
      <c r="N198" s="106">
        <f t="shared" si="5953"/>
        <v>0</v>
      </c>
      <c r="O198" s="106">
        <f t="shared" si="5953"/>
        <v>0</v>
      </c>
      <c r="P198" s="106">
        <f t="shared" si="5953"/>
        <v>0</v>
      </c>
      <c r="Q198" s="106">
        <f t="shared" si="5953"/>
        <v>0</v>
      </c>
      <c r="R198" s="99">
        <f t="shared" si="5255"/>
        <v>0</v>
      </c>
      <c r="S198" s="99">
        <f t="shared" si="5256"/>
        <v>0</v>
      </c>
      <c r="T198" s="106">
        <f t="shared" si="5953"/>
        <v>0</v>
      </c>
      <c r="U198" s="106">
        <f t="shared" si="5953"/>
        <v>0</v>
      </c>
      <c r="V198" s="106">
        <f t="shared" si="5953"/>
        <v>0</v>
      </c>
      <c r="W198" s="106">
        <f t="shared" si="5953"/>
        <v>0</v>
      </c>
      <c r="X198" s="106">
        <f t="shared" si="5953"/>
        <v>0</v>
      </c>
      <c r="Y198" s="106">
        <f t="shared" si="5953"/>
        <v>0</v>
      </c>
      <c r="Z198" s="106">
        <f t="shared" si="5953"/>
        <v>0</v>
      </c>
      <c r="AA198" s="106">
        <f t="shared" si="5953"/>
        <v>0</v>
      </c>
      <c r="AB198" s="106">
        <f t="shared" si="5953"/>
        <v>0</v>
      </c>
      <c r="AC198" s="106">
        <f t="shared" si="5953"/>
        <v>0</v>
      </c>
      <c r="AD198" s="99">
        <f t="shared" si="5414"/>
        <v>0</v>
      </c>
      <c r="AE198" s="99">
        <f t="shared" si="5415"/>
        <v>0</v>
      </c>
      <c r="AF198" s="106">
        <f t="shared" si="5953"/>
        <v>0</v>
      </c>
      <c r="AG198" s="106">
        <f t="shared" si="5953"/>
        <v>0</v>
      </c>
      <c r="AH198" s="106">
        <f t="shared" si="5953"/>
        <v>0</v>
      </c>
      <c r="AI198" s="106">
        <f t="shared" si="5953"/>
        <v>0</v>
      </c>
      <c r="AJ198" s="106">
        <f t="shared" si="5953"/>
        <v>0</v>
      </c>
      <c r="AK198" s="106">
        <f t="shared" si="5953"/>
        <v>0</v>
      </c>
      <c r="AL198" s="106">
        <f t="shared" si="5953"/>
        <v>0</v>
      </c>
      <c r="AM198" s="106">
        <f t="shared" si="5953"/>
        <v>0</v>
      </c>
      <c r="AN198" s="106">
        <f t="shared" si="5953"/>
        <v>0</v>
      </c>
      <c r="AO198" s="106">
        <f t="shared" si="5953"/>
        <v>0</v>
      </c>
      <c r="AP198" s="99">
        <f t="shared" si="5421"/>
        <v>0</v>
      </c>
      <c r="AQ198" s="99">
        <f t="shared" si="5422"/>
        <v>0</v>
      </c>
      <c r="AR198" s="106">
        <f t="shared" si="5953"/>
        <v>0</v>
      </c>
      <c r="AS198" s="106">
        <f t="shared" si="5953"/>
        <v>0</v>
      </c>
      <c r="AT198" s="106">
        <f t="shared" si="5953"/>
        <v>0</v>
      </c>
      <c r="AU198" s="106">
        <f t="shared" si="5953"/>
        <v>0</v>
      </c>
      <c r="AV198" s="106">
        <f t="shared" si="5953"/>
        <v>0</v>
      </c>
      <c r="AW198" s="106">
        <f t="shared" si="5953"/>
        <v>0</v>
      </c>
      <c r="AX198" s="106">
        <f t="shared" si="5953"/>
        <v>0</v>
      </c>
      <c r="AY198" s="106">
        <f t="shared" si="5953"/>
        <v>0</v>
      </c>
      <c r="AZ198" s="106">
        <f t="shared" si="5953"/>
        <v>0</v>
      </c>
      <c r="BA198" s="106">
        <f t="shared" si="5953"/>
        <v>0</v>
      </c>
      <c r="BB198" s="99">
        <f t="shared" si="5428"/>
        <v>0</v>
      </c>
      <c r="BC198" s="99">
        <f t="shared" si="5429"/>
        <v>0</v>
      </c>
      <c r="BD198" s="106">
        <f t="shared" si="5953"/>
        <v>8</v>
      </c>
      <c r="BE198" s="106">
        <f t="shared" si="5953"/>
        <v>1453035.1639999999</v>
      </c>
      <c r="BF198" s="106">
        <f t="shared" si="5953"/>
        <v>3.333333333333333</v>
      </c>
      <c r="BG198" s="106">
        <f t="shared" si="5953"/>
        <v>605431.31833333324</v>
      </c>
      <c r="BH198" s="106">
        <f t="shared" si="5953"/>
        <v>0</v>
      </c>
      <c r="BI198" s="106">
        <f t="shared" si="5953"/>
        <v>0</v>
      </c>
      <c r="BJ198" s="106">
        <f t="shared" si="5953"/>
        <v>0</v>
      </c>
      <c r="BK198" s="106">
        <f t="shared" si="5953"/>
        <v>0</v>
      </c>
      <c r="BL198" s="106">
        <f t="shared" si="5953"/>
        <v>0</v>
      </c>
      <c r="BM198" s="106">
        <f t="shared" si="5953"/>
        <v>0</v>
      </c>
      <c r="BN198" s="99">
        <f t="shared" si="5435"/>
        <v>-3.333333333333333</v>
      </c>
      <c r="BO198" s="99">
        <f t="shared" si="5436"/>
        <v>-605431.31833333324</v>
      </c>
      <c r="BP198" s="106">
        <f t="shared" si="5953"/>
        <v>0</v>
      </c>
      <c r="BQ198" s="106">
        <f t="shared" si="5953"/>
        <v>0</v>
      </c>
      <c r="BR198" s="106">
        <f t="shared" si="5953"/>
        <v>0</v>
      </c>
      <c r="BS198" s="106">
        <f t="shared" si="5953"/>
        <v>0</v>
      </c>
      <c r="BT198" s="106">
        <f t="shared" si="5953"/>
        <v>0</v>
      </c>
      <c r="BU198" s="106">
        <f t="shared" ref="BU198:BY198" si="5954">SUM(BU199)</f>
        <v>0</v>
      </c>
      <c r="BV198" s="106">
        <f t="shared" si="5954"/>
        <v>0</v>
      </c>
      <c r="BW198" s="106">
        <f t="shared" si="5954"/>
        <v>0</v>
      </c>
      <c r="BX198" s="106">
        <f t="shared" si="5954"/>
        <v>0</v>
      </c>
      <c r="BY198" s="106">
        <f t="shared" si="5954"/>
        <v>0</v>
      </c>
      <c r="BZ198" s="99">
        <f t="shared" si="5442"/>
        <v>0</v>
      </c>
      <c r="CA198" s="99">
        <f t="shared" si="5443"/>
        <v>0</v>
      </c>
      <c r="CB198" s="106">
        <f t="shared" ref="CB198:EF198" si="5955">SUM(CB199)</f>
        <v>0</v>
      </c>
      <c r="CC198" s="106">
        <f t="shared" si="5955"/>
        <v>0</v>
      </c>
      <c r="CD198" s="106">
        <f t="shared" si="5955"/>
        <v>0</v>
      </c>
      <c r="CE198" s="106">
        <f t="shared" si="5955"/>
        <v>0</v>
      </c>
      <c r="CF198" s="106">
        <f t="shared" si="5955"/>
        <v>0</v>
      </c>
      <c r="CG198" s="106">
        <f t="shared" si="5955"/>
        <v>0</v>
      </c>
      <c r="CH198" s="106">
        <f t="shared" si="5955"/>
        <v>0</v>
      </c>
      <c r="CI198" s="106">
        <f t="shared" si="5955"/>
        <v>0</v>
      </c>
      <c r="CJ198" s="106">
        <f t="shared" si="5955"/>
        <v>0</v>
      </c>
      <c r="CK198" s="106">
        <f t="shared" si="5955"/>
        <v>0</v>
      </c>
      <c r="CL198" s="99">
        <f t="shared" si="5450"/>
        <v>0</v>
      </c>
      <c r="CM198" s="99">
        <f t="shared" si="5451"/>
        <v>0</v>
      </c>
      <c r="CN198" s="106">
        <f t="shared" si="5955"/>
        <v>0</v>
      </c>
      <c r="CO198" s="106">
        <f t="shared" si="5955"/>
        <v>0</v>
      </c>
      <c r="CP198" s="106">
        <f t="shared" si="5955"/>
        <v>0</v>
      </c>
      <c r="CQ198" s="106">
        <f t="shared" si="5955"/>
        <v>0</v>
      </c>
      <c r="CR198" s="106">
        <f t="shared" si="5955"/>
        <v>0</v>
      </c>
      <c r="CS198" s="106">
        <f t="shared" si="5955"/>
        <v>0</v>
      </c>
      <c r="CT198" s="106">
        <f t="shared" si="5955"/>
        <v>0</v>
      </c>
      <c r="CU198" s="106">
        <f t="shared" si="5955"/>
        <v>0</v>
      </c>
      <c r="CV198" s="106">
        <f t="shared" si="5955"/>
        <v>0</v>
      </c>
      <c r="CW198" s="106">
        <f t="shared" si="5955"/>
        <v>0</v>
      </c>
      <c r="CX198" s="99">
        <f t="shared" si="5457"/>
        <v>0</v>
      </c>
      <c r="CY198" s="99">
        <f t="shared" si="5458"/>
        <v>0</v>
      </c>
      <c r="CZ198" s="106">
        <f t="shared" si="5955"/>
        <v>0</v>
      </c>
      <c r="DA198" s="106">
        <f t="shared" si="5955"/>
        <v>0</v>
      </c>
      <c r="DB198" s="106">
        <f t="shared" si="5955"/>
        <v>0</v>
      </c>
      <c r="DC198" s="106">
        <f t="shared" si="5955"/>
        <v>0</v>
      </c>
      <c r="DD198" s="106">
        <f t="shared" si="5955"/>
        <v>0</v>
      </c>
      <c r="DE198" s="106">
        <f t="shared" si="5955"/>
        <v>0</v>
      </c>
      <c r="DF198" s="106">
        <f t="shared" si="5955"/>
        <v>0</v>
      </c>
      <c r="DG198" s="106">
        <f t="shared" si="5955"/>
        <v>0</v>
      </c>
      <c r="DH198" s="106">
        <f t="shared" si="5955"/>
        <v>0</v>
      </c>
      <c r="DI198" s="106">
        <f t="shared" si="5955"/>
        <v>0</v>
      </c>
      <c r="DJ198" s="99">
        <f t="shared" si="5464"/>
        <v>0</v>
      </c>
      <c r="DK198" s="99">
        <f t="shared" si="5465"/>
        <v>0</v>
      </c>
      <c r="DL198" s="106">
        <f t="shared" si="5955"/>
        <v>0</v>
      </c>
      <c r="DM198" s="106">
        <f t="shared" si="5955"/>
        <v>0</v>
      </c>
      <c r="DN198" s="106">
        <f t="shared" si="5955"/>
        <v>0</v>
      </c>
      <c r="DO198" s="106">
        <f t="shared" si="5955"/>
        <v>0</v>
      </c>
      <c r="DP198" s="106">
        <f t="shared" si="5955"/>
        <v>0</v>
      </c>
      <c r="DQ198" s="106">
        <f t="shared" si="5955"/>
        <v>0</v>
      </c>
      <c r="DR198" s="106">
        <f t="shared" si="5955"/>
        <v>0</v>
      </c>
      <c r="DS198" s="106">
        <f t="shared" si="5955"/>
        <v>0</v>
      </c>
      <c r="DT198" s="106">
        <f t="shared" si="5955"/>
        <v>0</v>
      </c>
      <c r="DU198" s="106">
        <f t="shared" si="5955"/>
        <v>0</v>
      </c>
      <c r="DV198" s="99">
        <f t="shared" si="5471"/>
        <v>0</v>
      </c>
      <c r="DW198" s="99">
        <f t="shared" si="5472"/>
        <v>0</v>
      </c>
      <c r="DX198" s="106">
        <f t="shared" si="5955"/>
        <v>0</v>
      </c>
      <c r="DY198" s="106">
        <f t="shared" si="5955"/>
        <v>0</v>
      </c>
      <c r="DZ198" s="106">
        <f t="shared" si="5955"/>
        <v>0</v>
      </c>
      <c r="EA198" s="106">
        <f t="shared" si="5955"/>
        <v>0</v>
      </c>
      <c r="EB198" s="106">
        <f t="shared" si="5955"/>
        <v>0</v>
      </c>
      <c r="EC198" s="106">
        <f t="shared" si="5955"/>
        <v>0</v>
      </c>
      <c r="ED198" s="106">
        <f t="shared" si="5955"/>
        <v>0</v>
      </c>
      <c r="EE198" s="106">
        <f t="shared" si="5955"/>
        <v>0</v>
      </c>
      <c r="EF198" s="106">
        <f t="shared" si="5955"/>
        <v>0</v>
      </c>
      <c r="EG198" s="106">
        <f t="shared" ref="EG198" si="5956">SUM(EG199)</f>
        <v>0</v>
      </c>
      <c r="EH198" s="99">
        <f t="shared" si="5478"/>
        <v>0</v>
      </c>
      <c r="EI198" s="99">
        <f t="shared" si="5479"/>
        <v>0</v>
      </c>
      <c r="EJ198" s="106">
        <f t="shared" ref="EJ198:GQ198" si="5957">SUM(EJ199)</f>
        <v>0</v>
      </c>
      <c r="EK198" s="106">
        <f t="shared" si="5957"/>
        <v>0</v>
      </c>
      <c r="EL198" s="106">
        <f t="shared" si="5957"/>
        <v>0</v>
      </c>
      <c r="EM198" s="106">
        <f t="shared" si="5957"/>
        <v>0</v>
      </c>
      <c r="EN198" s="106">
        <f t="shared" si="5957"/>
        <v>0</v>
      </c>
      <c r="EO198" s="106">
        <f t="shared" si="5957"/>
        <v>0</v>
      </c>
      <c r="EP198" s="106">
        <f t="shared" si="5957"/>
        <v>0</v>
      </c>
      <c r="EQ198" s="106">
        <f t="shared" si="5957"/>
        <v>0</v>
      </c>
      <c r="ER198" s="106">
        <f t="shared" si="5957"/>
        <v>0</v>
      </c>
      <c r="ES198" s="106">
        <f t="shared" si="5957"/>
        <v>0</v>
      </c>
      <c r="ET198" s="99">
        <f t="shared" si="5486"/>
        <v>0</v>
      </c>
      <c r="EU198" s="99">
        <f t="shared" si="5487"/>
        <v>0</v>
      </c>
      <c r="EV198" s="106">
        <f t="shared" si="5957"/>
        <v>0</v>
      </c>
      <c r="EW198" s="106">
        <f t="shared" si="5957"/>
        <v>0</v>
      </c>
      <c r="EX198" s="106">
        <f t="shared" si="5957"/>
        <v>0</v>
      </c>
      <c r="EY198" s="106">
        <f t="shared" si="5957"/>
        <v>0</v>
      </c>
      <c r="EZ198" s="106">
        <f t="shared" si="5957"/>
        <v>0</v>
      </c>
      <c r="FA198" s="106">
        <f t="shared" si="5957"/>
        <v>0</v>
      </c>
      <c r="FB198" s="106">
        <f t="shared" si="5957"/>
        <v>0</v>
      </c>
      <c r="FC198" s="106">
        <f t="shared" si="5957"/>
        <v>0</v>
      </c>
      <c r="FD198" s="106">
        <f t="shared" si="5957"/>
        <v>0</v>
      </c>
      <c r="FE198" s="106">
        <f t="shared" si="5957"/>
        <v>0</v>
      </c>
      <c r="FF198" s="99">
        <f t="shared" si="5493"/>
        <v>0</v>
      </c>
      <c r="FG198" s="99">
        <f t="shared" si="5494"/>
        <v>0</v>
      </c>
      <c r="FH198" s="106">
        <f t="shared" si="5957"/>
        <v>0</v>
      </c>
      <c r="FI198" s="106">
        <f t="shared" si="5957"/>
        <v>0</v>
      </c>
      <c r="FJ198" s="106">
        <f t="shared" si="5957"/>
        <v>0</v>
      </c>
      <c r="FK198" s="106">
        <f t="shared" si="5957"/>
        <v>0</v>
      </c>
      <c r="FL198" s="106">
        <f t="shared" si="5957"/>
        <v>0</v>
      </c>
      <c r="FM198" s="106">
        <f t="shared" si="5957"/>
        <v>0</v>
      </c>
      <c r="FN198" s="106">
        <f t="shared" si="5957"/>
        <v>0</v>
      </c>
      <c r="FO198" s="106">
        <f t="shared" si="5957"/>
        <v>0</v>
      </c>
      <c r="FP198" s="106">
        <f t="shared" si="5957"/>
        <v>0</v>
      </c>
      <c r="FQ198" s="106">
        <f t="shared" si="5957"/>
        <v>0</v>
      </c>
      <c r="FR198" s="99">
        <f t="shared" si="5500"/>
        <v>0</v>
      </c>
      <c r="FS198" s="99">
        <f t="shared" si="5501"/>
        <v>0</v>
      </c>
      <c r="FT198" s="106">
        <f t="shared" si="5957"/>
        <v>0</v>
      </c>
      <c r="FU198" s="106">
        <f t="shared" si="5957"/>
        <v>0</v>
      </c>
      <c r="FV198" s="106">
        <f t="shared" si="5957"/>
        <v>0</v>
      </c>
      <c r="FW198" s="106">
        <f t="shared" si="5957"/>
        <v>0</v>
      </c>
      <c r="FX198" s="106">
        <f t="shared" si="5957"/>
        <v>0</v>
      </c>
      <c r="FY198" s="106">
        <f t="shared" si="5957"/>
        <v>0</v>
      </c>
      <c r="FZ198" s="106">
        <f t="shared" si="5957"/>
        <v>0</v>
      </c>
      <c r="GA198" s="106">
        <f t="shared" si="5957"/>
        <v>0</v>
      </c>
      <c r="GB198" s="106">
        <f t="shared" si="5957"/>
        <v>0</v>
      </c>
      <c r="GC198" s="106">
        <f t="shared" si="5957"/>
        <v>0</v>
      </c>
      <c r="GD198" s="99">
        <f t="shared" si="5507"/>
        <v>0</v>
      </c>
      <c r="GE198" s="99">
        <f t="shared" si="5508"/>
        <v>0</v>
      </c>
      <c r="GF198" s="106">
        <f t="shared" si="5957"/>
        <v>8</v>
      </c>
      <c r="GG198" s="106">
        <f t="shared" si="5957"/>
        <v>1453035.1639999999</v>
      </c>
      <c r="GH198" s="129">
        <f t="shared" ref="GH198:GH199" si="5958">SUM(GF198/12*$A$2)</f>
        <v>3.333333333333333</v>
      </c>
      <c r="GI198" s="172">
        <f t="shared" ref="GI198:GI199" si="5959">SUM(GG198/12*$A$2)</f>
        <v>605431.31833333324</v>
      </c>
      <c r="GJ198" s="106">
        <f t="shared" si="5957"/>
        <v>0</v>
      </c>
      <c r="GK198" s="106">
        <f t="shared" si="5957"/>
        <v>0</v>
      </c>
      <c r="GL198" s="106">
        <f t="shared" si="5957"/>
        <v>0</v>
      </c>
      <c r="GM198" s="106">
        <f t="shared" si="5957"/>
        <v>0</v>
      </c>
      <c r="GN198" s="106">
        <f t="shared" si="5957"/>
        <v>0</v>
      </c>
      <c r="GO198" s="106">
        <f t="shared" si="5957"/>
        <v>0</v>
      </c>
      <c r="GP198" s="106">
        <f t="shared" si="5957"/>
        <v>-3.333333333333333</v>
      </c>
      <c r="GQ198" s="106">
        <f t="shared" si="5957"/>
        <v>-605431.31833333324</v>
      </c>
      <c r="GR198" s="139"/>
      <c r="GS198" s="78"/>
      <c r="GT198" s="161"/>
      <c r="GU198" s="161"/>
    </row>
    <row r="199" spans="1:204" hidden="1" x14ac:dyDescent="0.2">
      <c r="A199" s="23">
        <v>1</v>
      </c>
      <c r="B199" s="101"/>
      <c r="C199" s="107"/>
      <c r="D199" s="108"/>
      <c r="E199" s="123" t="s">
        <v>74</v>
      </c>
      <c r="F199" s="125">
        <v>41</v>
      </c>
      <c r="G199" s="126">
        <v>181629.39549999998</v>
      </c>
      <c r="H199" s="106">
        <f>VLOOKUP($E199,'ВМП план'!$B$8:$AN$43,8,0)</f>
        <v>0</v>
      </c>
      <c r="I199" s="106">
        <f>VLOOKUP($E199,'ВМП план'!$B$8:$AN$43,9,0)</f>
        <v>0</v>
      </c>
      <c r="J199" s="106">
        <f t="shared" si="288"/>
        <v>0</v>
      </c>
      <c r="K199" s="106">
        <f t="shared" si="289"/>
        <v>0</v>
      </c>
      <c r="L199" s="106">
        <f>SUM(L200:L201)</f>
        <v>0</v>
      </c>
      <c r="M199" s="106">
        <f t="shared" ref="M199:Q199" si="5960">SUM(M200:M201)</f>
        <v>0</v>
      </c>
      <c r="N199" s="106">
        <f t="shared" si="5960"/>
        <v>0</v>
      </c>
      <c r="O199" s="106">
        <f t="shared" si="5960"/>
        <v>0</v>
      </c>
      <c r="P199" s="106">
        <f t="shared" si="5960"/>
        <v>0</v>
      </c>
      <c r="Q199" s="106">
        <f t="shared" si="5960"/>
        <v>0</v>
      </c>
      <c r="R199" s="122">
        <f t="shared" si="5255"/>
        <v>0</v>
      </c>
      <c r="S199" s="122">
        <f t="shared" si="5256"/>
        <v>0</v>
      </c>
      <c r="T199" s="106">
        <f>VLOOKUP($E199,'ВМП план'!$B$8:$AN$43,10,0)</f>
        <v>0</v>
      </c>
      <c r="U199" s="106">
        <f>VLOOKUP($E199,'ВМП план'!$B$8:$AN$43,11,0)</f>
        <v>0</v>
      </c>
      <c r="V199" s="106">
        <f t="shared" si="291"/>
        <v>0</v>
      </c>
      <c r="W199" s="106">
        <f t="shared" si="292"/>
        <v>0</v>
      </c>
      <c r="X199" s="106">
        <f>SUM(X200:X201)</f>
        <v>0</v>
      </c>
      <c r="Y199" s="106">
        <f t="shared" ref="Y199" si="5961">SUM(Y200:Y201)</f>
        <v>0</v>
      </c>
      <c r="Z199" s="106">
        <f t="shared" ref="Z199" si="5962">SUM(Z200:Z201)</f>
        <v>0</v>
      </c>
      <c r="AA199" s="106">
        <f t="shared" ref="AA199" si="5963">SUM(AA200:AA201)</f>
        <v>0</v>
      </c>
      <c r="AB199" s="106">
        <f t="shared" ref="AB199" si="5964">SUM(AB200:AB201)</f>
        <v>0</v>
      </c>
      <c r="AC199" s="106">
        <f t="shared" ref="AC199" si="5965">SUM(AC200:AC201)</f>
        <v>0</v>
      </c>
      <c r="AD199" s="122">
        <f t="shared" si="5414"/>
        <v>0</v>
      </c>
      <c r="AE199" s="122">
        <f t="shared" si="5415"/>
        <v>0</v>
      </c>
      <c r="AF199" s="106">
        <f>VLOOKUP($E199,'ВМП план'!$B$8:$AL$43,12,0)</f>
        <v>0</v>
      </c>
      <c r="AG199" s="106">
        <f>VLOOKUP($E199,'ВМП план'!$B$8:$AL$43,13,0)</f>
        <v>0</v>
      </c>
      <c r="AH199" s="106">
        <f t="shared" si="298"/>
        <v>0</v>
      </c>
      <c r="AI199" s="106">
        <f t="shared" si="299"/>
        <v>0</v>
      </c>
      <c r="AJ199" s="106">
        <f>SUM(AJ200:AJ201)</f>
        <v>0</v>
      </c>
      <c r="AK199" s="106">
        <f t="shared" ref="AK199" si="5966">SUM(AK200:AK201)</f>
        <v>0</v>
      </c>
      <c r="AL199" s="106">
        <f t="shared" ref="AL199" si="5967">SUM(AL200:AL201)</f>
        <v>0</v>
      </c>
      <c r="AM199" s="106">
        <f t="shared" ref="AM199" si="5968">SUM(AM200:AM201)</f>
        <v>0</v>
      </c>
      <c r="AN199" s="106">
        <f t="shared" ref="AN199" si="5969">SUM(AN200:AN201)</f>
        <v>0</v>
      </c>
      <c r="AO199" s="106">
        <f t="shared" ref="AO199" si="5970">SUM(AO200:AO201)</f>
        <v>0</v>
      </c>
      <c r="AP199" s="122">
        <f t="shared" si="5421"/>
        <v>0</v>
      </c>
      <c r="AQ199" s="122">
        <f t="shared" si="5422"/>
        <v>0</v>
      </c>
      <c r="AR199" s="106"/>
      <c r="AS199" s="106"/>
      <c r="AT199" s="106">
        <f t="shared" si="305"/>
        <v>0</v>
      </c>
      <c r="AU199" s="106">
        <f t="shared" si="306"/>
        <v>0</v>
      </c>
      <c r="AV199" s="106">
        <f>SUM(AV200:AV201)</f>
        <v>0</v>
      </c>
      <c r="AW199" s="106">
        <f t="shared" ref="AW199" si="5971">SUM(AW200:AW201)</f>
        <v>0</v>
      </c>
      <c r="AX199" s="106">
        <f t="shared" ref="AX199" si="5972">SUM(AX200:AX201)</f>
        <v>0</v>
      </c>
      <c r="AY199" s="106">
        <f t="shared" ref="AY199" si="5973">SUM(AY200:AY201)</f>
        <v>0</v>
      </c>
      <c r="AZ199" s="106">
        <f t="shared" ref="AZ199" si="5974">SUM(AZ200:AZ201)</f>
        <v>0</v>
      </c>
      <c r="BA199" s="106">
        <f t="shared" ref="BA199" si="5975">SUM(BA200:BA201)</f>
        <v>0</v>
      </c>
      <c r="BB199" s="122">
        <f t="shared" si="5428"/>
        <v>0</v>
      </c>
      <c r="BC199" s="122">
        <f t="shared" si="5429"/>
        <v>0</v>
      </c>
      <c r="BD199" s="106">
        <v>8</v>
      </c>
      <c r="BE199" s="106">
        <v>1453035.1639999999</v>
      </c>
      <c r="BF199" s="106">
        <f t="shared" si="312"/>
        <v>3.333333333333333</v>
      </c>
      <c r="BG199" s="106">
        <f t="shared" si="313"/>
        <v>605431.31833333324</v>
      </c>
      <c r="BH199" s="106">
        <f>SUM(BH200:BH201)</f>
        <v>0</v>
      </c>
      <c r="BI199" s="106">
        <f t="shared" ref="BI199" si="5976">SUM(BI200:BI201)</f>
        <v>0</v>
      </c>
      <c r="BJ199" s="106">
        <f t="shared" ref="BJ199" si="5977">SUM(BJ200:BJ201)</f>
        <v>0</v>
      </c>
      <c r="BK199" s="106">
        <f t="shared" ref="BK199" si="5978">SUM(BK200:BK201)</f>
        <v>0</v>
      </c>
      <c r="BL199" s="106">
        <f t="shared" ref="BL199" si="5979">SUM(BL200:BL201)</f>
        <v>0</v>
      </c>
      <c r="BM199" s="106">
        <f t="shared" ref="BM199" si="5980">SUM(BM200:BM201)</f>
        <v>0</v>
      </c>
      <c r="BN199" s="122">
        <f t="shared" si="5435"/>
        <v>-3.333333333333333</v>
      </c>
      <c r="BO199" s="122">
        <f t="shared" si="5436"/>
        <v>-605431.31833333324</v>
      </c>
      <c r="BP199" s="106"/>
      <c r="BQ199" s="106"/>
      <c r="BR199" s="106">
        <f t="shared" si="319"/>
        <v>0</v>
      </c>
      <c r="BS199" s="106">
        <f t="shared" si="320"/>
        <v>0</v>
      </c>
      <c r="BT199" s="106">
        <f>SUM(BT200:BT201)</f>
        <v>0</v>
      </c>
      <c r="BU199" s="106">
        <f t="shared" ref="BU199" si="5981">SUM(BU200:BU201)</f>
        <v>0</v>
      </c>
      <c r="BV199" s="106">
        <f t="shared" ref="BV199" si="5982">SUM(BV200:BV201)</f>
        <v>0</v>
      </c>
      <c r="BW199" s="106">
        <f t="shared" ref="BW199" si="5983">SUM(BW200:BW201)</f>
        <v>0</v>
      </c>
      <c r="BX199" s="106">
        <f t="shared" ref="BX199" si="5984">SUM(BX200:BX201)</f>
        <v>0</v>
      </c>
      <c r="BY199" s="106">
        <f t="shared" ref="BY199" si="5985">SUM(BY200:BY201)</f>
        <v>0</v>
      </c>
      <c r="BZ199" s="122">
        <f t="shared" si="5442"/>
        <v>0</v>
      </c>
      <c r="CA199" s="122">
        <f t="shared" si="5443"/>
        <v>0</v>
      </c>
      <c r="CB199" s="106"/>
      <c r="CC199" s="106"/>
      <c r="CD199" s="106">
        <f t="shared" si="326"/>
        <v>0</v>
      </c>
      <c r="CE199" s="106">
        <f t="shared" si="327"/>
        <v>0</v>
      </c>
      <c r="CF199" s="106">
        <f>SUM(CF200:CF201)</f>
        <v>0</v>
      </c>
      <c r="CG199" s="106">
        <f t="shared" ref="CG199" si="5986">SUM(CG200:CG201)</f>
        <v>0</v>
      </c>
      <c r="CH199" s="106">
        <f t="shared" ref="CH199" si="5987">SUM(CH200:CH201)</f>
        <v>0</v>
      </c>
      <c r="CI199" s="106">
        <f t="shared" ref="CI199" si="5988">SUM(CI200:CI201)</f>
        <v>0</v>
      </c>
      <c r="CJ199" s="106">
        <f t="shared" ref="CJ199" si="5989">SUM(CJ200:CJ201)</f>
        <v>0</v>
      </c>
      <c r="CK199" s="106">
        <f t="shared" ref="CK199" si="5990">SUM(CK200:CK201)</f>
        <v>0</v>
      </c>
      <c r="CL199" s="122">
        <f t="shared" si="5450"/>
        <v>0</v>
      </c>
      <c r="CM199" s="122">
        <f t="shared" si="5451"/>
        <v>0</v>
      </c>
      <c r="CN199" s="106"/>
      <c r="CO199" s="106"/>
      <c r="CP199" s="106">
        <f t="shared" si="333"/>
        <v>0</v>
      </c>
      <c r="CQ199" s="106">
        <f t="shared" si="334"/>
        <v>0</v>
      </c>
      <c r="CR199" s="106">
        <f>SUM(CR200:CR201)</f>
        <v>0</v>
      </c>
      <c r="CS199" s="106">
        <f t="shared" ref="CS199" si="5991">SUM(CS200:CS201)</f>
        <v>0</v>
      </c>
      <c r="CT199" s="106">
        <f t="shared" ref="CT199" si="5992">SUM(CT200:CT201)</f>
        <v>0</v>
      </c>
      <c r="CU199" s="106">
        <f t="shared" ref="CU199" si="5993">SUM(CU200:CU201)</f>
        <v>0</v>
      </c>
      <c r="CV199" s="106">
        <f t="shared" ref="CV199" si="5994">SUM(CV200:CV201)</f>
        <v>0</v>
      </c>
      <c r="CW199" s="106">
        <f t="shared" ref="CW199" si="5995">SUM(CW200:CW201)</f>
        <v>0</v>
      </c>
      <c r="CX199" s="122">
        <f t="shared" si="5457"/>
        <v>0</v>
      </c>
      <c r="CY199" s="122">
        <f t="shared" si="5458"/>
        <v>0</v>
      </c>
      <c r="CZ199" s="106"/>
      <c r="DA199" s="106"/>
      <c r="DB199" s="106">
        <f t="shared" si="340"/>
        <v>0</v>
      </c>
      <c r="DC199" s="106">
        <f t="shared" si="341"/>
        <v>0</v>
      </c>
      <c r="DD199" s="106">
        <f>SUM(DD200:DD201)</f>
        <v>0</v>
      </c>
      <c r="DE199" s="106">
        <f t="shared" ref="DE199" si="5996">SUM(DE200:DE201)</f>
        <v>0</v>
      </c>
      <c r="DF199" s="106">
        <f t="shared" ref="DF199" si="5997">SUM(DF200:DF201)</f>
        <v>0</v>
      </c>
      <c r="DG199" s="106">
        <f t="shared" ref="DG199" si="5998">SUM(DG200:DG201)</f>
        <v>0</v>
      </c>
      <c r="DH199" s="106">
        <f t="shared" ref="DH199" si="5999">SUM(DH200:DH201)</f>
        <v>0</v>
      </c>
      <c r="DI199" s="106">
        <f t="shared" ref="DI199" si="6000">SUM(DI200:DI201)</f>
        <v>0</v>
      </c>
      <c r="DJ199" s="122">
        <f t="shared" si="5464"/>
        <v>0</v>
      </c>
      <c r="DK199" s="122">
        <f t="shared" si="5465"/>
        <v>0</v>
      </c>
      <c r="DL199" s="106"/>
      <c r="DM199" s="106"/>
      <c r="DN199" s="106">
        <f t="shared" si="347"/>
        <v>0</v>
      </c>
      <c r="DO199" s="106">
        <f t="shared" si="348"/>
        <v>0</v>
      </c>
      <c r="DP199" s="106">
        <f>SUM(DP200:DP201)</f>
        <v>0</v>
      </c>
      <c r="DQ199" s="106">
        <f t="shared" ref="DQ199" si="6001">SUM(DQ200:DQ201)</f>
        <v>0</v>
      </c>
      <c r="DR199" s="106">
        <f t="shared" ref="DR199" si="6002">SUM(DR200:DR201)</f>
        <v>0</v>
      </c>
      <c r="DS199" s="106">
        <f t="shared" ref="DS199" si="6003">SUM(DS200:DS201)</f>
        <v>0</v>
      </c>
      <c r="DT199" s="106">
        <f t="shared" ref="DT199" si="6004">SUM(DT200:DT201)</f>
        <v>0</v>
      </c>
      <c r="DU199" s="106">
        <f t="shared" ref="DU199" si="6005">SUM(DU200:DU201)</f>
        <v>0</v>
      </c>
      <c r="DV199" s="122">
        <f t="shared" si="5471"/>
        <v>0</v>
      </c>
      <c r="DW199" s="122">
        <f t="shared" si="5472"/>
        <v>0</v>
      </c>
      <c r="DX199" s="106"/>
      <c r="DY199" s="106">
        <v>0</v>
      </c>
      <c r="DZ199" s="106">
        <f t="shared" si="354"/>
        <v>0</v>
      </c>
      <c r="EA199" s="106">
        <f t="shared" si="355"/>
        <v>0</v>
      </c>
      <c r="EB199" s="106">
        <f>SUM(EB200:EB201)</f>
        <v>0</v>
      </c>
      <c r="EC199" s="106">
        <f t="shared" ref="EC199" si="6006">SUM(EC200:EC201)</f>
        <v>0</v>
      </c>
      <c r="ED199" s="106">
        <f t="shared" ref="ED199" si="6007">SUM(ED200:ED201)</f>
        <v>0</v>
      </c>
      <c r="EE199" s="106">
        <f t="shared" ref="EE199" si="6008">SUM(EE200:EE201)</f>
        <v>0</v>
      </c>
      <c r="EF199" s="106">
        <f t="shared" ref="EF199" si="6009">SUM(EF200:EF201)</f>
        <v>0</v>
      </c>
      <c r="EG199" s="106">
        <f t="shared" ref="EG199" si="6010">SUM(EG200:EG201)</f>
        <v>0</v>
      </c>
      <c r="EH199" s="122">
        <f t="shared" si="5478"/>
        <v>0</v>
      </c>
      <c r="EI199" s="122">
        <f t="shared" si="5479"/>
        <v>0</v>
      </c>
      <c r="EJ199" s="106"/>
      <c r="EK199" s="106">
        <v>0</v>
      </c>
      <c r="EL199" s="106">
        <f t="shared" si="361"/>
        <v>0</v>
      </c>
      <c r="EM199" s="106">
        <f t="shared" si="362"/>
        <v>0</v>
      </c>
      <c r="EN199" s="106">
        <f>SUM(EN200:EN201)</f>
        <v>0</v>
      </c>
      <c r="EO199" s="106">
        <f t="shared" ref="EO199" si="6011">SUM(EO200:EO201)</f>
        <v>0</v>
      </c>
      <c r="EP199" s="106">
        <f t="shared" ref="EP199" si="6012">SUM(EP200:EP201)</f>
        <v>0</v>
      </c>
      <c r="EQ199" s="106">
        <f t="shared" ref="EQ199" si="6013">SUM(EQ200:EQ201)</f>
        <v>0</v>
      </c>
      <c r="ER199" s="106">
        <f t="shared" ref="ER199" si="6014">SUM(ER200:ER201)</f>
        <v>0</v>
      </c>
      <c r="ES199" s="106">
        <f t="shared" ref="ES199" si="6015">SUM(ES200:ES201)</f>
        <v>0</v>
      </c>
      <c r="ET199" s="122">
        <f t="shared" si="5486"/>
        <v>0</v>
      </c>
      <c r="EU199" s="122">
        <f t="shared" si="5487"/>
        <v>0</v>
      </c>
      <c r="EV199" s="106"/>
      <c r="EW199" s="106"/>
      <c r="EX199" s="106">
        <f t="shared" si="368"/>
        <v>0</v>
      </c>
      <c r="EY199" s="106">
        <f t="shared" si="369"/>
        <v>0</v>
      </c>
      <c r="EZ199" s="106">
        <f>SUM(EZ200:EZ201)</f>
        <v>0</v>
      </c>
      <c r="FA199" s="106">
        <f t="shared" ref="FA199" si="6016">SUM(FA200:FA201)</f>
        <v>0</v>
      </c>
      <c r="FB199" s="106">
        <f t="shared" ref="FB199" si="6017">SUM(FB200:FB201)</f>
        <v>0</v>
      </c>
      <c r="FC199" s="106">
        <f t="shared" ref="FC199" si="6018">SUM(FC200:FC201)</f>
        <v>0</v>
      </c>
      <c r="FD199" s="106">
        <f t="shared" ref="FD199" si="6019">SUM(FD200:FD201)</f>
        <v>0</v>
      </c>
      <c r="FE199" s="106">
        <f t="shared" ref="FE199" si="6020">SUM(FE200:FE201)</f>
        <v>0</v>
      </c>
      <c r="FF199" s="122">
        <f t="shared" si="5493"/>
        <v>0</v>
      </c>
      <c r="FG199" s="122">
        <f t="shared" si="5494"/>
        <v>0</v>
      </c>
      <c r="FH199" s="106"/>
      <c r="FI199" s="106"/>
      <c r="FJ199" s="106">
        <f t="shared" si="375"/>
        <v>0</v>
      </c>
      <c r="FK199" s="106">
        <f t="shared" si="376"/>
        <v>0</v>
      </c>
      <c r="FL199" s="106">
        <f>SUM(FL200:FL201)</f>
        <v>0</v>
      </c>
      <c r="FM199" s="106">
        <f t="shared" ref="FM199" si="6021">SUM(FM200:FM201)</f>
        <v>0</v>
      </c>
      <c r="FN199" s="106">
        <f t="shared" ref="FN199" si="6022">SUM(FN200:FN201)</f>
        <v>0</v>
      </c>
      <c r="FO199" s="106">
        <f t="shared" ref="FO199" si="6023">SUM(FO200:FO201)</f>
        <v>0</v>
      </c>
      <c r="FP199" s="106">
        <f t="shared" ref="FP199" si="6024">SUM(FP200:FP201)</f>
        <v>0</v>
      </c>
      <c r="FQ199" s="106">
        <f t="shared" ref="FQ199" si="6025">SUM(FQ200:FQ201)</f>
        <v>0</v>
      </c>
      <c r="FR199" s="122">
        <f t="shared" si="5500"/>
        <v>0</v>
      </c>
      <c r="FS199" s="122">
        <f t="shared" si="5501"/>
        <v>0</v>
      </c>
      <c r="FT199" s="106"/>
      <c r="FU199" s="106"/>
      <c r="FV199" s="106">
        <f t="shared" si="382"/>
        <v>0</v>
      </c>
      <c r="FW199" s="106">
        <f t="shared" si="383"/>
        <v>0</v>
      </c>
      <c r="FX199" s="106">
        <f>SUM(FX200:FX201)</f>
        <v>0</v>
      </c>
      <c r="FY199" s="106">
        <f t="shared" ref="FY199" si="6026">SUM(FY200:FY201)</f>
        <v>0</v>
      </c>
      <c r="FZ199" s="106">
        <f t="shared" ref="FZ199" si="6027">SUM(FZ200:FZ201)</f>
        <v>0</v>
      </c>
      <c r="GA199" s="106">
        <f t="shared" ref="GA199" si="6028">SUM(GA200:GA201)</f>
        <v>0</v>
      </c>
      <c r="GB199" s="106">
        <f t="shared" ref="GB199" si="6029">SUM(GB200:GB201)</f>
        <v>0</v>
      </c>
      <c r="GC199" s="106">
        <f t="shared" ref="GC199" si="6030">SUM(GC200:GC201)</f>
        <v>0</v>
      </c>
      <c r="GD199" s="122">
        <f t="shared" si="5507"/>
        <v>0</v>
      </c>
      <c r="GE199" s="122">
        <f t="shared" si="5508"/>
        <v>0</v>
      </c>
      <c r="GF199" s="106">
        <f t="shared" ref="GF199:GG199" si="6031">H199+T199+AF199+AR199+BD199+BP199+CB199+CN199+CZ199+DL199+DX199+EJ199+EV199+FH199+FT199</f>
        <v>8</v>
      </c>
      <c r="GG199" s="106">
        <f t="shared" si="6031"/>
        <v>1453035.1639999999</v>
      </c>
      <c r="GH199" s="129">
        <f t="shared" si="5958"/>
        <v>3.333333333333333</v>
      </c>
      <c r="GI199" s="172">
        <f t="shared" si="5959"/>
        <v>605431.31833333324</v>
      </c>
      <c r="GJ199" s="106">
        <f>SUM(GJ200:GJ201)</f>
        <v>0</v>
      </c>
      <c r="GK199" s="106">
        <f t="shared" ref="GK199" si="6032">SUM(GK200:GK201)</f>
        <v>0</v>
      </c>
      <c r="GL199" s="106">
        <f t="shared" ref="GL199" si="6033">SUM(GL200:GL201)</f>
        <v>0</v>
      </c>
      <c r="GM199" s="106">
        <f t="shared" ref="GM199" si="6034">SUM(GM200:GM201)</f>
        <v>0</v>
      </c>
      <c r="GN199" s="106">
        <f t="shared" ref="GN199" si="6035">SUM(GN200:GN201)</f>
        <v>0</v>
      </c>
      <c r="GO199" s="106">
        <f t="shared" ref="GO199" si="6036">SUM(GO200:GO201)</f>
        <v>0</v>
      </c>
      <c r="GP199" s="106">
        <f>SUM(GJ199-GH199)</f>
        <v>-3.333333333333333</v>
      </c>
      <c r="GQ199" s="106">
        <f>SUM(GK199-GI199)</f>
        <v>-605431.31833333324</v>
      </c>
      <c r="GR199" s="139"/>
      <c r="GS199" s="78"/>
      <c r="GT199" s="161">
        <v>181629.39549999998</v>
      </c>
      <c r="GU199" s="161"/>
    </row>
    <row r="200" spans="1:204" hidden="1" x14ac:dyDescent="0.2">
      <c r="A200" s="23">
        <v>1</v>
      </c>
      <c r="B200" s="78"/>
      <c r="C200" s="79"/>
      <c r="D200" s="86"/>
      <c r="E200" s="85"/>
      <c r="F200" s="86"/>
      <c r="G200" s="97"/>
      <c r="H200" s="98"/>
      <c r="I200" s="98"/>
      <c r="J200" s="98"/>
      <c r="K200" s="98"/>
      <c r="L200" s="98"/>
      <c r="M200" s="98"/>
      <c r="N200" s="98"/>
      <c r="O200" s="98"/>
      <c r="P200" s="98">
        <f t="shared" ref="P200:P201" si="6037">SUM(L200+N200)</f>
        <v>0</v>
      </c>
      <c r="Q200" s="98">
        <f t="shared" ref="Q200:Q201" si="6038">SUM(M200+O200)</f>
        <v>0</v>
      </c>
      <c r="R200" s="99">
        <f t="shared" si="5255"/>
        <v>0</v>
      </c>
      <c r="S200" s="99">
        <f t="shared" si="5256"/>
        <v>0</v>
      </c>
      <c r="T200" s="98"/>
      <c r="U200" s="98"/>
      <c r="V200" s="98"/>
      <c r="W200" s="98"/>
      <c r="X200" s="98"/>
      <c r="Y200" s="98"/>
      <c r="Z200" s="98"/>
      <c r="AA200" s="98"/>
      <c r="AB200" s="98">
        <f t="shared" ref="AB200:AB201" si="6039">SUM(X200+Z200)</f>
        <v>0</v>
      </c>
      <c r="AC200" s="98">
        <f t="shared" ref="AC200:AC201" si="6040">SUM(Y200+AA200)</f>
        <v>0</v>
      </c>
      <c r="AD200" s="99">
        <f t="shared" si="5414"/>
        <v>0</v>
      </c>
      <c r="AE200" s="99">
        <f t="shared" si="5415"/>
        <v>0</v>
      </c>
      <c r="AF200" s="98"/>
      <c r="AG200" s="98"/>
      <c r="AH200" s="98"/>
      <c r="AI200" s="98"/>
      <c r="AJ200" s="98"/>
      <c r="AK200" s="98"/>
      <c r="AL200" s="98"/>
      <c r="AM200" s="98"/>
      <c r="AN200" s="98">
        <f t="shared" ref="AN200:AN201" si="6041">SUM(AJ200+AL200)</f>
        <v>0</v>
      </c>
      <c r="AO200" s="98">
        <f t="shared" ref="AO200:AO201" si="6042">SUM(AK200+AM200)</f>
        <v>0</v>
      </c>
      <c r="AP200" s="99">
        <f t="shared" si="5421"/>
        <v>0</v>
      </c>
      <c r="AQ200" s="99">
        <f t="shared" si="5422"/>
        <v>0</v>
      </c>
      <c r="AR200" s="98"/>
      <c r="AS200" s="98"/>
      <c r="AT200" s="98"/>
      <c r="AU200" s="98"/>
      <c r="AV200" s="98"/>
      <c r="AW200" s="98"/>
      <c r="AX200" s="98"/>
      <c r="AY200" s="98"/>
      <c r="AZ200" s="98">
        <f t="shared" ref="AZ200:AZ201" si="6043">SUM(AV200+AX200)</f>
        <v>0</v>
      </c>
      <c r="BA200" s="98">
        <f t="shared" ref="BA200:BA201" si="6044">SUM(AW200+AY200)</f>
        <v>0</v>
      </c>
      <c r="BB200" s="99">
        <f t="shared" si="5428"/>
        <v>0</v>
      </c>
      <c r="BC200" s="99">
        <f t="shared" si="5429"/>
        <v>0</v>
      </c>
      <c r="BD200" s="98"/>
      <c r="BE200" s="98"/>
      <c r="BF200" s="98"/>
      <c r="BG200" s="98"/>
      <c r="BH200" s="98"/>
      <c r="BI200" s="98"/>
      <c r="BJ200" s="98"/>
      <c r="BK200" s="98"/>
      <c r="BL200" s="98">
        <f t="shared" ref="BL200:BL201" si="6045">SUM(BH200+BJ200)</f>
        <v>0</v>
      </c>
      <c r="BM200" s="98">
        <f t="shared" ref="BM200:BM201" si="6046">SUM(BI200+BK200)</f>
        <v>0</v>
      </c>
      <c r="BN200" s="99">
        <f t="shared" si="5435"/>
        <v>0</v>
      </c>
      <c r="BO200" s="99">
        <f t="shared" si="5436"/>
        <v>0</v>
      </c>
      <c r="BP200" s="98"/>
      <c r="BQ200" s="98"/>
      <c r="BR200" s="98"/>
      <c r="BS200" s="98"/>
      <c r="BT200" s="98"/>
      <c r="BU200" s="98"/>
      <c r="BV200" s="98"/>
      <c r="BW200" s="98"/>
      <c r="BX200" s="98">
        <f t="shared" ref="BX200:BX201" si="6047">SUM(BT200+BV200)</f>
        <v>0</v>
      </c>
      <c r="BY200" s="98">
        <f t="shared" ref="BY200:BY201" si="6048">SUM(BU200+BW200)</f>
        <v>0</v>
      </c>
      <c r="BZ200" s="99">
        <f t="shared" si="5442"/>
        <v>0</v>
      </c>
      <c r="CA200" s="99">
        <f t="shared" si="5443"/>
        <v>0</v>
      </c>
      <c r="CB200" s="98"/>
      <c r="CC200" s="98"/>
      <c r="CD200" s="98"/>
      <c r="CE200" s="98"/>
      <c r="CF200" s="98"/>
      <c r="CG200" s="98"/>
      <c r="CH200" s="98"/>
      <c r="CI200" s="98"/>
      <c r="CJ200" s="98">
        <f t="shared" ref="CJ200:CJ201" si="6049">SUM(CF200+CH200)</f>
        <v>0</v>
      </c>
      <c r="CK200" s="98">
        <f t="shared" ref="CK200:CK201" si="6050">SUM(CG200+CI200)</f>
        <v>0</v>
      </c>
      <c r="CL200" s="99">
        <f t="shared" si="5450"/>
        <v>0</v>
      </c>
      <c r="CM200" s="99">
        <f t="shared" si="5451"/>
        <v>0</v>
      </c>
      <c r="CN200" s="98"/>
      <c r="CO200" s="98"/>
      <c r="CP200" s="98"/>
      <c r="CQ200" s="98"/>
      <c r="CR200" s="98"/>
      <c r="CS200" s="98"/>
      <c r="CT200" s="98"/>
      <c r="CU200" s="98"/>
      <c r="CV200" s="98">
        <f t="shared" ref="CV200:CV201" si="6051">SUM(CR200+CT200)</f>
        <v>0</v>
      </c>
      <c r="CW200" s="98">
        <f t="shared" ref="CW200:CW201" si="6052">SUM(CS200+CU200)</f>
        <v>0</v>
      </c>
      <c r="CX200" s="99">
        <f t="shared" si="5457"/>
        <v>0</v>
      </c>
      <c r="CY200" s="99">
        <f t="shared" si="5458"/>
        <v>0</v>
      </c>
      <c r="CZ200" s="98"/>
      <c r="DA200" s="98"/>
      <c r="DB200" s="98"/>
      <c r="DC200" s="98"/>
      <c r="DD200" s="98"/>
      <c r="DE200" s="98"/>
      <c r="DF200" s="98"/>
      <c r="DG200" s="98"/>
      <c r="DH200" s="98">
        <f t="shared" ref="DH200:DH201" si="6053">SUM(DD200+DF200)</f>
        <v>0</v>
      </c>
      <c r="DI200" s="98">
        <f t="shared" ref="DI200:DI201" si="6054">SUM(DE200+DG200)</f>
        <v>0</v>
      </c>
      <c r="DJ200" s="99">
        <f t="shared" si="5464"/>
        <v>0</v>
      </c>
      <c r="DK200" s="99">
        <f t="shared" si="5465"/>
        <v>0</v>
      </c>
      <c r="DL200" s="98"/>
      <c r="DM200" s="98"/>
      <c r="DN200" s="98"/>
      <c r="DO200" s="98"/>
      <c r="DP200" s="98"/>
      <c r="DQ200" s="98"/>
      <c r="DR200" s="98"/>
      <c r="DS200" s="98"/>
      <c r="DT200" s="98">
        <f t="shared" ref="DT200:DT201" si="6055">SUM(DP200+DR200)</f>
        <v>0</v>
      </c>
      <c r="DU200" s="98">
        <f t="shared" ref="DU200:DU201" si="6056">SUM(DQ200+DS200)</f>
        <v>0</v>
      </c>
      <c r="DV200" s="99">
        <f t="shared" si="5471"/>
        <v>0</v>
      </c>
      <c r="DW200" s="99">
        <f t="shared" si="5472"/>
        <v>0</v>
      </c>
      <c r="DX200" s="98"/>
      <c r="DY200" s="98"/>
      <c r="DZ200" s="98"/>
      <c r="EA200" s="98"/>
      <c r="EB200" s="98"/>
      <c r="EC200" s="98"/>
      <c r="ED200" s="98"/>
      <c r="EE200" s="98"/>
      <c r="EF200" s="98">
        <f t="shared" ref="EF200:EF201" si="6057">SUM(EB200+ED200)</f>
        <v>0</v>
      </c>
      <c r="EG200" s="98">
        <f t="shared" ref="EG200:EG201" si="6058">SUM(EC200+EE200)</f>
        <v>0</v>
      </c>
      <c r="EH200" s="99">
        <f t="shared" si="5478"/>
        <v>0</v>
      </c>
      <c r="EI200" s="99">
        <f t="shared" si="5479"/>
        <v>0</v>
      </c>
      <c r="EJ200" s="98"/>
      <c r="EK200" s="98"/>
      <c r="EL200" s="98"/>
      <c r="EM200" s="98"/>
      <c r="EN200" s="98"/>
      <c r="EO200" s="98"/>
      <c r="EP200" s="98"/>
      <c r="EQ200" s="98"/>
      <c r="ER200" s="98">
        <f t="shared" ref="ER200:ER201" si="6059">SUM(EN200+EP200)</f>
        <v>0</v>
      </c>
      <c r="ES200" s="98">
        <f t="shared" ref="ES200:ES201" si="6060">SUM(EO200+EQ200)</f>
        <v>0</v>
      </c>
      <c r="ET200" s="99">
        <f t="shared" si="5486"/>
        <v>0</v>
      </c>
      <c r="EU200" s="99">
        <f t="shared" si="5487"/>
        <v>0</v>
      </c>
      <c r="EV200" s="98"/>
      <c r="EW200" s="98"/>
      <c r="EX200" s="98"/>
      <c r="EY200" s="98"/>
      <c r="EZ200" s="98"/>
      <c r="FA200" s="98"/>
      <c r="FB200" s="98"/>
      <c r="FC200" s="98"/>
      <c r="FD200" s="98">
        <f t="shared" ref="FD200:FD201" si="6061">SUM(EZ200+FB200)</f>
        <v>0</v>
      </c>
      <c r="FE200" s="98">
        <f t="shared" ref="FE200:FE201" si="6062">SUM(FA200+FC200)</f>
        <v>0</v>
      </c>
      <c r="FF200" s="99">
        <f t="shared" si="5493"/>
        <v>0</v>
      </c>
      <c r="FG200" s="99">
        <f t="shared" si="5494"/>
        <v>0</v>
      </c>
      <c r="FH200" s="98"/>
      <c r="FI200" s="98"/>
      <c r="FJ200" s="98"/>
      <c r="FK200" s="98"/>
      <c r="FL200" s="98"/>
      <c r="FM200" s="98"/>
      <c r="FN200" s="98"/>
      <c r="FO200" s="98"/>
      <c r="FP200" s="98">
        <f t="shared" ref="FP200:FP201" si="6063">SUM(FL200+FN200)</f>
        <v>0</v>
      </c>
      <c r="FQ200" s="98">
        <f t="shared" ref="FQ200:FQ201" si="6064">SUM(FM200+FO200)</f>
        <v>0</v>
      </c>
      <c r="FR200" s="99">
        <f t="shared" si="5500"/>
        <v>0</v>
      </c>
      <c r="FS200" s="99">
        <f t="shared" si="5501"/>
        <v>0</v>
      </c>
      <c r="FT200" s="98"/>
      <c r="FU200" s="98"/>
      <c r="FV200" s="98"/>
      <c r="FW200" s="98"/>
      <c r="FX200" s="98"/>
      <c r="FY200" s="98"/>
      <c r="FZ200" s="98"/>
      <c r="GA200" s="98"/>
      <c r="GB200" s="98">
        <f t="shared" ref="GB200:GB201" si="6065">SUM(FX200+FZ200)</f>
        <v>0</v>
      </c>
      <c r="GC200" s="98">
        <f t="shared" ref="GC200:GC201" si="6066">SUM(FY200+GA200)</f>
        <v>0</v>
      </c>
      <c r="GD200" s="99">
        <f t="shared" si="5507"/>
        <v>0</v>
      </c>
      <c r="GE200" s="99">
        <f t="shared" si="5508"/>
        <v>0</v>
      </c>
      <c r="GF200" s="98"/>
      <c r="GG200" s="98"/>
      <c r="GH200" s="98"/>
      <c r="GI200" s="98"/>
      <c r="GJ200" s="98"/>
      <c r="GK200" s="98"/>
      <c r="GL200" s="98"/>
      <c r="GM200" s="98"/>
      <c r="GN200" s="98">
        <f t="shared" ref="GN200:GN201" si="6067">SUM(GJ200+GL200)</f>
        <v>0</v>
      </c>
      <c r="GO200" s="98">
        <f t="shared" ref="GO200:GO201" si="6068">SUM(GK200+GM200)</f>
        <v>0</v>
      </c>
      <c r="GP200" s="98"/>
      <c r="GQ200" s="98"/>
      <c r="GR200" s="139"/>
      <c r="GS200" s="78"/>
      <c r="GT200" s="78"/>
      <c r="GU200" s="78"/>
    </row>
    <row r="201" spans="1:204" hidden="1" x14ac:dyDescent="0.2">
      <c r="A201" s="23">
        <v>1</v>
      </c>
      <c r="B201" s="78"/>
      <c r="C201" s="79"/>
      <c r="D201" s="86"/>
      <c r="E201" s="85"/>
      <c r="F201" s="86"/>
      <c r="G201" s="97"/>
      <c r="H201" s="98"/>
      <c r="I201" s="98"/>
      <c r="J201" s="98"/>
      <c r="K201" s="98"/>
      <c r="L201" s="98"/>
      <c r="M201" s="98"/>
      <c r="N201" s="98"/>
      <c r="O201" s="98"/>
      <c r="P201" s="98">
        <f t="shared" si="6037"/>
        <v>0</v>
      </c>
      <c r="Q201" s="98">
        <f t="shared" si="6038"/>
        <v>0</v>
      </c>
      <c r="R201" s="99">
        <f t="shared" si="5255"/>
        <v>0</v>
      </c>
      <c r="S201" s="99">
        <f t="shared" si="5256"/>
        <v>0</v>
      </c>
      <c r="T201" s="98"/>
      <c r="U201" s="98"/>
      <c r="V201" s="98"/>
      <c r="W201" s="98"/>
      <c r="X201" s="98"/>
      <c r="Y201" s="98"/>
      <c r="Z201" s="98"/>
      <c r="AA201" s="98"/>
      <c r="AB201" s="98">
        <f t="shared" si="6039"/>
        <v>0</v>
      </c>
      <c r="AC201" s="98">
        <f t="shared" si="6040"/>
        <v>0</v>
      </c>
      <c r="AD201" s="99">
        <f t="shared" si="5414"/>
        <v>0</v>
      </c>
      <c r="AE201" s="99">
        <f t="shared" si="5415"/>
        <v>0</v>
      </c>
      <c r="AF201" s="98"/>
      <c r="AG201" s="98"/>
      <c r="AH201" s="98"/>
      <c r="AI201" s="98"/>
      <c r="AJ201" s="98"/>
      <c r="AK201" s="98"/>
      <c r="AL201" s="98"/>
      <c r="AM201" s="98"/>
      <c r="AN201" s="98">
        <f t="shared" si="6041"/>
        <v>0</v>
      </c>
      <c r="AO201" s="98">
        <f t="shared" si="6042"/>
        <v>0</v>
      </c>
      <c r="AP201" s="99">
        <f t="shared" si="5421"/>
        <v>0</v>
      </c>
      <c r="AQ201" s="99">
        <f t="shared" si="5422"/>
        <v>0</v>
      </c>
      <c r="AR201" s="98"/>
      <c r="AS201" s="98"/>
      <c r="AT201" s="98"/>
      <c r="AU201" s="98"/>
      <c r="AV201" s="98"/>
      <c r="AW201" s="98"/>
      <c r="AX201" s="98"/>
      <c r="AY201" s="98"/>
      <c r="AZ201" s="98">
        <f t="shared" si="6043"/>
        <v>0</v>
      </c>
      <c r="BA201" s="98">
        <f t="shared" si="6044"/>
        <v>0</v>
      </c>
      <c r="BB201" s="99">
        <f t="shared" si="5428"/>
        <v>0</v>
      </c>
      <c r="BC201" s="99">
        <f t="shared" si="5429"/>
        <v>0</v>
      </c>
      <c r="BD201" s="98"/>
      <c r="BE201" s="98"/>
      <c r="BF201" s="98"/>
      <c r="BG201" s="98"/>
      <c r="BH201" s="98"/>
      <c r="BI201" s="98"/>
      <c r="BJ201" s="98"/>
      <c r="BK201" s="98"/>
      <c r="BL201" s="98">
        <f t="shared" si="6045"/>
        <v>0</v>
      </c>
      <c r="BM201" s="98">
        <f t="shared" si="6046"/>
        <v>0</v>
      </c>
      <c r="BN201" s="99">
        <f t="shared" si="5435"/>
        <v>0</v>
      </c>
      <c r="BO201" s="99">
        <f t="shared" si="5436"/>
        <v>0</v>
      </c>
      <c r="BP201" s="98"/>
      <c r="BQ201" s="98"/>
      <c r="BR201" s="98"/>
      <c r="BS201" s="98"/>
      <c r="BT201" s="98"/>
      <c r="BU201" s="98"/>
      <c r="BV201" s="98"/>
      <c r="BW201" s="98"/>
      <c r="BX201" s="98">
        <f t="shared" si="6047"/>
        <v>0</v>
      </c>
      <c r="BY201" s="98">
        <f t="shared" si="6048"/>
        <v>0</v>
      </c>
      <c r="BZ201" s="99">
        <f t="shared" si="5442"/>
        <v>0</v>
      </c>
      <c r="CA201" s="99">
        <f t="shared" si="5443"/>
        <v>0</v>
      </c>
      <c r="CB201" s="98"/>
      <c r="CC201" s="98"/>
      <c r="CD201" s="98"/>
      <c r="CE201" s="98"/>
      <c r="CF201" s="98"/>
      <c r="CG201" s="98"/>
      <c r="CH201" s="98"/>
      <c r="CI201" s="98"/>
      <c r="CJ201" s="98">
        <f t="shared" si="6049"/>
        <v>0</v>
      </c>
      <c r="CK201" s="98">
        <f t="shared" si="6050"/>
        <v>0</v>
      </c>
      <c r="CL201" s="99">
        <f t="shared" si="5450"/>
        <v>0</v>
      </c>
      <c r="CM201" s="99">
        <f t="shared" si="5451"/>
        <v>0</v>
      </c>
      <c r="CN201" s="98"/>
      <c r="CO201" s="98"/>
      <c r="CP201" s="98"/>
      <c r="CQ201" s="98"/>
      <c r="CR201" s="98"/>
      <c r="CS201" s="98"/>
      <c r="CT201" s="98"/>
      <c r="CU201" s="98"/>
      <c r="CV201" s="98">
        <f t="shared" si="6051"/>
        <v>0</v>
      </c>
      <c r="CW201" s="98">
        <f t="shared" si="6052"/>
        <v>0</v>
      </c>
      <c r="CX201" s="99">
        <f t="shared" si="5457"/>
        <v>0</v>
      </c>
      <c r="CY201" s="99">
        <f t="shared" si="5458"/>
        <v>0</v>
      </c>
      <c r="CZ201" s="98"/>
      <c r="DA201" s="98"/>
      <c r="DB201" s="98"/>
      <c r="DC201" s="98"/>
      <c r="DD201" s="98"/>
      <c r="DE201" s="98"/>
      <c r="DF201" s="98"/>
      <c r="DG201" s="98"/>
      <c r="DH201" s="98">
        <f t="shared" si="6053"/>
        <v>0</v>
      </c>
      <c r="DI201" s="98">
        <f t="shared" si="6054"/>
        <v>0</v>
      </c>
      <c r="DJ201" s="99">
        <f t="shared" si="5464"/>
        <v>0</v>
      </c>
      <c r="DK201" s="99">
        <f t="shared" si="5465"/>
        <v>0</v>
      </c>
      <c r="DL201" s="98"/>
      <c r="DM201" s="98"/>
      <c r="DN201" s="98"/>
      <c r="DO201" s="98"/>
      <c r="DP201" s="98"/>
      <c r="DQ201" s="98"/>
      <c r="DR201" s="98"/>
      <c r="DS201" s="98"/>
      <c r="DT201" s="98">
        <f t="shared" si="6055"/>
        <v>0</v>
      </c>
      <c r="DU201" s="98">
        <f t="shared" si="6056"/>
        <v>0</v>
      </c>
      <c r="DV201" s="99">
        <f t="shared" si="5471"/>
        <v>0</v>
      </c>
      <c r="DW201" s="99">
        <f t="shared" si="5472"/>
        <v>0</v>
      </c>
      <c r="DX201" s="98"/>
      <c r="DY201" s="98"/>
      <c r="DZ201" s="98"/>
      <c r="EA201" s="98"/>
      <c r="EB201" s="98"/>
      <c r="EC201" s="98"/>
      <c r="ED201" s="98"/>
      <c r="EE201" s="98"/>
      <c r="EF201" s="98">
        <f t="shared" si="6057"/>
        <v>0</v>
      </c>
      <c r="EG201" s="98">
        <f t="shared" si="6058"/>
        <v>0</v>
      </c>
      <c r="EH201" s="99">
        <f t="shared" si="5478"/>
        <v>0</v>
      </c>
      <c r="EI201" s="99">
        <f t="shared" si="5479"/>
        <v>0</v>
      </c>
      <c r="EJ201" s="98"/>
      <c r="EK201" s="98"/>
      <c r="EL201" s="98"/>
      <c r="EM201" s="98"/>
      <c r="EN201" s="98"/>
      <c r="EO201" s="98"/>
      <c r="EP201" s="98"/>
      <c r="EQ201" s="98"/>
      <c r="ER201" s="98">
        <f t="shared" si="6059"/>
        <v>0</v>
      </c>
      <c r="ES201" s="98">
        <f t="shared" si="6060"/>
        <v>0</v>
      </c>
      <c r="ET201" s="99">
        <f t="shared" si="5486"/>
        <v>0</v>
      </c>
      <c r="EU201" s="99">
        <f t="shared" si="5487"/>
        <v>0</v>
      </c>
      <c r="EV201" s="98"/>
      <c r="EW201" s="98"/>
      <c r="EX201" s="98"/>
      <c r="EY201" s="98"/>
      <c r="EZ201" s="98"/>
      <c r="FA201" s="98"/>
      <c r="FB201" s="98"/>
      <c r="FC201" s="98"/>
      <c r="FD201" s="98">
        <f t="shared" si="6061"/>
        <v>0</v>
      </c>
      <c r="FE201" s="98">
        <f t="shared" si="6062"/>
        <v>0</v>
      </c>
      <c r="FF201" s="99">
        <f t="shared" si="5493"/>
        <v>0</v>
      </c>
      <c r="FG201" s="99">
        <f t="shared" si="5494"/>
        <v>0</v>
      </c>
      <c r="FH201" s="98"/>
      <c r="FI201" s="98"/>
      <c r="FJ201" s="98"/>
      <c r="FK201" s="98"/>
      <c r="FL201" s="98"/>
      <c r="FM201" s="98"/>
      <c r="FN201" s="98"/>
      <c r="FO201" s="98"/>
      <c r="FP201" s="98">
        <f t="shared" si="6063"/>
        <v>0</v>
      </c>
      <c r="FQ201" s="98">
        <f t="shared" si="6064"/>
        <v>0</v>
      </c>
      <c r="FR201" s="99">
        <f t="shared" si="5500"/>
        <v>0</v>
      </c>
      <c r="FS201" s="99">
        <f t="shared" si="5501"/>
        <v>0</v>
      </c>
      <c r="FT201" s="98"/>
      <c r="FU201" s="98"/>
      <c r="FV201" s="98"/>
      <c r="FW201" s="98"/>
      <c r="FX201" s="98"/>
      <c r="FY201" s="98"/>
      <c r="FZ201" s="98"/>
      <c r="GA201" s="98"/>
      <c r="GB201" s="98">
        <f t="shared" si="6065"/>
        <v>0</v>
      </c>
      <c r="GC201" s="98">
        <f t="shared" si="6066"/>
        <v>0</v>
      </c>
      <c r="GD201" s="99">
        <f t="shared" si="5507"/>
        <v>0</v>
      </c>
      <c r="GE201" s="99">
        <f t="shared" si="5508"/>
        <v>0</v>
      </c>
      <c r="GF201" s="98"/>
      <c r="GG201" s="98"/>
      <c r="GH201" s="98"/>
      <c r="GI201" s="98"/>
      <c r="GJ201" s="98"/>
      <c r="GK201" s="98"/>
      <c r="GL201" s="98"/>
      <c r="GM201" s="98"/>
      <c r="GN201" s="98">
        <f t="shared" si="6067"/>
        <v>0</v>
      </c>
      <c r="GO201" s="98">
        <f t="shared" si="6068"/>
        <v>0</v>
      </c>
      <c r="GP201" s="98"/>
      <c r="GQ201" s="98"/>
      <c r="GR201" s="139"/>
      <c r="GS201" s="78"/>
      <c r="GT201" s="78"/>
      <c r="GU201" s="78"/>
    </row>
    <row r="202" spans="1:204" s="100" customFormat="1" x14ac:dyDescent="0.2">
      <c r="A202" s="23">
        <v>1</v>
      </c>
      <c r="B202" s="112"/>
      <c r="C202" s="147" t="s">
        <v>287</v>
      </c>
      <c r="D202" s="112"/>
      <c r="E202" s="113" t="s">
        <v>349</v>
      </c>
      <c r="F202" s="113"/>
      <c r="G202" s="113"/>
      <c r="H202" s="114">
        <f t="shared" ref="H202:Q202" si="6069">SUM(H9,H20,H28,H32,H40,H44,H51,H67,H74,H99,H110,H120,H131,H147,H154,H176,H190,H198)</f>
        <v>116</v>
      </c>
      <c r="I202" s="114">
        <f t="shared" si="6069"/>
        <v>15638374.4286</v>
      </c>
      <c r="J202" s="114">
        <f t="shared" si="6069"/>
        <v>48.333333333333329</v>
      </c>
      <c r="K202" s="114">
        <f t="shared" si="6069"/>
        <v>6515989.3452500012</v>
      </c>
      <c r="L202" s="114">
        <f t="shared" si="6069"/>
        <v>61</v>
      </c>
      <c r="M202" s="114">
        <f t="shared" si="6069"/>
        <v>7726030.5500000007</v>
      </c>
      <c r="N202" s="114">
        <f t="shared" si="6069"/>
        <v>0</v>
      </c>
      <c r="O202" s="114">
        <f t="shared" si="6069"/>
        <v>0</v>
      </c>
      <c r="P202" s="114">
        <f t="shared" si="6069"/>
        <v>61</v>
      </c>
      <c r="Q202" s="114">
        <f t="shared" si="6069"/>
        <v>7726030.5500000007</v>
      </c>
      <c r="R202" s="99">
        <f t="shared" si="5255"/>
        <v>12.666666666666671</v>
      </c>
      <c r="S202" s="99">
        <f t="shared" si="5256"/>
        <v>1210041.2047499996</v>
      </c>
      <c r="T202" s="114">
        <f t="shared" ref="T202:AC202" si="6070">SUM(T9,T20,T28,T32,T40,T44,T51,T67,T74,T99,T110,T120,T131,T147,T154,T176,T190,T198)</f>
        <v>1772</v>
      </c>
      <c r="U202" s="114">
        <f t="shared" si="6070"/>
        <v>318340442.73610002</v>
      </c>
      <c r="V202" s="114">
        <f t="shared" si="6070"/>
        <v>738.33333333333326</v>
      </c>
      <c r="W202" s="114">
        <f t="shared" si="6070"/>
        <v>132641851.14004165</v>
      </c>
      <c r="X202" s="114">
        <f t="shared" si="6070"/>
        <v>780</v>
      </c>
      <c r="Y202" s="114">
        <f t="shared" si="6070"/>
        <v>139009342.22000003</v>
      </c>
      <c r="Z202" s="114">
        <f t="shared" si="6070"/>
        <v>44</v>
      </c>
      <c r="AA202" s="114">
        <f t="shared" si="6070"/>
        <v>8348148.6699999999</v>
      </c>
      <c r="AB202" s="114">
        <f t="shared" si="6070"/>
        <v>824</v>
      </c>
      <c r="AC202" s="114">
        <f t="shared" si="6070"/>
        <v>147357490.89000005</v>
      </c>
      <c r="AD202" s="99">
        <f t="shared" si="5414"/>
        <v>41.666666666666742</v>
      </c>
      <c r="AE202" s="99">
        <f t="shared" si="5415"/>
        <v>6367491.0799583793</v>
      </c>
      <c r="AF202" s="114">
        <f t="shared" ref="AF202:AO202" si="6071">SUM(AF9,AF20,AF28,AF32,AF40,AF44,AF51,AF67,AF74,AF99,AF110,AF120,AF131,AF147,AF154,AF176,AF190,AF198)</f>
        <v>75</v>
      </c>
      <c r="AG202" s="114">
        <f t="shared" si="6071"/>
        <v>14842722.010500001</v>
      </c>
      <c r="AH202" s="114">
        <f t="shared" si="6071"/>
        <v>31.25</v>
      </c>
      <c r="AI202" s="114">
        <f t="shared" si="6071"/>
        <v>6184467.5043750005</v>
      </c>
      <c r="AJ202" s="114">
        <f t="shared" si="6071"/>
        <v>30</v>
      </c>
      <c r="AK202" s="114">
        <f t="shared" si="6071"/>
        <v>5607851.5500000007</v>
      </c>
      <c r="AL202" s="114">
        <f t="shared" si="6071"/>
        <v>0</v>
      </c>
      <c r="AM202" s="114">
        <f t="shared" si="6071"/>
        <v>0</v>
      </c>
      <c r="AN202" s="114">
        <f t="shared" si="6071"/>
        <v>30</v>
      </c>
      <c r="AO202" s="114">
        <f t="shared" si="6071"/>
        <v>5607851.5500000007</v>
      </c>
      <c r="AP202" s="99">
        <f t="shared" si="5421"/>
        <v>-1.25</v>
      </c>
      <c r="AQ202" s="99">
        <f t="shared" si="5422"/>
        <v>-576615.95437499974</v>
      </c>
      <c r="AR202" s="114">
        <f t="shared" ref="AR202:BA202" si="6072">SUM(AR9,AR20,AR28,AR32,AR40,AR44,AR51,AR67,AR74,AR99,AR110,AR120,AR131,AR147,AR154,AR176,AR190,AR198)</f>
        <v>100</v>
      </c>
      <c r="AS202" s="114">
        <f t="shared" si="6072"/>
        <v>13243014.440000001</v>
      </c>
      <c r="AT202" s="114">
        <f t="shared" si="6072"/>
        <v>41.666666666666671</v>
      </c>
      <c r="AU202" s="114">
        <f t="shared" si="6072"/>
        <v>5517922.6833333345</v>
      </c>
      <c r="AV202" s="114">
        <f t="shared" si="6072"/>
        <v>27</v>
      </c>
      <c r="AW202" s="114">
        <f t="shared" si="6072"/>
        <v>3575613.7800000003</v>
      </c>
      <c r="AX202" s="114">
        <f t="shared" si="6072"/>
        <v>0</v>
      </c>
      <c r="AY202" s="114">
        <f t="shared" si="6072"/>
        <v>0</v>
      </c>
      <c r="AZ202" s="114">
        <f t="shared" si="6072"/>
        <v>27</v>
      </c>
      <c r="BA202" s="114">
        <f t="shared" si="6072"/>
        <v>3575613.7800000003</v>
      </c>
      <c r="BB202" s="99">
        <f t="shared" si="5428"/>
        <v>-14.666666666666671</v>
      </c>
      <c r="BC202" s="99">
        <f t="shared" si="5429"/>
        <v>-1942308.9033333343</v>
      </c>
      <c r="BD202" s="114">
        <f t="shared" ref="BD202:BM202" si="6073">SUM(BD9,BD20,BD28,BD32,BD40,BD44,BD51,BD67,BD74,BD99,BD110,BD120,BD131,BD147,BD154,BD176,BD190,BD198)</f>
        <v>1135</v>
      </c>
      <c r="BE202" s="114">
        <f t="shared" si="6073"/>
        <v>180711195.1864</v>
      </c>
      <c r="BF202" s="114">
        <f t="shared" si="6073"/>
        <v>473.08333333333331</v>
      </c>
      <c r="BG202" s="114">
        <f t="shared" si="6073"/>
        <v>75296331.32766664</v>
      </c>
      <c r="BH202" s="114">
        <f t="shared" si="6073"/>
        <v>401</v>
      </c>
      <c r="BI202" s="114">
        <f t="shared" si="6073"/>
        <v>60087566.520000011</v>
      </c>
      <c r="BJ202" s="114">
        <f t="shared" si="6073"/>
        <v>10</v>
      </c>
      <c r="BK202" s="114">
        <f t="shared" si="6073"/>
        <v>1112973.97</v>
      </c>
      <c r="BL202" s="114">
        <f t="shared" si="6073"/>
        <v>411</v>
      </c>
      <c r="BM202" s="114">
        <f t="shared" si="6073"/>
        <v>61200540.49000001</v>
      </c>
      <c r="BN202" s="99">
        <f t="shared" si="5435"/>
        <v>-72.083333333333314</v>
      </c>
      <c r="BO202" s="99">
        <f t="shared" si="5436"/>
        <v>-15208764.80766663</v>
      </c>
      <c r="BP202" s="114">
        <f t="shared" ref="BP202:BY202" si="6074">SUM(BP9,BP20,BP28,BP32,BP40,BP44,BP51,BP67,BP74,BP99,BP110,BP120,BP131,BP147,BP154,BP176,BP190,BP198)</f>
        <v>288</v>
      </c>
      <c r="BQ202" s="114">
        <f t="shared" si="6074"/>
        <v>63371167.989800006</v>
      </c>
      <c r="BR202" s="114">
        <f t="shared" si="6074"/>
        <v>120</v>
      </c>
      <c r="BS202" s="114">
        <f t="shared" si="6074"/>
        <v>26404653.329083335</v>
      </c>
      <c r="BT202" s="114">
        <f t="shared" si="6074"/>
        <v>101</v>
      </c>
      <c r="BU202" s="114">
        <f t="shared" si="6074"/>
        <v>22409798.49000001</v>
      </c>
      <c r="BV202" s="114">
        <f t="shared" si="6074"/>
        <v>61</v>
      </c>
      <c r="BW202" s="114">
        <f t="shared" si="6074"/>
        <v>13463896.420000007</v>
      </c>
      <c r="BX202" s="114">
        <f t="shared" si="6074"/>
        <v>162</v>
      </c>
      <c r="BY202" s="114">
        <f t="shared" si="6074"/>
        <v>35873694.910000019</v>
      </c>
      <c r="BZ202" s="99">
        <f t="shared" si="5442"/>
        <v>-19</v>
      </c>
      <c r="CA202" s="99">
        <f t="shared" si="5443"/>
        <v>-3994854.8390833251</v>
      </c>
      <c r="CB202" s="114">
        <f t="shared" ref="CB202:CK202" si="6075">SUM(CB9,CB20,CB28,CB32,CB40,CB44,CB51,CB67,CB74,CB99,CB110,CB120,CB131,CB147,CB154,CB176,CB190,CB198)</f>
        <v>150</v>
      </c>
      <c r="CC202" s="114">
        <f t="shared" si="6075"/>
        <v>14335692.538399998</v>
      </c>
      <c r="CD202" s="114">
        <f t="shared" si="6075"/>
        <v>62.5</v>
      </c>
      <c r="CE202" s="114">
        <f t="shared" si="6075"/>
        <v>5973205.2243333329</v>
      </c>
      <c r="CF202" s="114">
        <f t="shared" si="6075"/>
        <v>51</v>
      </c>
      <c r="CG202" s="114">
        <f t="shared" si="6075"/>
        <v>5725691.1000000006</v>
      </c>
      <c r="CH202" s="114">
        <f t="shared" si="6075"/>
        <v>17</v>
      </c>
      <c r="CI202" s="114">
        <f t="shared" si="6075"/>
        <v>1682089.08</v>
      </c>
      <c r="CJ202" s="114">
        <f t="shared" si="6075"/>
        <v>68</v>
      </c>
      <c r="CK202" s="114">
        <f t="shared" si="6075"/>
        <v>7407780.1800000006</v>
      </c>
      <c r="CL202" s="99">
        <f t="shared" si="5450"/>
        <v>-11.5</v>
      </c>
      <c r="CM202" s="99">
        <f t="shared" si="5451"/>
        <v>-247514.12433333229</v>
      </c>
      <c r="CN202" s="114">
        <f t="shared" ref="CN202:CW202" si="6076">SUM(CN9,CN20,CN28,CN32,CN40,CN44,CN51,CN67,CN74,CN99,CN110,CN120,CN131,CN147,CN154,CN176,CN190,CN198)</f>
        <v>808</v>
      </c>
      <c r="CO202" s="114">
        <f t="shared" si="6076"/>
        <v>59815540.110399999</v>
      </c>
      <c r="CP202" s="114">
        <f t="shared" si="6076"/>
        <v>336.66666666666663</v>
      </c>
      <c r="CQ202" s="114">
        <f t="shared" si="6076"/>
        <v>24923141.712666668</v>
      </c>
      <c r="CR202" s="114">
        <f t="shared" si="6076"/>
        <v>318</v>
      </c>
      <c r="CS202" s="114">
        <f t="shared" si="6076"/>
        <v>23541263.339999996</v>
      </c>
      <c r="CT202" s="114">
        <f t="shared" si="6076"/>
        <v>176</v>
      </c>
      <c r="CU202" s="114">
        <f t="shared" si="6076"/>
        <v>13029126.880000001</v>
      </c>
      <c r="CV202" s="114">
        <f t="shared" si="6076"/>
        <v>494</v>
      </c>
      <c r="CW202" s="114">
        <f t="shared" si="6076"/>
        <v>36570390.219999991</v>
      </c>
      <c r="CX202" s="99">
        <f t="shared" si="5457"/>
        <v>-18.666666666666629</v>
      </c>
      <c r="CY202" s="99">
        <f t="shared" si="5458"/>
        <v>-1381878.3726666719</v>
      </c>
      <c r="CZ202" s="114">
        <f t="shared" ref="CZ202:DI202" si="6077">SUM(CZ9,CZ20,CZ28,CZ32,CZ40,CZ44,CZ51,CZ67,CZ74,CZ99,CZ110,CZ120,CZ131,CZ147,CZ154,CZ176,CZ190,CZ198)</f>
        <v>20</v>
      </c>
      <c r="DA202" s="114">
        <f t="shared" si="6077"/>
        <v>2272465.4930000002</v>
      </c>
      <c r="DB202" s="114">
        <f t="shared" si="6077"/>
        <v>8.3333333333333339</v>
      </c>
      <c r="DC202" s="114">
        <f t="shared" si="6077"/>
        <v>946860.62208333344</v>
      </c>
      <c r="DD202" s="114">
        <f t="shared" si="6077"/>
        <v>15</v>
      </c>
      <c r="DE202" s="114">
        <f t="shared" si="6077"/>
        <v>1690135.9500000002</v>
      </c>
      <c r="DF202" s="114">
        <f t="shared" si="6077"/>
        <v>0</v>
      </c>
      <c r="DG202" s="114">
        <f t="shared" si="6077"/>
        <v>0</v>
      </c>
      <c r="DH202" s="114">
        <f t="shared" si="6077"/>
        <v>15</v>
      </c>
      <c r="DI202" s="114">
        <f t="shared" si="6077"/>
        <v>1690135.9500000002</v>
      </c>
      <c r="DJ202" s="99">
        <f t="shared" si="5464"/>
        <v>6.6666666666666661</v>
      </c>
      <c r="DK202" s="99">
        <f t="shared" si="5465"/>
        <v>743275.32791666675</v>
      </c>
      <c r="DL202" s="114">
        <f t="shared" ref="DL202:DU202" si="6078">SUM(DL9,DL20,DL28,DL32,DL40,DL44,DL51,DL67,DL74,DL99,DL110,DL120,DL131,DL147,DL154,DL176,DL190,DL198)</f>
        <v>75</v>
      </c>
      <c r="DM202" s="114">
        <f t="shared" si="6078"/>
        <v>7852706.46</v>
      </c>
      <c r="DN202" s="114">
        <f t="shared" si="6078"/>
        <v>31.25</v>
      </c>
      <c r="DO202" s="114">
        <f t="shared" si="6078"/>
        <v>3271961.0249999999</v>
      </c>
      <c r="DP202" s="114">
        <f t="shared" si="6078"/>
        <v>37</v>
      </c>
      <c r="DQ202" s="114">
        <f t="shared" si="6078"/>
        <v>3874001.75</v>
      </c>
      <c r="DR202" s="114">
        <f t="shared" si="6078"/>
        <v>0</v>
      </c>
      <c r="DS202" s="114">
        <f t="shared" si="6078"/>
        <v>0</v>
      </c>
      <c r="DT202" s="114">
        <f t="shared" si="6078"/>
        <v>37</v>
      </c>
      <c r="DU202" s="114">
        <f t="shared" si="6078"/>
        <v>3874001.75</v>
      </c>
      <c r="DV202" s="99">
        <f t="shared" si="5471"/>
        <v>5.75</v>
      </c>
      <c r="DW202" s="99">
        <f t="shared" si="5472"/>
        <v>602040.72500000009</v>
      </c>
      <c r="DX202" s="114">
        <f t="shared" ref="DX202:EG202" si="6079">SUM(DX9,DX20,DX28,DX32,DX40,DX44,DX51,DX67,DX74,DX99,DX110,DX120,DX131,DX147,DX154,DX176,DX190,DX198)</f>
        <v>80</v>
      </c>
      <c r="DY202" s="114">
        <f t="shared" si="6079"/>
        <v>10603387.998199999</v>
      </c>
      <c r="DZ202" s="114">
        <f t="shared" si="6079"/>
        <v>33.333333333333336</v>
      </c>
      <c r="EA202" s="114">
        <f t="shared" si="6079"/>
        <v>4418078.3325833334</v>
      </c>
      <c r="EB202" s="114">
        <f t="shared" si="6079"/>
        <v>49</v>
      </c>
      <c r="EC202" s="114">
        <f t="shared" si="6079"/>
        <v>6439501.1999999993</v>
      </c>
      <c r="ED202" s="114">
        <f t="shared" si="6079"/>
        <v>1</v>
      </c>
      <c r="EE202" s="114">
        <f t="shared" si="6079"/>
        <v>98513.67</v>
      </c>
      <c r="EF202" s="114">
        <f t="shared" si="6079"/>
        <v>50</v>
      </c>
      <c r="EG202" s="114">
        <f t="shared" si="6079"/>
        <v>6538014.8699999992</v>
      </c>
      <c r="EH202" s="99">
        <f t="shared" si="5478"/>
        <v>15.666666666666664</v>
      </c>
      <c r="EI202" s="99">
        <f t="shared" si="5479"/>
        <v>2021422.8674166659</v>
      </c>
      <c r="EJ202" s="114">
        <f t="shared" ref="EJ202:ES202" si="6080">SUM(EJ9,EJ20,EJ28,EJ32,EJ40,EJ44,EJ51,EJ67,EJ74,EJ99,EJ110,EJ120,EJ131,EJ147,EJ154,EJ176,EJ190,EJ198)</f>
        <v>478</v>
      </c>
      <c r="EK202" s="114">
        <f t="shared" si="6080"/>
        <v>76998473.189599991</v>
      </c>
      <c r="EL202" s="114">
        <f t="shared" si="6080"/>
        <v>199.16666666666669</v>
      </c>
      <c r="EM202" s="114">
        <f t="shared" si="6080"/>
        <v>32082697.162333332</v>
      </c>
      <c r="EN202" s="114">
        <f t="shared" si="6080"/>
        <v>154</v>
      </c>
      <c r="EO202" s="114">
        <f t="shared" si="6080"/>
        <v>23563962.149999999</v>
      </c>
      <c r="EP202" s="114">
        <f t="shared" si="6080"/>
        <v>15</v>
      </c>
      <c r="EQ202" s="114">
        <f t="shared" si="6080"/>
        <v>2399137.5499999998</v>
      </c>
      <c r="ER202" s="114">
        <f t="shared" si="6080"/>
        <v>169</v>
      </c>
      <c r="ES202" s="114">
        <f t="shared" si="6080"/>
        <v>25963099.699999999</v>
      </c>
      <c r="ET202" s="99">
        <f t="shared" si="5486"/>
        <v>-45.166666666666686</v>
      </c>
      <c r="EU202" s="99">
        <f t="shared" si="5487"/>
        <v>-8518735.0123333335</v>
      </c>
      <c r="EV202" s="114">
        <f t="shared" ref="EV202:FE202" si="6081">SUM(EV9,EV20,EV28,EV32,EV40,EV44,EV51,EV67,EV74,EV99,EV110,EV120,EV131,EV147,EV154,EV176,EV190,EV198)</f>
        <v>25</v>
      </c>
      <c r="EW202" s="114">
        <f t="shared" si="6081"/>
        <v>3801171.0649999999</v>
      </c>
      <c r="EX202" s="114">
        <f t="shared" si="6081"/>
        <v>10.416666666666668</v>
      </c>
      <c r="EY202" s="114">
        <f t="shared" si="6081"/>
        <v>1583821.2770833333</v>
      </c>
      <c r="EZ202" s="114">
        <f t="shared" si="6081"/>
        <v>0</v>
      </c>
      <c r="FA202" s="114">
        <f t="shared" si="6081"/>
        <v>0</v>
      </c>
      <c r="FB202" s="114">
        <f t="shared" si="6081"/>
        <v>0</v>
      </c>
      <c r="FC202" s="114">
        <f t="shared" si="6081"/>
        <v>0</v>
      </c>
      <c r="FD202" s="114">
        <f t="shared" si="6081"/>
        <v>0</v>
      </c>
      <c r="FE202" s="114">
        <f t="shared" si="6081"/>
        <v>0</v>
      </c>
      <c r="FF202" s="99">
        <f t="shared" si="5493"/>
        <v>-10.416666666666668</v>
      </c>
      <c r="FG202" s="99">
        <f t="shared" si="5494"/>
        <v>-1583821.2770833333</v>
      </c>
      <c r="FH202" s="114">
        <f t="shared" ref="FH202:FQ202" si="6082">SUM(FH9,FH20,FH28,FH32,FH40,FH44,FH51,FH67,FH74,FH99,FH110,FH120,FH131,FH147,FH154,FH176,FH190,FH198)</f>
        <v>100</v>
      </c>
      <c r="FI202" s="114">
        <f t="shared" si="6082"/>
        <v>13641871.940000001</v>
      </c>
      <c r="FJ202" s="114">
        <f t="shared" si="6082"/>
        <v>41.666666666666671</v>
      </c>
      <c r="FK202" s="114">
        <f t="shared" si="6082"/>
        <v>5684113.3083333336</v>
      </c>
      <c r="FL202" s="114">
        <f t="shared" si="6082"/>
        <v>6</v>
      </c>
      <c r="FM202" s="114">
        <f t="shared" si="6082"/>
        <v>794580.84000000008</v>
      </c>
      <c r="FN202" s="114">
        <f t="shared" si="6082"/>
        <v>0</v>
      </c>
      <c r="FO202" s="114">
        <f t="shared" si="6082"/>
        <v>0</v>
      </c>
      <c r="FP202" s="114">
        <f t="shared" si="6082"/>
        <v>6</v>
      </c>
      <c r="FQ202" s="114">
        <f t="shared" si="6082"/>
        <v>794580.84000000008</v>
      </c>
      <c r="FR202" s="99">
        <f t="shared" si="5500"/>
        <v>-35.666666666666671</v>
      </c>
      <c r="FS202" s="99">
        <f t="shared" si="5501"/>
        <v>-4889532.4683333337</v>
      </c>
      <c r="FT202" s="114">
        <f t="shared" ref="FT202:GC202" si="6083">SUM(FT9,FT20,FT28,FT32,FT40,FT44,FT51,FT67,FT74,FT99,FT110,FT120,FT131,FT147,FT154,FT176,FT190,FT198)</f>
        <v>10</v>
      </c>
      <c r="FU202" s="114">
        <f t="shared" si="6083"/>
        <v>1459446.568</v>
      </c>
      <c r="FV202" s="114">
        <f t="shared" si="6083"/>
        <v>4.166666666666667</v>
      </c>
      <c r="FW202" s="114">
        <f t="shared" si="6083"/>
        <v>608102.73666666669</v>
      </c>
      <c r="FX202" s="114">
        <f t="shared" si="6083"/>
        <v>0</v>
      </c>
      <c r="FY202" s="114">
        <f t="shared" si="6083"/>
        <v>0</v>
      </c>
      <c r="FZ202" s="114">
        <f t="shared" si="6083"/>
        <v>0</v>
      </c>
      <c r="GA202" s="114">
        <f t="shared" si="6083"/>
        <v>0</v>
      </c>
      <c r="GB202" s="114">
        <f t="shared" si="6083"/>
        <v>0</v>
      </c>
      <c r="GC202" s="114">
        <f t="shared" si="6083"/>
        <v>0</v>
      </c>
      <c r="GD202" s="99">
        <f t="shared" si="5507"/>
        <v>-4.166666666666667</v>
      </c>
      <c r="GE202" s="99">
        <f t="shared" si="5508"/>
        <v>-608102.73666666669</v>
      </c>
      <c r="GF202" s="114">
        <f t="shared" ref="GF202:GQ202" si="6084">SUM(GF9,GF20,GF28,GF32,GF40,GF44,GF51,GF67,GF74,GF99,GF110,GF120,GF131,GF147,GF154,GF176,GF190,GF198)</f>
        <v>5232</v>
      </c>
      <c r="GG202" s="114">
        <f t="shared" si="6084"/>
        <v>796927672.15399992</v>
      </c>
      <c r="GH202" s="114">
        <f t="shared" si="6084"/>
        <v>2180</v>
      </c>
      <c r="GI202" s="114">
        <f t="shared" si="6084"/>
        <v>332053196.73083335</v>
      </c>
      <c r="GJ202" s="114">
        <f t="shared" si="6084"/>
        <v>2030</v>
      </c>
      <c r="GK202" s="114">
        <f t="shared" si="6084"/>
        <v>304045339.44</v>
      </c>
      <c r="GL202" s="114">
        <f t="shared" si="6084"/>
        <v>324</v>
      </c>
      <c r="GM202" s="114">
        <f t="shared" si="6084"/>
        <v>40133886.24000001</v>
      </c>
      <c r="GN202" s="114">
        <f t="shared" si="6084"/>
        <v>2354</v>
      </c>
      <c r="GO202" s="114">
        <f t="shared" si="6084"/>
        <v>344179225.67999995</v>
      </c>
      <c r="GP202" s="114">
        <f t="shared" si="6084"/>
        <v>-150.00000000000003</v>
      </c>
      <c r="GQ202" s="114">
        <f t="shared" si="6084"/>
        <v>-28007857.290833276</v>
      </c>
      <c r="GR202" s="142">
        <f>SUM(BT202/BR202)</f>
        <v>0.84166666666666667</v>
      </c>
      <c r="GS202" s="142">
        <f>SUM(BU202/BS202)</f>
        <v>0.84870640832526278</v>
      </c>
      <c r="GT202" s="139"/>
      <c r="GU202" s="139"/>
    </row>
    <row r="203" spans="1:204" s="100" customFormat="1" x14ac:dyDescent="0.2">
      <c r="A203" s="23">
        <v>1</v>
      </c>
      <c r="B203" s="112"/>
      <c r="C203" s="147" t="s">
        <v>287</v>
      </c>
      <c r="D203" s="112"/>
      <c r="E203" s="113" t="s">
        <v>328</v>
      </c>
      <c r="F203" s="113"/>
      <c r="G203" s="113"/>
      <c r="H203" s="114">
        <v>116</v>
      </c>
      <c r="I203" s="114">
        <v>15638374.4286</v>
      </c>
      <c r="J203" s="114">
        <v>38.666666666666664</v>
      </c>
      <c r="K203" s="114">
        <v>5212791.4761999995</v>
      </c>
      <c r="L203" s="114">
        <v>45</v>
      </c>
      <c r="M203" s="114">
        <v>5784127.4500000002</v>
      </c>
      <c r="N203" s="114">
        <v>0</v>
      </c>
      <c r="O203" s="114">
        <v>0</v>
      </c>
      <c r="P203" s="114">
        <v>45</v>
      </c>
      <c r="Q203" s="114">
        <v>5784127.4500000002</v>
      </c>
      <c r="R203" s="99">
        <v>6.3333333333333357</v>
      </c>
      <c r="S203" s="99">
        <v>571335.97380000073</v>
      </c>
      <c r="T203" s="114">
        <v>1772</v>
      </c>
      <c r="U203" s="114">
        <v>318340442.73610002</v>
      </c>
      <c r="V203" s="114">
        <v>590.66666666666663</v>
      </c>
      <c r="W203" s="114">
        <v>106113480.91203333</v>
      </c>
      <c r="X203" s="114">
        <v>631</v>
      </c>
      <c r="Y203" s="114">
        <v>112000718.71000004</v>
      </c>
      <c r="Z203" s="114">
        <v>36</v>
      </c>
      <c r="AA203" s="114">
        <v>6791768.7600000016</v>
      </c>
      <c r="AB203" s="114">
        <v>667</v>
      </c>
      <c r="AC203" s="114">
        <v>118792487.47000001</v>
      </c>
      <c r="AD203" s="99">
        <v>40.333333333333371</v>
      </c>
      <c r="AE203" s="99">
        <v>5887237.7979667038</v>
      </c>
      <c r="AF203" s="114">
        <v>75</v>
      </c>
      <c r="AG203" s="114">
        <v>14842722.010500001</v>
      </c>
      <c r="AH203" s="114">
        <v>25</v>
      </c>
      <c r="AI203" s="114">
        <v>4947574.0034999996</v>
      </c>
      <c r="AJ203" s="114">
        <v>24</v>
      </c>
      <c r="AK203" s="114">
        <v>4376535.49</v>
      </c>
      <c r="AL203" s="114">
        <v>0</v>
      </c>
      <c r="AM203" s="114">
        <v>0</v>
      </c>
      <c r="AN203" s="114">
        <v>24</v>
      </c>
      <c r="AO203" s="114">
        <v>4376535.49</v>
      </c>
      <c r="AP203" s="99">
        <v>-1</v>
      </c>
      <c r="AQ203" s="99">
        <v>-571038.51349999942</v>
      </c>
      <c r="AR203" s="114">
        <v>100</v>
      </c>
      <c r="AS203" s="114">
        <v>13243014.440000001</v>
      </c>
      <c r="AT203" s="114">
        <v>33.333333333333336</v>
      </c>
      <c r="AU203" s="114">
        <v>4414338.1466666674</v>
      </c>
      <c r="AV203" s="114">
        <v>23</v>
      </c>
      <c r="AW203" s="114">
        <v>3045893.2200000007</v>
      </c>
      <c r="AX203" s="114">
        <v>0</v>
      </c>
      <c r="AY203" s="114">
        <v>0</v>
      </c>
      <c r="AZ203" s="114">
        <v>23</v>
      </c>
      <c r="BA203" s="114">
        <v>3045893.2200000007</v>
      </c>
      <c r="BB203" s="99">
        <v>-10.333333333333336</v>
      </c>
      <c r="BC203" s="99">
        <v>-1368444.9266666668</v>
      </c>
      <c r="BD203" s="114">
        <v>1135</v>
      </c>
      <c r="BE203" s="114">
        <v>180711195.1864</v>
      </c>
      <c r="BF203" s="114">
        <v>378.66666666666669</v>
      </c>
      <c r="BG203" s="114">
        <v>60237065.062133335</v>
      </c>
      <c r="BH203" s="114">
        <v>299</v>
      </c>
      <c r="BI203" s="114">
        <v>42822615.760000005</v>
      </c>
      <c r="BJ203" s="114">
        <v>8</v>
      </c>
      <c r="BK203" s="114">
        <v>907420.17999999993</v>
      </c>
      <c r="BL203" s="114">
        <v>307</v>
      </c>
      <c r="BM203" s="114">
        <v>43730035.940000005</v>
      </c>
      <c r="BN203" s="99">
        <v>-79.666666666666686</v>
      </c>
      <c r="BO203" s="99">
        <v>-17414449.302133329</v>
      </c>
      <c r="BP203" s="114">
        <v>288</v>
      </c>
      <c r="BQ203" s="114">
        <v>63371167.989800006</v>
      </c>
      <c r="BR203" s="114">
        <v>96</v>
      </c>
      <c r="BS203" s="114">
        <v>21123722.663266666</v>
      </c>
      <c r="BT203" s="114">
        <v>84</v>
      </c>
      <c r="BU203" s="114">
        <v>18379964.500000007</v>
      </c>
      <c r="BV203" s="114">
        <v>49</v>
      </c>
      <c r="BW203" s="114">
        <v>10838786.530000001</v>
      </c>
      <c r="BX203" s="114">
        <v>133</v>
      </c>
      <c r="BY203" s="114">
        <v>29218751.030000009</v>
      </c>
      <c r="BZ203" s="99">
        <v>-12</v>
      </c>
      <c r="CA203" s="99">
        <v>-2743758.1632666588</v>
      </c>
      <c r="CB203" s="114">
        <v>150</v>
      </c>
      <c r="CC203" s="114">
        <v>14335692.538399998</v>
      </c>
      <c r="CD203" s="114">
        <v>49.999999999999993</v>
      </c>
      <c r="CE203" s="114">
        <v>4778564.1794666657</v>
      </c>
      <c r="CF203" s="114">
        <v>51</v>
      </c>
      <c r="CG203" s="114">
        <v>5725691.1000000006</v>
      </c>
      <c r="CH203" s="114">
        <v>10</v>
      </c>
      <c r="CI203" s="114">
        <v>995056.72</v>
      </c>
      <c r="CJ203" s="114">
        <v>61</v>
      </c>
      <c r="CK203" s="114">
        <v>6720747.8200000003</v>
      </c>
      <c r="CL203" s="99">
        <v>1.0000000000000071</v>
      </c>
      <c r="CM203" s="99">
        <v>947126.92053333484</v>
      </c>
      <c r="CN203" s="114">
        <v>808</v>
      </c>
      <c r="CO203" s="114">
        <v>59815540.110399999</v>
      </c>
      <c r="CP203" s="114">
        <v>269.33333333333331</v>
      </c>
      <c r="CQ203" s="114">
        <v>19938513.370133333</v>
      </c>
      <c r="CR203" s="114">
        <v>266</v>
      </c>
      <c r="CS203" s="114">
        <v>19691748.579999991</v>
      </c>
      <c r="CT203" s="114">
        <v>148</v>
      </c>
      <c r="CU203" s="114">
        <v>10956311.239999998</v>
      </c>
      <c r="CV203" s="114">
        <v>414</v>
      </c>
      <c r="CW203" s="114">
        <v>30648059.819999993</v>
      </c>
      <c r="CX203" s="99">
        <v>-3.3333333333333144</v>
      </c>
      <c r="CY203" s="99">
        <v>-246764.79013334215</v>
      </c>
      <c r="CZ203" s="114">
        <v>20</v>
      </c>
      <c r="DA203" s="114">
        <v>2272465.4930000002</v>
      </c>
      <c r="DB203" s="114">
        <v>6.666666666666667</v>
      </c>
      <c r="DC203" s="114">
        <v>757488.49766666675</v>
      </c>
      <c r="DD203" s="114">
        <v>15</v>
      </c>
      <c r="DE203" s="114">
        <v>1690135.9500000002</v>
      </c>
      <c r="DF203" s="114">
        <v>0</v>
      </c>
      <c r="DG203" s="114">
        <v>0</v>
      </c>
      <c r="DH203" s="114">
        <v>15</v>
      </c>
      <c r="DI203" s="114">
        <v>1690135.9500000002</v>
      </c>
      <c r="DJ203" s="99">
        <v>8.3333333333333321</v>
      </c>
      <c r="DK203" s="99">
        <v>932647.45233333344</v>
      </c>
      <c r="DL203" s="114">
        <v>75</v>
      </c>
      <c r="DM203" s="114">
        <v>7852706.46</v>
      </c>
      <c r="DN203" s="114">
        <v>25</v>
      </c>
      <c r="DO203" s="114">
        <v>2617568.8199999998</v>
      </c>
      <c r="DP203" s="114">
        <v>23</v>
      </c>
      <c r="DQ203" s="114">
        <v>2408163.25</v>
      </c>
      <c r="DR203" s="114">
        <v>0</v>
      </c>
      <c r="DS203" s="114">
        <v>0</v>
      </c>
      <c r="DT203" s="114">
        <v>23</v>
      </c>
      <c r="DU203" s="114">
        <v>2408163.25</v>
      </c>
      <c r="DV203" s="99">
        <v>-2</v>
      </c>
      <c r="DW203" s="99">
        <v>-209405.56999999983</v>
      </c>
      <c r="DX203" s="114">
        <v>80</v>
      </c>
      <c r="DY203" s="114">
        <v>10603387.998199999</v>
      </c>
      <c r="DZ203" s="114">
        <v>26.666666666666664</v>
      </c>
      <c r="EA203" s="114">
        <v>3534462.6660666671</v>
      </c>
      <c r="EB203" s="114">
        <v>39</v>
      </c>
      <c r="EC203" s="114">
        <v>5373110</v>
      </c>
      <c r="ED203" s="114">
        <v>1</v>
      </c>
      <c r="EE203" s="114">
        <v>98513.67</v>
      </c>
      <c r="EF203" s="114">
        <v>40</v>
      </c>
      <c r="EG203" s="114">
        <v>5471623.6699999999</v>
      </c>
      <c r="EH203" s="99">
        <v>12.333333333333336</v>
      </c>
      <c r="EI203" s="99">
        <v>1838647.3339333329</v>
      </c>
      <c r="EJ203" s="114">
        <v>478</v>
      </c>
      <c r="EK203" s="114">
        <v>76998473.189599991</v>
      </c>
      <c r="EL203" s="114">
        <v>159.33333333333334</v>
      </c>
      <c r="EM203" s="114">
        <v>25666157.729866669</v>
      </c>
      <c r="EN203" s="114">
        <v>116</v>
      </c>
      <c r="EO203" s="114">
        <v>17879064.32</v>
      </c>
      <c r="EP203" s="114">
        <v>12</v>
      </c>
      <c r="EQ203" s="114">
        <v>1925732.3</v>
      </c>
      <c r="ER203" s="114">
        <v>128</v>
      </c>
      <c r="ES203" s="114">
        <v>19804796.619999997</v>
      </c>
      <c r="ET203" s="99">
        <v>-43.333333333333343</v>
      </c>
      <c r="EU203" s="99">
        <v>-7787093.4098666683</v>
      </c>
      <c r="EV203" s="114">
        <v>25</v>
      </c>
      <c r="EW203" s="114">
        <v>3801171.0649999999</v>
      </c>
      <c r="EX203" s="114">
        <v>8.3333333333333339</v>
      </c>
      <c r="EY203" s="114">
        <v>1267057.0216666667</v>
      </c>
      <c r="EZ203" s="114">
        <v>0</v>
      </c>
      <c r="FA203" s="114">
        <v>0</v>
      </c>
      <c r="FB203" s="114">
        <v>0</v>
      </c>
      <c r="FC203" s="114">
        <v>0</v>
      </c>
      <c r="FD203" s="114">
        <v>0</v>
      </c>
      <c r="FE203" s="114">
        <v>0</v>
      </c>
      <c r="FF203" s="99">
        <v>-8.3333333333333339</v>
      </c>
      <c r="FG203" s="99">
        <v>-1267057.0216666667</v>
      </c>
      <c r="FH203" s="114">
        <v>100</v>
      </c>
      <c r="FI203" s="114">
        <v>13641871.940000001</v>
      </c>
      <c r="FJ203" s="114">
        <v>33.333333333333336</v>
      </c>
      <c r="FK203" s="114">
        <v>4547290.6466666674</v>
      </c>
      <c r="FL203" s="114">
        <v>0</v>
      </c>
      <c r="FM203" s="114">
        <v>0</v>
      </c>
      <c r="FN203" s="114">
        <v>0</v>
      </c>
      <c r="FO203" s="114">
        <v>0</v>
      </c>
      <c r="FP203" s="114">
        <v>0</v>
      </c>
      <c r="FQ203" s="114">
        <v>0</v>
      </c>
      <c r="FR203" s="99">
        <v>-33.333333333333336</v>
      </c>
      <c r="FS203" s="99">
        <v>-4547290.6466666674</v>
      </c>
      <c r="FT203" s="114">
        <v>10</v>
      </c>
      <c r="FU203" s="114">
        <v>1459446.568</v>
      </c>
      <c r="FV203" s="114">
        <v>3.3333333333333335</v>
      </c>
      <c r="FW203" s="114">
        <v>486482.18933333334</v>
      </c>
      <c r="FX203" s="114">
        <v>0</v>
      </c>
      <c r="FY203" s="114">
        <v>0</v>
      </c>
      <c r="FZ203" s="114">
        <v>0</v>
      </c>
      <c r="GA203" s="114">
        <v>0</v>
      </c>
      <c r="GB203" s="114">
        <v>0</v>
      </c>
      <c r="GC203" s="114">
        <v>0</v>
      </c>
      <c r="GD203" s="99">
        <v>-3.3333333333333335</v>
      </c>
      <c r="GE203" s="99">
        <v>-486482.18933333334</v>
      </c>
      <c r="GF203" s="114">
        <v>5232</v>
      </c>
      <c r="GG203" s="114">
        <v>796927672.15399992</v>
      </c>
      <c r="GH203" s="114">
        <v>1744</v>
      </c>
      <c r="GI203" s="114">
        <v>265642557.38466665</v>
      </c>
      <c r="GJ203" s="114">
        <v>1616</v>
      </c>
      <c r="GK203" s="114">
        <v>239177768.33000004</v>
      </c>
      <c r="GL203" s="114">
        <v>264</v>
      </c>
      <c r="GM203" s="114">
        <v>32513589.400000002</v>
      </c>
      <c r="GN203" s="114">
        <v>1880</v>
      </c>
      <c r="GO203" s="114">
        <v>271691357.72999996</v>
      </c>
      <c r="GP203" s="114">
        <v>-128</v>
      </c>
      <c r="GQ203" s="114">
        <v>-26464789.054666627</v>
      </c>
      <c r="GR203" s="142">
        <v>0.875</v>
      </c>
      <c r="GS203" s="142">
        <v>0.87011010289214086</v>
      </c>
      <c r="GT203" s="139"/>
      <c r="GU203" s="139"/>
    </row>
    <row r="204" spans="1:204" s="100" customFormat="1" x14ac:dyDescent="0.2">
      <c r="A204" s="23">
        <v>1</v>
      </c>
      <c r="B204" s="112"/>
      <c r="C204" s="147" t="s">
        <v>287</v>
      </c>
      <c r="D204" s="112"/>
      <c r="E204" s="113" t="s">
        <v>285</v>
      </c>
      <c r="F204" s="113"/>
      <c r="G204" s="113"/>
      <c r="H204" s="114">
        <v>116</v>
      </c>
      <c r="I204" s="114">
        <v>15638374.4286</v>
      </c>
      <c r="J204" s="114">
        <v>29</v>
      </c>
      <c r="K204" s="114">
        <v>3909593.6071500001</v>
      </c>
      <c r="L204" s="114">
        <v>24</v>
      </c>
      <c r="M204" s="114">
        <v>3183655.58</v>
      </c>
      <c r="N204" s="114">
        <v>0</v>
      </c>
      <c r="O204" s="114">
        <v>0</v>
      </c>
      <c r="P204" s="114">
        <v>24</v>
      </c>
      <c r="Q204" s="114">
        <v>3183655.58</v>
      </c>
      <c r="R204" s="99">
        <v>-5</v>
      </c>
      <c r="S204" s="99">
        <v>-725938.02714999998</v>
      </c>
      <c r="T204" s="114">
        <v>1772</v>
      </c>
      <c r="U204" s="114">
        <v>318340442.73610002</v>
      </c>
      <c r="V204" s="114">
        <v>443</v>
      </c>
      <c r="W204" s="114">
        <v>79585110.684025005</v>
      </c>
      <c r="X204" s="114">
        <v>449</v>
      </c>
      <c r="Y204" s="114">
        <v>79733210.829999998</v>
      </c>
      <c r="Z204" s="114">
        <v>27</v>
      </c>
      <c r="AA204" s="114">
        <v>5155485.07</v>
      </c>
      <c r="AB204" s="114">
        <v>476</v>
      </c>
      <c r="AC204" s="114">
        <v>84888695.900000006</v>
      </c>
      <c r="AD204" s="99">
        <v>6</v>
      </c>
      <c r="AE204" s="99">
        <v>148100.14597499371</v>
      </c>
      <c r="AF204" s="114">
        <v>75</v>
      </c>
      <c r="AG204" s="114">
        <v>14842722.010500001</v>
      </c>
      <c r="AH204" s="114">
        <v>18.75</v>
      </c>
      <c r="AI204" s="114">
        <v>3710680.5026249997</v>
      </c>
      <c r="AJ204" s="114">
        <v>11</v>
      </c>
      <c r="AK204" s="114">
        <v>1891593.61</v>
      </c>
      <c r="AL204" s="114">
        <v>0</v>
      </c>
      <c r="AM204" s="114">
        <v>0</v>
      </c>
      <c r="AN204" s="114">
        <v>11</v>
      </c>
      <c r="AO204" s="114">
        <v>1891593.61</v>
      </c>
      <c r="AP204" s="99">
        <v>-7.75</v>
      </c>
      <c r="AQ204" s="99">
        <v>-1819086.8926249996</v>
      </c>
      <c r="AR204" s="114">
        <v>100</v>
      </c>
      <c r="AS204" s="114">
        <v>13243014.440000001</v>
      </c>
      <c r="AT204" s="114">
        <v>25</v>
      </c>
      <c r="AU204" s="114">
        <v>3310753.6100000003</v>
      </c>
      <c r="AV204" s="114">
        <v>19</v>
      </c>
      <c r="AW204" s="114">
        <v>2516172.6600000006</v>
      </c>
      <c r="AX204" s="114">
        <v>0</v>
      </c>
      <c r="AY204" s="114">
        <v>0</v>
      </c>
      <c r="AZ204" s="114">
        <v>19</v>
      </c>
      <c r="BA204" s="114">
        <v>2516172.6600000006</v>
      </c>
      <c r="BB204" s="99">
        <v>-6</v>
      </c>
      <c r="BC204" s="99">
        <v>-794580.94999999972</v>
      </c>
      <c r="BD204" s="114">
        <v>1135</v>
      </c>
      <c r="BE204" s="114">
        <v>180711195.1864</v>
      </c>
      <c r="BF204" s="114">
        <v>284.25</v>
      </c>
      <c r="BG204" s="114">
        <v>45177798.796599999</v>
      </c>
      <c r="BH204" s="114">
        <v>211</v>
      </c>
      <c r="BI204" s="114">
        <v>30133365.490000002</v>
      </c>
      <c r="BJ204" s="114">
        <v>4</v>
      </c>
      <c r="BK204" s="114">
        <v>471439.95999999996</v>
      </c>
      <c r="BL204" s="114">
        <v>215</v>
      </c>
      <c r="BM204" s="114">
        <v>30604805.450000003</v>
      </c>
      <c r="BN204" s="99">
        <v>-73.25</v>
      </c>
      <c r="BO204" s="99">
        <v>-15044433.306599997</v>
      </c>
      <c r="BP204" s="114">
        <v>288</v>
      </c>
      <c r="BQ204" s="114">
        <v>63371167.989800006</v>
      </c>
      <c r="BR204" s="114">
        <v>72</v>
      </c>
      <c r="BS204" s="114">
        <v>15842791.997450002</v>
      </c>
      <c r="BT204" s="114">
        <v>84</v>
      </c>
      <c r="BU204" s="114">
        <v>18379964.500000007</v>
      </c>
      <c r="BV204" s="114">
        <v>33</v>
      </c>
      <c r="BW204" s="114">
        <v>7338640.0099999988</v>
      </c>
      <c r="BX204" s="114">
        <v>117</v>
      </c>
      <c r="BY204" s="114">
        <v>25718604.510000009</v>
      </c>
      <c r="BZ204" s="99">
        <v>12</v>
      </c>
      <c r="CA204" s="99">
        <v>2537172.5025500059</v>
      </c>
      <c r="CB204" s="114">
        <v>150</v>
      </c>
      <c r="CC204" s="114">
        <v>14335692.538399998</v>
      </c>
      <c r="CD204" s="114">
        <v>37.5</v>
      </c>
      <c r="CE204" s="114">
        <v>3583923.1345999995</v>
      </c>
      <c r="CF204" s="114">
        <v>40</v>
      </c>
      <c r="CG204" s="114">
        <v>4455594.080000001</v>
      </c>
      <c r="CH204" s="114">
        <v>7</v>
      </c>
      <c r="CI204" s="114">
        <v>734569.08000000007</v>
      </c>
      <c r="CJ204" s="114">
        <v>47</v>
      </c>
      <c r="CK204" s="114">
        <v>5190163.1600000011</v>
      </c>
      <c r="CL204" s="99">
        <v>2.5</v>
      </c>
      <c r="CM204" s="99">
        <v>871670.94540000148</v>
      </c>
      <c r="CN204" s="114">
        <v>808</v>
      </c>
      <c r="CO204" s="114">
        <v>59815540.110399999</v>
      </c>
      <c r="CP204" s="114">
        <v>202</v>
      </c>
      <c r="CQ204" s="114">
        <v>14953885.0276</v>
      </c>
      <c r="CR204" s="114">
        <v>206</v>
      </c>
      <c r="CS204" s="114">
        <v>15250000.779999996</v>
      </c>
      <c r="CT204" s="114">
        <v>109</v>
      </c>
      <c r="CU204" s="114">
        <v>8069175.1699999981</v>
      </c>
      <c r="CV204" s="114">
        <v>315</v>
      </c>
      <c r="CW204" s="114">
        <v>23319175.949999996</v>
      </c>
      <c r="CX204" s="99">
        <v>4</v>
      </c>
      <c r="CY204" s="99">
        <v>296115.75239999592</v>
      </c>
      <c r="CZ204" s="114">
        <v>20</v>
      </c>
      <c r="DA204" s="114">
        <v>2272465.4930000002</v>
      </c>
      <c r="DB204" s="114">
        <v>5</v>
      </c>
      <c r="DC204" s="114">
        <v>568116.37325000006</v>
      </c>
      <c r="DD204" s="114">
        <v>14</v>
      </c>
      <c r="DE204" s="114">
        <v>1619152.31</v>
      </c>
      <c r="DF204" s="114">
        <v>0</v>
      </c>
      <c r="DG204" s="114">
        <v>0</v>
      </c>
      <c r="DH204" s="114">
        <v>14</v>
      </c>
      <c r="DI204" s="114">
        <v>1619152.31</v>
      </c>
      <c r="DJ204" s="99">
        <v>9</v>
      </c>
      <c r="DK204" s="99">
        <v>1051035.9367499999</v>
      </c>
      <c r="DL204" s="114">
        <v>70</v>
      </c>
      <c r="DM204" s="114">
        <v>7329192.6960000005</v>
      </c>
      <c r="DN204" s="114">
        <v>17.5</v>
      </c>
      <c r="DO204" s="114">
        <v>1832298.1740000001</v>
      </c>
      <c r="DP204" s="114">
        <v>17</v>
      </c>
      <c r="DQ204" s="114">
        <v>1779946.75</v>
      </c>
      <c r="DR204" s="114">
        <v>0</v>
      </c>
      <c r="DS204" s="114">
        <v>0</v>
      </c>
      <c r="DT204" s="114">
        <v>17</v>
      </c>
      <c r="DU204" s="114">
        <v>1779946.75</v>
      </c>
      <c r="DV204" s="99">
        <v>-0.5</v>
      </c>
      <c r="DW204" s="99">
        <v>-52351.424000000115</v>
      </c>
      <c r="DX204" s="114">
        <v>80</v>
      </c>
      <c r="DY204" s="114">
        <v>10603387.998199999</v>
      </c>
      <c r="DZ204" s="114">
        <v>20</v>
      </c>
      <c r="EA204" s="114">
        <v>2650846.9995499998</v>
      </c>
      <c r="EB204" s="114">
        <v>29</v>
      </c>
      <c r="EC204" s="114">
        <v>3909914.73</v>
      </c>
      <c r="ED204" s="114">
        <v>1</v>
      </c>
      <c r="EE204" s="114">
        <v>98513.67</v>
      </c>
      <c r="EF204" s="114">
        <v>30</v>
      </c>
      <c r="EG204" s="114">
        <v>4008428.4</v>
      </c>
      <c r="EH204" s="99">
        <v>9</v>
      </c>
      <c r="EI204" s="99">
        <v>1259067.7304500001</v>
      </c>
      <c r="EJ204" s="114">
        <v>478</v>
      </c>
      <c r="EK204" s="114">
        <v>76998473.189599991</v>
      </c>
      <c r="EL204" s="114">
        <v>119.5</v>
      </c>
      <c r="EM204" s="114">
        <v>19249618.297399998</v>
      </c>
      <c r="EN204" s="114">
        <v>79</v>
      </c>
      <c r="EO204" s="114">
        <v>12380451.6</v>
      </c>
      <c r="EP204" s="114">
        <v>7</v>
      </c>
      <c r="EQ204" s="114">
        <v>1203081.6000000001</v>
      </c>
      <c r="ER204" s="114">
        <v>86</v>
      </c>
      <c r="ES204" s="114">
        <v>13583533.199999999</v>
      </c>
      <c r="ET204" s="99">
        <v>-40.5</v>
      </c>
      <c r="EU204" s="99">
        <v>-6869166.6973999981</v>
      </c>
      <c r="EV204" s="114">
        <v>25</v>
      </c>
      <c r="EW204" s="114">
        <v>3801171.0649999999</v>
      </c>
      <c r="EX204" s="114">
        <v>6.25</v>
      </c>
      <c r="EY204" s="114">
        <v>950292.7662500001</v>
      </c>
      <c r="EZ204" s="114">
        <v>0</v>
      </c>
      <c r="FA204" s="114">
        <v>0</v>
      </c>
      <c r="FB204" s="114">
        <v>0</v>
      </c>
      <c r="FC204" s="114">
        <v>0</v>
      </c>
      <c r="FD204" s="114">
        <v>0</v>
      </c>
      <c r="FE204" s="114">
        <v>0</v>
      </c>
      <c r="FF204" s="99">
        <v>-6.25</v>
      </c>
      <c r="FG204" s="99">
        <v>-950292.7662500001</v>
      </c>
      <c r="FH204" s="114">
        <v>100</v>
      </c>
      <c r="FI204" s="114">
        <v>13641871.940000001</v>
      </c>
      <c r="FJ204" s="114">
        <v>25</v>
      </c>
      <c r="FK204" s="114">
        <v>3410467.9850000003</v>
      </c>
      <c r="FL204" s="114">
        <v>0</v>
      </c>
      <c r="FM204" s="114">
        <v>0</v>
      </c>
      <c r="FN204" s="114">
        <v>0</v>
      </c>
      <c r="FO204" s="114">
        <v>0</v>
      </c>
      <c r="FP204" s="114">
        <v>0</v>
      </c>
      <c r="FQ204" s="114">
        <v>0</v>
      </c>
      <c r="FR204" s="99">
        <v>-25</v>
      </c>
      <c r="FS204" s="99">
        <v>-3410467.9850000003</v>
      </c>
      <c r="FT204" s="114">
        <v>10</v>
      </c>
      <c r="FU204" s="114">
        <v>1459446.568</v>
      </c>
      <c r="FV204" s="114">
        <v>2.5</v>
      </c>
      <c r="FW204" s="114">
        <v>364861.64199999999</v>
      </c>
      <c r="FX204" s="114">
        <v>0</v>
      </c>
      <c r="FY204" s="114">
        <v>0</v>
      </c>
      <c r="FZ204" s="114">
        <v>0</v>
      </c>
      <c r="GA204" s="114">
        <v>0</v>
      </c>
      <c r="GB204" s="114">
        <v>0</v>
      </c>
      <c r="GC204" s="114">
        <v>0</v>
      </c>
      <c r="GD204" s="99">
        <v>-2.5</v>
      </c>
      <c r="GE204" s="99">
        <v>-364861.64199999999</v>
      </c>
      <c r="GF204" s="114">
        <v>5227</v>
      </c>
      <c r="GG204" s="114">
        <v>796404158.38999999</v>
      </c>
      <c r="GH204" s="114">
        <v>1306.75</v>
      </c>
      <c r="GI204" s="114">
        <v>199101039.5975</v>
      </c>
      <c r="GJ204" s="114">
        <v>1183</v>
      </c>
      <c r="GK204" s="114">
        <v>175233022.91999999</v>
      </c>
      <c r="GL204" s="114">
        <v>188</v>
      </c>
      <c r="GM204" s="114">
        <v>23070904.559999995</v>
      </c>
      <c r="GN204" s="114">
        <v>1371</v>
      </c>
      <c r="GO204" s="114">
        <v>198303927.48000002</v>
      </c>
      <c r="GP204" s="114">
        <v>-123.75</v>
      </c>
      <c r="GQ204" s="114">
        <v>-23868016.677499987</v>
      </c>
      <c r="GR204" s="142">
        <v>1.1666666666666667</v>
      </c>
      <c r="GS204" s="142">
        <v>1.1601468038561877</v>
      </c>
      <c r="GT204" s="139"/>
      <c r="GU204" s="139"/>
    </row>
    <row r="205" spans="1:204" s="100" customFormat="1" x14ac:dyDescent="0.2">
      <c r="A205" s="23">
        <v>1</v>
      </c>
      <c r="B205" s="112"/>
      <c r="C205" s="112"/>
      <c r="D205" s="112"/>
      <c r="E205" s="113" t="s">
        <v>281</v>
      </c>
      <c r="F205" s="113"/>
      <c r="G205" s="113"/>
      <c r="H205" s="114">
        <v>116</v>
      </c>
      <c r="I205" s="114">
        <v>15638374.4286</v>
      </c>
      <c r="J205" s="114">
        <v>19.333333333333332</v>
      </c>
      <c r="K205" s="114">
        <v>2606395.7380999997</v>
      </c>
      <c r="L205" s="114">
        <v>12</v>
      </c>
      <c r="M205" s="114">
        <v>1644822.4</v>
      </c>
      <c r="N205" s="114">
        <v>0</v>
      </c>
      <c r="O205" s="114">
        <v>0</v>
      </c>
      <c r="P205" s="114">
        <v>12</v>
      </c>
      <c r="Q205" s="114">
        <v>1644822.4</v>
      </c>
      <c r="R205" s="99">
        <v>-7.3333333333333321</v>
      </c>
      <c r="S205" s="99">
        <v>-961573.33809999982</v>
      </c>
      <c r="T205" s="114">
        <v>1772</v>
      </c>
      <c r="U205" s="114">
        <v>318340442.73610002</v>
      </c>
      <c r="V205" s="114">
        <v>295.33333333333331</v>
      </c>
      <c r="W205" s="114">
        <v>53056740.456016667</v>
      </c>
      <c r="X205" s="114">
        <v>280</v>
      </c>
      <c r="Y205" s="114">
        <v>49932178.547200002</v>
      </c>
      <c r="Z205" s="114">
        <v>13</v>
      </c>
      <c r="AA205" s="114">
        <v>2540169.0699999998</v>
      </c>
      <c r="AB205" s="114">
        <v>293</v>
      </c>
      <c r="AC205" s="114">
        <v>52472347.617200002</v>
      </c>
      <c r="AD205" s="99">
        <v>-15.333333333333314</v>
      </c>
      <c r="AE205" s="99">
        <v>-3124561.9088166654</v>
      </c>
      <c r="AF205" s="114">
        <v>140</v>
      </c>
      <c r="AG205" s="114">
        <v>26759986.140000001</v>
      </c>
      <c r="AH205" s="114">
        <v>23.333333333333336</v>
      </c>
      <c r="AI205" s="114">
        <v>4459997.6900000004</v>
      </c>
      <c r="AJ205" s="114">
        <v>5</v>
      </c>
      <c r="AK205" s="114">
        <v>989514.8</v>
      </c>
      <c r="AL205" s="114">
        <v>0</v>
      </c>
      <c r="AM205" s="114">
        <v>0</v>
      </c>
      <c r="AN205" s="114">
        <v>5</v>
      </c>
      <c r="AO205" s="114">
        <v>989514.8</v>
      </c>
      <c r="AP205" s="99">
        <v>-18.333333333333336</v>
      </c>
      <c r="AQ205" s="99">
        <v>-3470482.8900000006</v>
      </c>
      <c r="AR205" s="114">
        <v>100</v>
      </c>
      <c r="AS205" s="114">
        <v>13243014.440000001</v>
      </c>
      <c r="AT205" s="114">
        <v>16.666666666666668</v>
      </c>
      <c r="AU205" s="114">
        <v>2207169.0733333337</v>
      </c>
      <c r="AV205" s="114">
        <v>13</v>
      </c>
      <c r="AW205" s="114">
        <v>1721591.8200000003</v>
      </c>
      <c r="AX205" s="114">
        <v>0</v>
      </c>
      <c r="AY205" s="114">
        <v>0</v>
      </c>
      <c r="AZ205" s="114">
        <v>13</v>
      </c>
      <c r="BA205" s="114">
        <v>1721591.8200000003</v>
      </c>
      <c r="BB205" s="99">
        <v>-3.6666666666666679</v>
      </c>
      <c r="BC205" s="99">
        <v>-485577.25333333341</v>
      </c>
      <c r="BD205" s="114">
        <v>1135</v>
      </c>
      <c r="BE205" s="114">
        <v>180711195.1864</v>
      </c>
      <c r="BF205" s="114">
        <v>189.83333333333334</v>
      </c>
      <c r="BG205" s="114">
        <v>30118532.531066667</v>
      </c>
      <c r="BH205" s="114">
        <v>132</v>
      </c>
      <c r="BI205" s="114">
        <v>18373626.079999998</v>
      </c>
      <c r="BJ205" s="114">
        <v>3</v>
      </c>
      <c r="BK205" s="114">
        <v>336869.81</v>
      </c>
      <c r="BL205" s="114">
        <v>135</v>
      </c>
      <c r="BM205" s="114">
        <v>18710495.890000001</v>
      </c>
      <c r="BN205" s="99">
        <v>-57.833333333333343</v>
      </c>
      <c r="BO205" s="99">
        <v>-11744906.451066669</v>
      </c>
      <c r="BP205" s="114">
        <v>288</v>
      </c>
      <c r="BQ205" s="114">
        <v>63371167.989800006</v>
      </c>
      <c r="BR205" s="114">
        <v>48</v>
      </c>
      <c r="BS205" s="114">
        <v>10561861.331633333</v>
      </c>
      <c r="BT205" s="114">
        <v>38</v>
      </c>
      <c r="BU205" s="114">
        <v>7632701.0300000021</v>
      </c>
      <c r="BV205" s="114">
        <v>23</v>
      </c>
      <c r="BW205" s="114">
        <v>5198883.5600000015</v>
      </c>
      <c r="BX205" s="114">
        <v>61</v>
      </c>
      <c r="BY205" s="114">
        <v>12831584.590000004</v>
      </c>
      <c r="BZ205" s="99">
        <v>-10</v>
      </c>
      <c r="CA205" s="99">
        <v>-2929160.301633331</v>
      </c>
      <c r="CB205" s="114">
        <v>150</v>
      </c>
      <c r="CC205" s="114">
        <v>14335692.538399998</v>
      </c>
      <c r="CD205" s="114">
        <v>24.999999999999996</v>
      </c>
      <c r="CE205" s="114">
        <v>2389282.0897333329</v>
      </c>
      <c r="CF205" s="114">
        <v>17</v>
      </c>
      <c r="CG205" s="114">
        <v>1729625.7999999998</v>
      </c>
      <c r="CH205" s="114">
        <v>5</v>
      </c>
      <c r="CI205" s="114">
        <v>497528.36</v>
      </c>
      <c r="CJ205" s="114">
        <v>22</v>
      </c>
      <c r="CK205" s="114">
        <v>2227154.16</v>
      </c>
      <c r="CL205" s="99">
        <v>-7.9999999999999964</v>
      </c>
      <c r="CM205" s="99">
        <v>-659656.28973333305</v>
      </c>
      <c r="CN205" s="114">
        <v>808</v>
      </c>
      <c r="CO205" s="114">
        <v>59815540.110399999</v>
      </c>
      <c r="CP205" s="114">
        <v>134.66666666666666</v>
      </c>
      <c r="CQ205" s="114">
        <v>9969256.6850666665</v>
      </c>
      <c r="CR205" s="114">
        <v>127</v>
      </c>
      <c r="CS205" s="114">
        <v>9401699.5099999979</v>
      </c>
      <c r="CT205" s="114">
        <v>61</v>
      </c>
      <c r="CU205" s="114">
        <v>4515776.93</v>
      </c>
      <c r="CV205" s="114">
        <v>188</v>
      </c>
      <c r="CW205" s="114">
        <v>13917476.439999999</v>
      </c>
      <c r="CX205" s="99">
        <v>-7.6666666666666572</v>
      </c>
      <c r="CY205" s="99">
        <v>-567557.17506666854</v>
      </c>
      <c r="CZ205" s="114">
        <v>20</v>
      </c>
      <c r="DA205" s="114">
        <v>2272465.4930000002</v>
      </c>
      <c r="DB205" s="114">
        <v>3.3333333333333335</v>
      </c>
      <c r="DC205" s="114">
        <v>378744.24883333337</v>
      </c>
      <c r="DD205" s="114">
        <v>11</v>
      </c>
      <c r="DE205" s="114">
        <v>1235642.8400000001</v>
      </c>
      <c r="DF205" s="114">
        <v>0</v>
      </c>
      <c r="DG205" s="114">
        <v>0</v>
      </c>
      <c r="DH205" s="114">
        <v>11</v>
      </c>
      <c r="DI205" s="114">
        <v>1235642.8400000001</v>
      </c>
      <c r="DJ205" s="99">
        <v>7.6666666666666661</v>
      </c>
      <c r="DK205" s="99">
        <v>856898.59116666671</v>
      </c>
      <c r="DL205" s="114">
        <v>70</v>
      </c>
      <c r="DM205" s="114">
        <v>7329192.6960000005</v>
      </c>
      <c r="DN205" s="114">
        <v>11.666666666666666</v>
      </c>
      <c r="DO205" s="114">
        <v>1221532.1160000002</v>
      </c>
      <c r="DP205" s="114">
        <v>17</v>
      </c>
      <c r="DQ205" s="114">
        <v>1779946.75</v>
      </c>
      <c r="DR205" s="114">
        <v>0</v>
      </c>
      <c r="DS205" s="114">
        <v>0</v>
      </c>
      <c r="DT205" s="114">
        <v>17</v>
      </c>
      <c r="DU205" s="114">
        <v>1779946.75</v>
      </c>
      <c r="DV205" s="99">
        <v>5.3333333333333339</v>
      </c>
      <c r="DW205" s="99">
        <v>558414.63399999985</v>
      </c>
      <c r="DX205" s="114">
        <v>80</v>
      </c>
      <c r="DY205" s="114">
        <v>10603387.998199999</v>
      </c>
      <c r="DZ205" s="114">
        <v>13.333333333333332</v>
      </c>
      <c r="EA205" s="114">
        <v>1767231.3330333335</v>
      </c>
      <c r="EB205" s="114">
        <v>24</v>
      </c>
      <c r="EC205" s="114">
        <v>3245573.2</v>
      </c>
      <c r="ED205" s="114">
        <v>0</v>
      </c>
      <c r="EE205" s="114">
        <v>0</v>
      </c>
      <c r="EF205" s="114">
        <v>24</v>
      </c>
      <c r="EG205" s="114">
        <v>3245573.2</v>
      </c>
      <c r="EH205" s="99">
        <v>10.666666666666668</v>
      </c>
      <c r="EI205" s="99">
        <v>1478341.8669666667</v>
      </c>
      <c r="EJ205" s="114">
        <v>478</v>
      </c>
      <c r="EK205" s="114">
        <v>76998473.189599991</v>
      </c>
      <c r="EL205" s="114">
        <v>79.666666666666671</v>
      </c>
      <c r="EM205" s="114">
        <v>12833078.864933334</v>
      </c>
      <c r="EN205" s="114">
        <v>39</v>
      </c>
      <c r="EO205" s="114">
        <v>6130805.2799999993</v>
      </c>
      <c r="EP205" s="114">
        <v>5</v>
      </c>
      <c r="EQ205" s="114">
        <v>881723.19000000006</v>
      </c>
      <c r="ER205" s="114">
        <v>44</v>
      </c>
      <c r="ES205" s="114">
        <v>7012528.4700000007</v>
      </c>
      <c r="ET205" s="99">
        <v>-40.666666666666671</v>
      </c>
      <c r="EU205" s="99">
        <v>-6702273.584933335</v>
      </c>
      <c r="EV205" s="114">
        <v>25</v>
      </c>
      <c r="EW205" s="114">
        <v>3801171.0649999999</v>
      </c>
      <c r="EX205" s="114">
        <v>4.166666666666667</v>
      </c>
      <c r="EY205" s="114">
        <v>633528.51083333336</v>
      </c>
      <c r="EZ205" s="114">
        <v>0</v>
      </c>
      <c r="FA205" s="114">
        <v>0</v>
      </c>
      <c r="FB205" s="114">
        <v>0</v>
      </c>
      <c r="FC205" s="114">
        <v>0</v>
      </c>
      <c r="FD205" s="114">
        <v>0</v>
      </c>
      <c r="FE205" s="114">
        <v>0</v>
      </c>
      <c r="FF205" s="99">
        <v>-4.166666666666667</v>
      </c>
      <c r="FG205" s="99">
        <v>-633528.51083333336</v>
      </c>
      <c r="FH205" s="114">
        <v>100</v>
      </c>
      <c r="FI205" s="114">
        <v>13641871.940000001</v>
      </c>
      <c r="FJ205" s="114">
        <v>16.666666666666668</v>
      </c>
      <c r="FK205" s="114">
        <v>2273645.3233333337</v>
      </c>
      <c r="FL205" s="114">
        <v>0</v>
      </c>
      <c r="FM205" s="114">
        <v>0</v>
      </c>
      <c r="FN205" s="114">
        <v>0</v>
      </c>
      <c r="FO205" s="114">
        <v>0</v>
      </c>
      <c r="FP205" s="114">
        <v>0</v>
      </c>
      <c r="FQ205" s="114">
        <v>0</v>
      </c>
      <c r="FR205" s="99">
        <v>-16.666666666666668</v>
      </c>
      <c r="FS205" s="99">
        <v>-2273645.3233333337</v>
      </c>
      <c r="FT205" s="114">
        <v>10</v>
      </c>
      <c r="FU205" s="114">
        <v>1459446.568</v>
      </c>
      <c r="FV205" s="114">
        <v>1.6666666666666667</v>
      </c>
      <c r="FW205" s="114">
        <v>243241.09466666667</v>
      </c>
      <c r="FX205" s="114">
        <v>0</v>
      </c>
      <c r="FY205" s="114">
        <v>0</v>
      </c>
      <c r="FZ205" s="114">
        <v>0</v>
      </c>
      <c r="GA205" s="114">
        <v>0</v>
      </c>
      <c r="GB205" s="114">
        <v>0</v>
      </c>
      <c r="GC205" s="114">
        <v>0</v>
      </c>
      <c r="GD205" s="99">
        <v>-1.6666666666666667</v>
      </c>
      <c r="GE205" s="99">
        <v>-243241.09466666667</v>
      </c>
      <c r="GF205" s="114">
        <v>5292</v>
      </c>
      <c r="GG205" s="114">
        <v>808321422.51950002</v>
      </c>
      <c r="GH205" s="114">
        <v>882.83333333333326</v>
      </c>
      <c r="GI205" s="114">
        <v>134720237.08658332</v>
      </c>
      <c r="GJ205" s="114">
        <v>715</v>
      </c>
      <c r="GK205" s="114">
        <v>103817728.05720001</v>
      </c>
      <c r="GL205" s="114">
        <v>110</v>
      </c>
      <c r="GM205" s="114">
        <v>13970950.920000002</v>
      </c>
      <c r="GN205" s="114">
        <v>825</v>
      </c>
      <c r="GO205" s="114">
        <v>117788678.9772</v>
      </c>
      <c r="GP205" s="114">
        <v>-167.83333333333334</v>
      </c>
      <c r="GQ205" s="114">
        <v>-30902509.029383332</v>
      </c>
      <c r="GR205" s="142">
        <v>0.79166666666666663</v>
      </c>
      <c r="GS205" s="142">
        <v>0.72266627920399396</v>
      </c>
      <c r="GT205" s="139"/>
      <c r="GU205" s="139"/>
    </row>
    <row r="206" spans="1:204" s="100" customFormat="1" hidden="1" x14ac:dyDescent="0.2">
      <c r="A206" s="23">
        <v>1</v>
      </c>
      <c r="B206" s="112"/>
      <c r="C206" s="112"/>
      <c r="D206" s="112"/>
      <c r="E206" s="113" t="s">
        <v>280</v>
      </c>
      <c r="F206" s="113"/>
      <c r="G206" s="113"/>
      <c r="H206" s="114">
        <v>116</v>
      </c>
      <c r="I206" s="114">
        <v>15638374.4286</v>
      </c>
      <c r="J206" s="114">
        <v>9.6666666666666661</v>
      </c>
      <c r="K206" s="114">
        <v>1303197.8690499999</v>
      </c>
      <c r="L206" s="114">
        <v>5</v>
      </c>
      <c r="M206" s="114">
        <v>686373.60999999987</v>
      </c>
      <c r="N206" s="114">
        <v>0</v>
      </c>
      <c r="O206" s="114">
        <v>0</v>
      </c>
      <c r="P206" s="114">
        <v>5</v>
      </c>
      <c r="Q206" s="114">
        <v>686373.60999999987</v>
      </c>
      <c r="R206" s="99">
        <v>-4.6666666666666661</v>
      </c>
      <c r="S206" s="99">
        <v>-616824.25905000011</v>
      </c>
      <c r="T206" s="114">
        <v>1772</v>
      </c>
      <c r="U206" s="114">
        <v>318340442.73610002</v>
      </c>
      <c r="V206" s="114">
        <v>147.66666666666666</v>
      </c>
      <c r="W206" s="114">
        <v>26528370.228008334</v>
      </c>
      <c r="X206" s="114">
        <v>145</v>
      </c>
      <c r="Y206" s="114">
        <v>25586303.140000008</v>
      </c>
      <c r="Z206" s="114">
        <v>3</v>
      </c>
      <c r="AA206" s="114">
        <v>530850.48</v>
      </c>
      <c r="AB206" s="114">
        <v>148</v>
      </c>
      <c r="AC206" s="114">
        <v>26117153.620000012</v>
      </c>
      <c r="AD206" s="99">
        <v>-2.6666666666666625</v>
      </c>
      <c r="AE206" s="99">
        <v>-942067.08800832229</v>
      </c>
      <c r="AF206" s="114">
        <v>140</v>
      </c>
      <c r="AG206" s="114">
        <v>26759986.140000001</v>
      </c>
      <c r="AH206" s="114">
        <v>11.666666666666668</v>
      </c>
      <c r="AI206" s="114">
        <v>2229998.8450000002</v>
      </c>
      <c r="AJ206" s="114">
        <v>1</v>
      </c>
      <c r="AK206" s="114">
        <v>132055.51</v>
      </c>
      <c r="AL206" s="114">
        <v>0</v>
      </c>
      <c r="AM206" s="114">
        <v>0</v>
      </c>
      <c r="AN206" s="114">
        <v>1</v>
      </c>
      <c r="AO206" s="114">
        <v>132055.51</v>
      </c>
      <c r="AP206" s="99">
        <v>-10.666666666666668</v>
      </c>
      <c r="AQ206" s="99">
        <v>-2097943.335</v>
      </c>
      <c r="AR206" s="114">
        <v>100</v>
      </c>
      <c r="AS206" s="114">
        <v>13243014.440000001</v>
      </c>
      <c r="AT206" s="114">
        <v>8.3333333333333339</v>
      </c>
      <c r="AU206" s="114">
        <v>1103584.5366666669</v>
      </c>
      <c r="AV206" s="114">
        <v>0</v>
      </c>
      <c r="AW206" s="114">
        <v>0</v>
      </c>
      <c r="AX206" s="114">
        <v>0</v>
      </c>
      <c r="AY206" s="114">
        <v>0</v>
      </c>
      <c r="AZ206" s="114">
        <v>0</v>
      </c>
      <c r="BA206" s="114">
        <v>0</v>
      </c>
      <c r="BB206" s="99">
        <v>-8.3333333333333339</v>
      </c>
      <c r="BC206" s="99">
        <v>-1103584.5366666669</v>
      </c>
      <c r="BD206" s="114">
        <v>1135</v>
      </c>
      <c r="BE206" s="114">
        <v>180711195.1864</v>
      </c>
      <c r="BF206" s="114">
        <v>95.416666666666671</v>
      </c>
      <c r="BG206" s="114">
        <v>15059266.265533334</v>
      </c>
      <c r="BH206" s="114">
        <v>49</v>
      </c>
      <c r="BI206" s="114">
        <v>6922280.1600000011</v>
      </c>
      <c r="BJ206" s="114">
        <v>1</v>
      </c>
      <c r="BK206" s="114">
        <v>98513.67</v>
      </c>
      <c r="BL206" s="114">
        <v>50</v>
      </c>
      <c r="BM206" s="114">
        <v>7020793.830000001</v>
      </c>
      <c r="BN206" s="99">
        <v>-46.416666666666671</v>
      </c>
      <c r="BO206" s="99">
        <v>-8136986.1055333344</v>
      </c>
      <c r="BP206" s="114">
        <v>288</v>
      </c>
      <c r="BQ206" s="114">
        <v>63371167.989800006</v>
      </c>
      <c r="BR206" s="114">
        <v>24</v>
      </c>
      <c r="BS206" s="114">
        <v>5280930.6658166666</v>
      </c>
      <c r="BT206" s="114">
        <v>10</v>
      </c>
      <c r="BU206" s="114">
        <v>1507444.62</v>
      </c>
      <c r="BV206" s="114">
        <v>2</v>
      </c>
      <c r="BW206" s="114">
        <v>294012.94</v>
      </c>
      <c r="BX206" s="114">
        <v>12</v>
      </c>
      <c r="BY206" s="114">
        <v>1801457.56</v>
      </c>
      <c r="BZ206" s="99">
        <v>-14</v>
      </c>
      <c r="CA206" s="99">
        <v>-3773486.0458166669</v>
      </c>
      <c r="CB206" s="114">
        <v>150</v>
      </c>
      <c r="CC206" s="114">
        <v>14335692.538399998</v>
      </c>
      <c r="CD206" s="114">
        <v>12.499999999999998</v>
      </c>
      <c r="CE206" s="114">
        <v>1194641.0448666664</v>
      </c>
      <c r="CF206" s="114">
        <v>10</v>
      </c>
      <c r="CG206" s="114">
        <v>899983.28</v>
      </c>
      <c r="CH206" s="114">
        <v>2</v>
      </c>
      <c r="CI206" s="114">
        <v>189504</v>
      </c>
      <c r="CJ206" s="114">
        <v>12</v>
      </c>
      <c r="CK206" s="114">
        <v>1089487.28</v>
      </c>
      <c r="CL206" s="99">
        <v>-2.4999999999999996</v>
      </c>
      <c r="CM206" s="99">
        <v>-294657.76486666658</v>
      </c>
      <c r="CN206" s="114">
        <v>808</v>
      </c>
      <c r="CO206" s="114">
        <v>59815540.110399999</v>
      </c>
      <c r="CP206" s="114">
        <v>67.333333333333329</v>
      </c>
      <c r="CQ206" s="114">
        <v>4984628.3425333332</v>
      </c>
      <c r="CR206" s="114">
        <v>57</v>
      </c>
      <c r="CS206" s="114">
        <v>4219660.4099999974</v>
      </c>
      <c r="CT206" s="114">
        <v>21</v>
      </c>
      <c r="CU206" s="114">
        <v>1554611.7299999995</v>
      </c>
      <c r="CV206" s="114">
        <v>78</v>
      </c>
      <c r="CW206" s="114">
        <v>5774272.1399999969</v>
      </c>
      <c r="CX206" s="99">
        <v>-10.333333333333329</v>
      </c>
      <c r="CY206" s="99">
        <v>-764967.93253333587</v>
      </c>
      <c r="CZ206" s="114">
        <v>20</v>
      </c>
      <c r="DA206" s="114">
        <v>2272465.4930000002</v>
      </c>
      <c r="DB206" s="114">
        <v>1.6666666666666667</v>
      </c>
      <c r="DC206" s="114">
        <v>189372.12441666669</v>
      </c>
      <c r="DD206" s="114">
        <v>5</v>
      </c>
      <c r="DE206" s="114">
        <v>639182.45000000007</v>
      </c>
      <c r="DF206" s="114">
        <v>0</v>
      </c>
      <c r="DG206" s="114">
        <v>0</v>
      </c>
      <c r="DH206" s="114">
        <v>5</v>
      </c>
      <c r="DI206" s="114">
        <v>639182.45000000007</v>
      </c>
      <c r="DJ206" s="99">
        <v>0</v>
      </c>
      <c r="DK206" s="99">
        <v>0</v>
      </c>
      <c r="DL206" s="114">
        <v>70</v>
      </c>
      <c r="DM206" s="114">
        <v>7329192.6960000005</v>
      </c>
      <c r="DN206" s="114">
        <v>5.833333333333333</v>
      </c>
      <c r="DO206" s="114">
        <v>610766.05800000008</v>
      </c>
      <c r="DP206" s="114">
        <v>11</v>
      </c>
      <c r="DQ206" s="114">
        <v>1151730.25</v>
      </c>
      <c r="DR206" s="114">
        <v>0</v>
      </c>
      <c r="DS206" s="114">
        <v>0</v>
      </c>
      <c r="DT206" s="114">
        <v>11</v>
      </c>
      <c r="DU206" s="114">
        <v>1151730.25</v>
      </c>
      <c r="DV206" s="99">
        <v>0</v>
      </c>
      <c r="DW206" s="99">
        <v>0</v>
      </c>
      <c r="DX206" s="114">
        <v>80</v>
      </c>
      <c r="DY206" s="114">
        <v>10603387.998199999</v>
      </c>
      <c r="DZ206" s="114">
        <v>6.6666666666666661</v>
      </c>
      <c r="EA206" s="114">
        <v>883615.66651666677</v>
      </c>
      <c r="EB206" s="114">
        <v>6</v>
      </c>
      <c r="EC206" s="114">
        <v>716974.17999999993</v>
      </c>
      <c r="ED206" s="114">
        <v>0</v>
      </c>
      <c r="EE206" s="114">
        <v>0</v>
      </c>
      <c r="EF206" s="114">
        <v>6</v>
      </c>
      <c r="EG206" s="114">
        <v>716974.17999999993</v>
      </c>
      <c r="EH206" s="99">
        <v>0</v>
      </c>
      <c r="EI206" s="99">
        <v>0</v>
      </c>
      <c r="EJ206" s="114">
        <v>478</v>
      </c>
      <c r="EK206" s="114">
        <v>76998473.189599991</v>
      </c>
      <c r="EL206" s="114">
        <v>39.833333333333336</v>
      </c>
      <c r="EM206" s="114">
        <v>6416539.4324666671</v>
      </c>
      <c r="EN206" s="114">
        <v>16</v>
      </c>
      <c r="EO206" s="114">
        <v>2580218.42</v>
      </c>
      <c r="EP206" s="114">
        <v>1</v>
      </c>
      <c r="EQ206" s="114">
        <v>134570.15</v>
      </c>
      <c r="ER206" s="114">
        <v>17</v>
      </c>
      <c r="ES206" s="114">
        <v>2714788.5700000003</v>
      </c>
      <c r="ET206" s="99">
        <v>0</v>
      </c>
      <c r="EU206" s="99">
        <v>0</v>
      </c>
      <c r="EV206" s="114">
        <v>25</v>
      </c>
      <c r="EW206" s="114">
        <v>3801171.0649999999</v>
      </c>
      <c r="EX206" s="114">
        <v>2.0833333333333335</v>
      </c>
      <c r="EY206" s="114">
        <v>316764.25541666668</v>
      </c>
      <c r="EZ206" s="114">
        <v>0</v>
      </c>
      <c r="FA206" s="114">
        <v>0</v>
      </c>
      <c r="FB206" s="114">
        <v>0</v>
      </c>
      <c r="FC206" s="114">
        <v>0</v>
      </c>
      <c r="FD206" s="114">
        <v>0</v>
      </c>
      <c r="FE206" s="114">
        <v>0</v>
      </c>
      <c r="FF206" s="99">
        <v>0</v>
      </c>
      <c r="FG206" s="99">
        <v>0</v>
      </c>
      <c r="FH206" s="114">
        <v>100</v>
      </c>
      <c r="FI206" s="114">
        <v>13641871.940000001</v>
      </c>
      <c r="FJ206" s="114">
        <v>8.3333333333333339</v>
      </c>
      <c r="FK206" s="114">
        <v>1136822.6616666669</v>
      </c>
      <c r="FL206" s="114">
        <v>0</v>
      </c>
      <c r="FM206" s="114">
        <v>0</v>
      </c>
      <c r="FN206" s="114">
        <v>0</v>
      </c>
      <c r="FO206" s="114">
        <v>0</v>
      </c>
      <c r="FP206" s="114">
        <v>0</v>
      </c>
      <c r="FQ206" s="114">
        <v>0</v>
      </c>
      <c r="FR206" s="99">
        <v>0</v>
      </c>
      <c r="FS206" s="99">
        <v>0</v>
      </c>
      <c r="FT206" s="114">
        <v>10</v>
      </c>
      <c r="FU206" s="114">
        <v>1459446.568</v>
      </c>
      <c r="FV206" s="114">
        <v>0.83333333333333337</v>
      </c>
      <c r="FW206" s="114">
        <v>121620.54733333334</v>
      </c>
      <c r="FX206" s="114">
        <v>0</v>
      </c>
      <c r="FY206" s="114">
        <v>0</v>
      </c>
      <c r="FZ206" s="114">
        <v>0</v>
      </c>
      <c r="GA206" s="114">
        <v>0</v>
      </c>
      <c r="GB206" s="114">
        <v>0</v>
      </c>
      <c r="GC206" s="114">
        <v>0</v>
      </c>
      <c r="GD206" s="99">
        <v>0</v>
      </c>
      <c r="GE206" s="99">
        <v>0</v>
      </c>
      <c r="GF206" s="114">
        <v>5292</v>
      </c>
      <c r="GG206" s="114">
        <v>808321422.51950002</v>
      </c>
      <c r="GH206" s="114">
        <f>SUM(GF206/12*1)</f>
        <v>441</v>
      </c>
      <c r="GI206" s="114">
        <f>SUM(GG206/12*1)</f>
        <v>67360118.543291673</v>
      </c>
      <c r="GJ206" s="114">
        <v>315</v>
      </c>
      <c r="GK206" s="114">
        <v>45042206.030000024</v>
      </c>
      <c r="GL206" s="114">
        <v>30</v>
      </c>
      <c r="GM206" s="114">
        <v>2802062.9699999993</v>
      </c>
      <c r="GN206" s="114">
        <v>345</v>
      </c>
      <c r="GO206" s="114">
        <v>47844269.000000007</v>
      </c>
      <c r="GP206" s="114">
        <v>-127.41666666666666</v>
      </c>
      <c r="GQ206" s="114">
        <v>-22317912.513291661</v>
      </c>
      <c r="GR206" s="142">
        <f>SUM(BT206/BR206)</f>
        <v>0.41666666666666669</v>
      </c>
      <c r="GS206" s="142">
        <f>SUM(BU206/BS206)</f>
        <v>0.28545056078044195</v>
      </c>
      <c r="GT206" s="139"/>
      <c r="GU206" s="139"/>
    </row>
    <row r="207" spans="1:204" hidden="1" x14ac:dyDescent="0.2">
      <c r="H207" s="100">
        <f>'ВМП план'!I44</f>
        <v>116</v>
      </c>
      <c r="I207" s="100">
        <f>'ВМП план'!J44</f>
        <v>15638374.4286</v>
      </c>
      <c r="L207" s="100">
        <f>'факт '!F102</f>
        <v>61</v>
      </c>
      <c r="M207" s="100">
        <f>'факт '!G102</f>
        <v>7726030.5499999989</v>
      </c>
      <c r="T207" s="100">
        <f>'ВМП план'!K44</f>
        <v>1772</v>
      </c>
      <c r="U207" s="100">
        <f>'ВМП план'!L44</f>
        <v>318340442.73610008</v>
      </c>
      <c r="V207" s="100"/>
      <c r="X207" s="100">
        <f>'факт '!J102</f>
        <v>780</v>
      </c>
      <c r="Y207" s="100">
        <f>'факт '!K102</f>
        <v>139009342.22000003</v>
      </c>
      <c r="Z207" s="100">
        <f>'факт '!L102</f>
        <v>44</v>
      </c>
      <c r="AA207" s="100">
        <f>'факт '!M102</f>
        <v>8348148.6699999999</v>
      </c>
      <c r="AF207" s="100">
        <f>'ВМП план'!M44</f>
        <v>75</v>
      </c>
      <c r="AG207" s="100">
        <f>'ВМП план'!N44</f>
        <v>14842722.010500001</v>
      </c>
      <c r="AJ207" s="100">
        <f>'факт '!H102</f>
        <v>30</v>
      </c>
      <c r="AK207" s="100">
        <f>'факт '!I102</f>
        <v>5607851.5500000007</v>
      </c>
      <c r="AL207" s="100"/>
      <c r="AM207" s="100"/>
      <c r="AV207" s="100">
        <f>'факт '!N102</f>
        <v>27</v>
      </c>
      <c r="AW207" s="100">
        <f>'факт '!O102</f>
        <v>3575613.7800000003</v>
      </c>
      <c r="AX207" s="100"/>
      <c r="AY207" s="100"/>
      <c r="BH207" s="100">
        <f>'факт '!R102</f>
        <v>401</v>
      </c>
      <c r="BI207" s="100">
        <f>'факт '!S102</f>
        <v>60087566.520000011</v>
      </c>
      <c r="BJ207" s="100">
        <f>'факт '!T102</f>
        <v>10</v>
      </c>
      <c r="BK207" s="100">
        <f>'факт '!U102</f>
        <v>1112973.97</v>
      </c>
      <c r="BT207" s="100">
        <f>'факт '!V102</f>
        <v>101</v>
      </c>
      <c r="BU207" s="100">
        <f>'факт '!W102</f>
        <v>22409798.49000001</v>
      </c>
      <c r="BV207" s="100">
        <f>'факт '!X102</f>
        <v>61</v>
      </c>
      <c r="BW207" s="100">
        <f>'факт '!Y102</f>
        <v>13463896.420000007</v>
      </c>
      <c r="CF207" s="100">
        <f>'факт '!Z102</f>
        <v>51</v>
      </c>
      <c r="CG207" s="100">
        <f>'факт '!AA102</f>
        <v>5725691.0999999987</v>
      </c>
      <c r="CH207" s="100">
        <f>'факт '!AB102</f>
        <v>17</v>
      </c>
      <c r="CI207" s="100">
        <f>'факт '!AC102</f>
        <v>1682089.08</v>
      </c>
      <c r="CR207" s="100">
        <f>'факт '!AD102</f>
        <v>318</v>
      </c>
      <c r="CS207" s="100">
        <f>'факт '!AE102</f>
        <v>23541263.339999996</v>
      </c>
      <c r="CT207" s="100">
        <f>'факт '!AF102</f>
        <v>176</v>
      </c>
      <c r="CU207" s="100">
        <f>'факт '!AG102</f>
        <v>13029126.880000001</v>
      </c>
      <c r="DD207" s="100">
        <f>'факт '!AH102</f>
        <v>15</v>
      </c>
      <c r="DE207" s="100">
        <f>'факт '!AI102</f>
        <v>1690135.9500000002</v>
      </c>
      <c r="DF207" s="100">
        <f>'факт '!CR102</f>
        <v>0</v>
      </c>
      <c r="DG207" s="100">
        <f>'факт '!CS102</f>
        <v>0</v>
      </c>
      <c r="DL207" s="100">
        <f>'ВМП план'!AA44</f>
        <v>75</v>
      </c>
      <c r="DM207" s="100">
        <f>'ВМП план'!AB44</f>
        <v>7852706.46</v>
      </c>
      <c r="DP207" s="100">
        <f>'факт '!P102</f>
        <v>37</v>
      </c>
      <c r="DQ207" s="100">
        <f>'факт '!Q102</f>
        <v>3874001.75</v>
      </c>
      <c r="DR207" s="100">
        <f>'факт '!DD102</f>
        <v>0</v>
      </c>
      <c r="DS207" s="100">
        <f>'факт '!DE102</f>
        <v>0</v>
      </c>
      <c r="EB207" s="100">
        <f>'факт '!AJ102</f>
        <v>49</v>
      </c>
      <c r="EC207" s="100">
        <f>'факт '!AK102</f>
        <v>6439501.1999999993</v>
      </c>
      <c r="ED207" s="100">
        <f>'факт '!DP102</f>
        <v>0</v>
      </c>
      <c r="EE207" s="100">
        <f>'факт '!DQ102</f>
        <v>0</v>
      </c>
      <c r="EN207" s="100">
        <f>'факт '!AP102</f>
        <v>154</v>
      </c>
      <c r="EO207" s="100">
        <f>'факт '!AQ102</f>
        <v>23563962.149999995</v>
      </c>
      <c r="EP207" s="100">
        <f>'факт '!AR102</f>
        <v>15</v>
      </c>
      <c r="EQ207" s="100">
        <f>'факт '!AS102</f>
        <v>2399137.5499999998</v>
      </c>
      <c r="EZ207" s="100">
        <f>'факт '!EL102</f>
        <v>0</v>
      </c>
      <c r="FA207" s="100">
        <f>'факт '!EM102</f>
        <v>0</v>
      </c>
      <c r="FB207" s="100">
        <f>'факт '!EN102</f>
        <v>0</v>
      </c>
      <c r="FC207" s="100">
        <f>'факт '!EO102</f>
        <v>0</v>
      </c>
      <c r="FL207" s="100">
        <f>'факт '!AN102</f>
        <v>6</v>
      </c>
      <c r="FM207" s="100">
        <f>'факт '!AO102</f>
        <v>794580.84000000008</v>
      </c>
      <c r="FN207" s="100">
        <f>'факт '!EZ102</f>
        <v>0</v>
      </c>
      <c r="FO207" s="100">
        <f>'факт '!FA102</f>
        <v>0</v>
      </c>
      <c r="FX207" s="100">
        <f>'факт '!FJ102</f>
        <v>0</v>
      </c>
      <c r="FY207" s="100">
        <f>'факт '!FK102</f>
        <v>0</v>
      </c>
      <c r="FZ207" s="100">
        <f>'факт '!FL102</f>
        <v>0</v>
      </c>
      <c r="GA207" s="100">
        <f>'факт '!FM102</f>
        <v>0</v>
      </c>
      <c r="GF207" s="100">
        <f>'ВМП план'!AM44</f>
        <v>5232</v>
      </c>
      <c r="GG207" s="100">
        <f>'ВМП план'!AN44</f>
        <v>796927672.15400004</v>
      </c>
      <c r="GH207" s="100">
        <f>SUM(GF207/12*5)</f>
        <v>2180</v>
      </c>
      <c r="GI207" s="100">
        <f>SUM(GG207/12*5)</f>
        <v>332053196.73083335</v>
      </c>
      <c r="GJ207" s="100">
        <f>'факт '!AT102</f>
        <v>2030</v>
      </c>
      <c r="GK207" s="100">
        <f>'факт '!AU102</f>
        <v>304045339.43999994</v>
      </c>
      <c r="GL207" s="100">
        <f>'факт '!AV102</f>
        <v>324</v>
      </c>
      <c r="GM207" s="100">
        <f>'факт '!AW102</f>
        <v>40133886.24000001</v>
      </c>
      <c r="GN207" s="100">
        <f>'факт '!AX102</f>
        <v>2354</v>
      </c>
      <c r="GO207" s="100">
        <f>'факт '!AY102</f>
        <v>344179225.68000007</v>
      </c>
      <c r="GP207" s="100"/>
      <c r="GQ207" s="100"/>
    </row>
    <row r="208" spans="1:204" hidden="1" x14ac:dyDescent="0.2">
      <c r="L208" s="100">
        <f>L207-L202</f>
        <v>0</v>
      </c>
      <c r="M208" s="100">
        <f>M207-M202</f>
        <v>0</v>
      </c>
      <c r="X208" s="100">
        <f>X207-X202</f>
        <v>0</v>
      </c>
      <c r="Y208" s="100">
        <f>Y207-Y202</f>
        <v>0</v>
      </c>
      <c r="Z208" s="100">
        <f t="shared" ref="Z208:AA208" si="6085">Z207-Z202</f>
        <v>0</v>
      </c>
      <c r="AA208" s="100">
        <f t="shared" si="6085"/>
        <v>0</v>
      </c>
      <c r="AJ208" s="100">
        <f>AJ207-AJ202</f>
        <v>0</v>
      </c>
      <c r="AK208" s="100">
        <f>AK207-AK202</f>
        <v>0</v>
      </c>
      <c r="AV208" s="100">
        <f>AV207-AV202</f>
        <v>0</v>
      </c>
      <c r="AW208" s="100">
        <f>AW207-AW202</f>
        <v>0</v>
      </c>
      <c r="BH208" s="100">
        <f>BH207-BH202</f>
        <v>0</v>
      </c>
      <c r="BI208" s="100">
        <f t="shared" ref="BI208:BK208" si="6086">BI207-BI202</f>
        <v>0</v>
      </c>
      <c r="BJ208" s="100">
        <f t="shared" si="6086"/>
        <v>0</v>
      </c>
      <c r="BK208" s="100">
        <f t="shared" si="6086"/>
        <v>0</v>
      </c>
      <c r="BT208" s="100">
        <f>BT207-BT202</f>
        <v>0</v>
      </c>
      <c r="BU208" s="100">
        <f>BU207-BU202</f>
        <v>0</v>
      </c>
      <c r="BV208" s="100">
        <f t="shared" ref="BV208:BW208" si="6087">BV207-BV202</f>
        <v>0</v>
      </c>
      <c r="BW208" s="100">
        <f t="shared" si="6087"/>
        <v>0</v>
      </c>
      <c r="CF208" s="100">
        <f>CF207-CF202</f>
        <v>0</v>
      </c>
      <c r="CG208" s="100">
        <f>CG207-CG202</f>
        <v>0</v>
      </c>
      <c r="CH208" s="100">
        <f t="shared" ref="CH208:CI208" si="6088">CH207-CH202</f>
        <v>0</v>
      </c>
      <c r="CI208" s="100">
        <f t="shared" si="6088"/>
        <v>0</v>
      </c>
      <c r="CR208" s="100">
        <f>CR207-CR202</f>
        <v>0</v>
      </c>
      <c r="CS208" s="100">
        <f>CS207-CS202</f>
        <v>0</v>
      </c>
      <c r="CT208" s="100">
        <f t="shared" ref="CT208:CU208" si="6089">CT207-CT202</f>
        <v>0</v>
      </c>
      <c r="CU208" s="100">
        <f t="shared" si="6089"/>
        <v>0</v>
      </c>
      <c r="DD208" s="100">
        <f>DD207-DD202</f>
        <v>0</v>
      </c>
      <c r="DE208" s="100">
        <f>DE207-DE202</f>
        <v>0</v>
      </c>
      <c r="DP208" s="100">
        <f>DP207-DP202</f>
        <v>0</v>
      </c>
      <c r="DQ208" s="100">
        <f>DQ207-DQ202</f>
        <v>0</v>
      </c>
      <c r="EB208" s="100">
        <f>EB207-EB202</f>
        <v>0</v>
      </c>
      <c r="EC208" s="100">
        <f>EC207-EC202</f>
        <v>0</v>
      </c>
      <c r="EN208" s="100">
        <f>EN207-EN202</f>
        <v>0</v>
      </c>
      <c r="EO208" s="100">
        <f>EO207-EO202</f>
        <v>0</v>
      </c>
      <c r="EP208" s="100">
        <f t="shared" ref="EP208:EQ208" si="6090">EP207-EP202</f>
        <v>0</v>
      </c>
      <c r="EQ208" s="100">
        <f t="shared" si="6090"/>
        <v>0</v>
      </c>
      <c r="EZ208" s="100">
        <f>EZ207-EZ202</f>
        <v>0</v>
      </c>
      <c r="FA208" s="100">
        <f>FA207-FA202</f>
        <v>0</v>
      </c>
      <c r="FL208" s="100">
        <f>FL207-FL202</f>
        <v>0</v>
      </c>
      <c r="FM208" s="100">
        <f>FM207-FM202</f>
        <v>0</v>
      </c>
      <c r="FX208" s="100">
        <f>FX207-FX202</f>
        <v>0</v>
      </c>
      <c r="FY208" s="100">
        <f>FY207-FY202</f>
        <v>0</v>
      </c>
      <c r="GF208" s="100"/>
      <c r="GG208" s="100"/>
      <c r="GH208" s="100"/>
      <c r="GI208" s="100"/>
      <c r="GJ208" s="100">
        <f>GJ207-GJ202</f>
        <v>0</v>
      </c>
      <c r="GK208" s="100">
        <f>GK207-GK202</f>
        <v>0</v>
      </c>
      <c r="GL208" s="100">
        <f t="shared" ref="GL208:GO208" si="6091">GL207-GL202</f>
        <v>0</v>
      </c>
      <c r="GM208" s="100">
        <f t="shared" si="6091"/>
        <v>0</v>
      </c>
      <c r="GN208" s="100">
        <f t="shared" si="6091"/>
        <v>0</v>
      </c>
      <c r="GO208" s="100">
        <f t="shared" si="6091"/>
        <v>0</v>
      </c>
      <c r="GP208" s="100"/>
      <c r="GQ208" s="100"/>
    </row>
    <row r="209" spans="188:194" x14ac:dyDescent="0.2">
      <c r="GF209" s="115"/>
      <c r="GJ209" s="100"/>
      <c r="GL209" s="100"/>
    </row>
    <row r="210" spans="188:194" x14ac:dyDescent="0.2">
      <c r="GF210" s="115">
        <v>5232</v>
      </c>
      <c r="GG210" s="214">
        <v>796927671.68350005</v>
      </c>
      <c r="GH210" s="80">
        <v>2180</v>
      </c>
      <c r="GI210" s="214">
        <v>332053196.53479165</v>
      </c>
    </row>
    <row r="211" spans="188:194" x14ac:dyDescent="0.2">
      <c r="GF211" s="115"/>
    </row>
    <row r="212" spans="188:194" x14ac:dyDescent="0.2">
      <c r="GF212" s="116"/>
    </row>
    <row r="214" spans="188:194" x14ac:dyDescent="0.2">
      <c r="GI214" s="214"/>
      <c r="GJ214" s="214"/>
      <c r="GK214" s="214"/>
    </row>
  </sheetData>
  <autoFilter ref="A8:GW208">
    <filterColumn colId="174">
      <filters>
        <filter val="-1 412 588"/>
        <filter val="132 430"/>
        <filter val="-2 273 645"/>
        <filter val="-3 410 468"/>
        <filter val="-3 476 944"/>
        <filter val="-4 547 291"/>
        <filter val="-4 889 532"/>
        <filter val="529 721"/>
      </filters>
    </filterColumn>
  </autoFilter>
  <mergeCells count="140">
    <mergeCell ref="GT7:GU7"/>
    <mergeCell ref="GT6:GU6"/>
    <mergeCell ref="GR7:GS7"/>
    <mergeCell ref="B5:B8"/>
    <mergeCell ref="AS1:BE1"/>
    <mergeCell ref="AS2:BE2"/>
    <mergeCell ref="C4:BP4"/>
    <mergeCell ref="C5:C8"/>
    <mergeCell ref="E5:E8"/>
    <mergeCell ref="G5:G8"/>
    <mergeCell ref="D5:D8"/>
    <mergeCell ref="F5:F8"/>
    <mergeCell ref="T5:AE5"/>
    <mergeCell ref="T6:AE6"/>
    <mergeCell ref="T7:U7"/>
    <mergeCell ref="V7:W7"/>
    <mergeCell ref="AF7:AG7"/>
    <mergeCell ref="AH7:AI7"/>
    <mergeCell ref="AJ7:AK7"/>
    <mergeCell ref="AP7:AQ7"/>
    <mergeCell ref="AF6:AQ6"/>
    <mergeCell ref="H5:S5"/>
    <mergeCell ref="H6:S6"/>
    <mergeCell ref="H7:I7"/>
    <mergeCell ref="J7:K7"/>
    <mergeCell ref="L7:M7"/>
    <mergeCell ref="N7:O7"/>
    <mergeCell ref="AR6:BC6"/>
    <mergeCell ref="X7:Y7"/>
    <mergeCell ref="AD7:AE7"/>
    <mergeCell ref="CN5:CY5"/>
    <mergeCell ref="CZ5:DK5"/>
    <mergeCell ref="DL5:DW5"/>
    <mergeCell ref="P7:Q7"/>
    <mergeCell ref="Z7:AA7"/>
    <mergeCell ref="AB7:AC7"/>
    <mergeCell ref="R7:S7"/>
    <mergeCell ref="AT7:AU7"/>
    <mergeCell ref="AV7:AW7"/>
    <mergeCell ref="AL7:AM7"/>
    <mergeCell ref="BB7:BC7"/>
    <mergeCell ref="BD7:BE7"/>
    <mergeCell ref="BF7:BG7"/>
    <mergeCell ref="BH7:BI7"/>
    <mergeCell ref="BN7:BO7"/>
    <mergeCell ref="BJ7:BK7"/>
    <mergeCell ref="BL7:BM7"/>
    <mergeCell ref="CF7:CG7"/>
    <mergeCell ref="AF5:AQ5"/>
    <mergeCell ref="BZ7:CA7"/>
    <mergeCell ref="BP6:CA6"/>
    <mergeCell ref="BD6:BO6"/>
    <mergeCell ref="BV7:BW7"/>
    <mergeCell ref="BX7:BY7"/>
    <mergeCell ref="CB7:CC7"/>
    <mergeCell ref="AN7:AO7"/>
    <mergeCell ref="AX7:AY7"/>
    <mergeCell ref="AZ7:BA7"/>
    <mergeCell ref="BP7:BQ7"/>
    <mergeCell ref="BR7:BS7"/>
    <mergeCell ref="BT7:BU7"/>
    <mergeCell ref="AR7:AS7"/>
    <mergeCell ref="CB6:CM6"/>
    <mergeCell ref="CH7:CI7"/>
    <mergeCell ref="CJ7:CK7"/>
    <mergeCell ref="CD7:CE7"/>
    <mergeCell ref="CN7:CO7"/>
    <mergeCell ref="CP7:CQ7"/>
    <mergeCell ref="CR7:CS7"/>
    <mergeCell ref="CX7:CY7"/>
    <mergeCell ref="AR5:BC5"/>
    <mergeCell ref="BD5:BO5"/>
    <mergeCell ref="BP5:CA5"/>
    <mergeCell ref="CB5:CM5"/>
    <mergeCell ref="CL7:CM7"/>
    <mergeCell ref="CN6:CY6"/>
    <mergeCell ref="CT7:CU7"/>
    <mergeCell ref="CV7:CW7"/>
    <mergeCell ref="DP7:DQ7"/>
    <mergeCell ref="DV7:DW7"/>
    <mergeCell ref="DL6:DW6"/>
    <mergeCell ref="CZ7:DA7"/>
    <mergeCell ref="DB7:DC7"/>
    <mergeCell ref="DD7:DE7"/>
    <mergeCell ref="DJ7:DK7"/>
    <mergeCell ref="CZ6:DK6"/>
    <mergeCell ref="DF7:DG7"/>
    <mergeCell ref="DH7:DI7"/>
    <mergeCell ref="DR7:DS7"/>
    <mergeCell ref="DT7:DU7"/>
    <mergeCell ref="DL7:DM7"/>
    <mergeCell ref="DN7:DO7"/>
    <mergeCell ref="EJ5:EU5"/>
    <mergeCell ref="EJ7:EK7"/>
    <mergeCell ref="EL7:EM7"/>
    <mergeCell ref="EN7:EO7"/>
    <mergeCell ref="ET7:EU7"/>
    <mergeCell ref="EJ6:EU6"/>
    <mergeCell ref="DX7:DY7"/>
    <mergeCell ref="DZ7:EA7"/>
    <mergeCell ref="EB7:EC7"/>
    <mergeCell ref="EH7:EI7"/>
    <mergeCell ref="DX6:EI6"/>
    <mergeCell ref="ED7:EE7"/>
    <mergeCell ref="EF7:EG7"/>
    <mergeCell ref="EP7:EQ7"/>
    <mergeCell ref="ER7:ES7"/>
    <mergeCell ref="DX5:EI5"/>
    <mergeCell ref="FH5:FS5"/>
    <mergeCell ref="FH7:FI7"/>
    <mergeCell ref="FJ7:FK7"/>
    <mergeCell ref="FL7:FM7"/>
    <mergeCell ref="FR7:FS7"/>
    <mergeCell ref="FH6:FS6"/>
    <mergeCell ref="EV5:FG5"/>
    <mergeCell ref="EV7:EW7"/>
    <mergeCell ref="EX7:EY7"/>
    <mergeCell ref="EZ7:FA7"/>
    <mergeCell ref="FF7:FG7"/>
    <mergeCell ref="EV6:FG6"/>
    <mergeCell ref="FB7:FC7"/>
    <mergeCell ref="FD7:FE7"/>
    <mergeCell ref="FN7:FO7"/>
    <mergeCell ref="FP7:FQ7"/>
    <mergeCell ref="GF5:GQ5"/>
    <mergeCell ref="GF7:GG7"/>
    <mergeCell ref="GH7:GI7"/>
    <mergeCell ref="GJ7:GK7"/>
    <mergeCell ref="GP7:GQ7"/>
    <mergeCell ref="GF6:GQ6"/>
    <mergeCell ref="FT5:GE5"/>
    <mergeCell ref="FT7:FU7"/>
    <mergeCell ref="FV7:FW7"/>
    <mergeCell ref="FX7:FY7"/>
    <mergeCell ref="GD7:GE7"/>
    <mergeCell ref="FT6:GE6"/>
    <mergeCell ref="FZ7:GA7"/>
    <mergeCell ref="GB7:GC7"/>
    <mergeCell ref="GL7:GM7"/>
    <mergeCell ref="GN7:GO7"/>
  </mergeCells>
  <pageMargins left="0" right="0" top="0.35433070866141736" bottom="0.15748031496062992" header="0.11811023622047245" footer="0.11811023622047245"/>
  <pageSetup paperSize="9" scale="75" orientation="landscape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83"/>
  <sheetViews>
    <sheetView view="pageBreakPreview" topLeftCell="E1" zoomScaleNormal="100" zoomScaleSheetLayoutView="100" workbookViewId="0">
      <pane xSplit="1" ySplit="18" topLeftCell="F61" activePane="bottomRight" state="frozen"/>
      <selection activeCell="E1" sqref="E1"/>
      <selection pane="topRight" activeCell="F1" sqref="F1"/>
      <selection pane="bottomLeft" activeCell="E19" sqref="E19"/>
      <selection pane="bottomRight" activeCell="E12" sqref="E12"/>
    </sheetView>
  </sheetViews>
  <sheetFormatPr defaultRowHeight="15" x14ac:dyDescent="0.25"/>
  <cols>
    <col min="1" max="1" width="6.28515625" style="11" hidden="1" customWidth="1"/>
    <col min="2" max="2" width="7.85546875" style="11" hidden="1" customWidth="1"/>
    <col min="3" max="3" width="8.28515625" style="11" hidden="1" customWidth="1"/>
    <col min="4" max="4" width="6.140625" style="11" hidden="1" customWidth="1"/>
    <col min="5" max="5" width="29.7109375" style="13" customWidth="1"/>
    <col min="6" max="6" width="7.28515625" style="13" customWidth="1"/>
    <col min="7" max="7" width="12.85546875" style="13" customWidth="1"/>
    <col min="8" max="8" width="9.28515625" style="11" customWidth="1"/>
    <col min="9" max="9" width="15.28515625" style="11" customWidth="1"/>
    <col min="10" max="10" width="8.85546875" style="11" customWidth="1"/>
    <col min="11" max="11" width="14.7109375" style="11" customWidth="1"/>
    <col min="12" max="12" width="7.85546875" style="11" customWidth="1"/>
    <col min="13" max="13" width="14.7109375" style="11" customWidth="1"/>
    <col min="14" max="14" width="8.5703125" style="11" customWidth="1"/>
    <col min="15" max="15" width="13.140625" style="11" customWidth="1"/>
    <col min="16" max="16" width="10.28515625" style="11" customWidth="1"/>
    <col min="17" max="17" width="15.140625" style="11" customWidth="1"/>
    <col min="18" max="18" width="8.42578125" style="11" customWidth="1"/>
    <col min="19" max="19" width="16.5703125" style="11" customWidth="1"/>
    <col min="20" max="20" width="12.5703125" style="11" customWidth="1"/>
    <col min="21" max="21" width="12.28515625" style="11" customWidth="1"/>
    <col min="22" max="16384" width="9.140625" style="11"/>
  </cols>
  <sheetData>
    <row r="1" spans="1:19" x14ac:dyDescent="0.25">
      <c r="N1" s="62"/>
      <c r="O1" s="273" t="s">
        <v>123</v>
      </c>
      <c r="P1" s="273"/>
      <c r="Q1" s="273"/>
    </row>
    <row r="2" spans="1:19" x14ac:dyDescent="0.25">
      <c r="N2" s="62"/>
      <c r="O2" s="63" t="s">
        <v>124</v>
      </c>
      <c r="P2" s="64"/>
      <c r="Q2" s="63"/>
    </row>
    <row r="3" spans="1:19" x14ac:dyDescent="0.25">
      <c r="N3" s="273" t="s">
        <v>125</v>
      </c>
      <c r="O3" s="273"/>
      <c r="P3" s="273"/>
      <c r="Q3" s="273"/>
      <c r="R3" s="273"/>
    </row>
    <row r="4" spans="1:19" x14ac:dyDescent="0.25">
      <c r="N4" s="65"/>
      <c r="O4" s="274" t="s">
        <v>126</v>
      </c>
      <c r="P4" s="275"/>
      <c r="Q4" s="275"/>
    </row>
    <row r="5" spans="1:19" ht="8.25" customHeight="1" x14ac:dyDescent="0.25"/>
    <row r="6" spans="1:19" ht="8.25" customHeight="1" x14ac:dyDescent="0.25"/>
    <row r="7" spans="1:19" x14ac:dyDescent="0.25">
      <c r="H7" s="276" t="s">
        <v>127</v>
      </c>
      <c r="I7" s="276"/>
      <c r="J7" s="276"/>
      <c r="K7" s="276" t="s">
        <v>128</v>
      </c>
      <c r="L7" s="276"/>
      <c r="M7" s="276"/>
      <c r="N7" s="276"/>
      <c r="O7" s="276"/>
      <c r="P7" s="276"/>
      <c r="Q7" s="276"/>
      <c r="R7" s="276"/>
      <c r="S7" s="276"/>
    </row>
    <row r="8" spans="1:19" ht="31.5" customHeight="1" x14ac:dyDescent="0.25">
      <c r="H8" s="267" t="s">
        <v>129</v>
      </c>
      <c r="I8" s="267"/>
      <c r="J8" s="267"/>
      <c r="K8" s="267" t="s">
        <v>130</v>
      </c>
      <c r="L8" s="267"/>
      <c r="M8" s="267"/>
      <c r="N8" s="267"/>
      <c r="O8" s="267"/>
      <c r="P8" s="267"/>
      <c r="Q8" s="267"/>
      <c r="R8" s="267"/>
      <c r="S8" s="267"/>
    </row>
    <row r="9" spans="1:19" ht="15.75" customHeight="1" x14ac:dyDescent="0.25">
      <c r="K9" s="282" t="s">
        <v>131</v>
      </c>
      <c r="L9" s="283"/>
      <c r="M9" s="283"/>
      <c r="N9" s="283"/>
      <c r="O9" s="283"/>
      <c r="P9" s="37"/>
      <c r="Q9" s="37"/>
    </row>
    <row r="10" spans="1:19" ht="31.5" customHeight="1" x14ac:dyDescent="0.25">
      <c r="A10" s="61">
        <v>1</v>
      </c>
      <c r="B10" s="22"/>
      <c r="H10" s="284" t="s">
        <v>336</v>
      </c>
      <c r="I10" s="284"/>
      <c r="J10" s="284"/>
      <c r="K10" s="284"/>
      <c r="L10" s="284"/>
      <c r="M10" s="284"/>
      <c r="N10" s="284"/>
      <c r="O10" s="284"/>
      <c r="P10" s="284"/>
      <c r="Q10" s="284"/>
      <c r="R10" s="284"/>
    </row>
    <row r="11" spans="1:19" ht="21" customHeight="1" x14ac:dyDescent="0.25">
      <c r="H11" s="284"/>
      <c r="I11" s="284"/>
      <c r="J11" s="284"/>
      <c r="K11" s="284"/>
      <c r="L11" s="284"/>
      <c r="M11" s="284"/>
      <c r="N11" s="284"/>
      <c r="O11" s="284"/>
      <c r="P11" s="284"/>
      <c r="Q11" s="284"/>
      <c r="R11" s="284"/>
    </row>
    <row r="12" spans="1:19" ht="7.5" customHeight="1" x14ac:dyDescent="0.25">
      <c r="A12" s="22">
        <v>1</v>
      </c>
      <c r="B12" s="22"/>
      <c r="N12" s="36"/>
      <c r="O12" s="36"/>
      <c r="P12" s="36"/>
      <c r="Q12" s="36"/>
    </row>
    <row r="13" spans="1:19" ht="7.5" customHeight="1" x14ac:dyDescent="0.25"/>
    <row r="14" spans="1:19" s="21" customFormat="1" ht="9" customHeight="1" thickBot="1" x14ac:dyDescent="0.3">
      <c r="C14" s="285"/>
      <c r="D14" s="285"/>
      <c r="E14" s="286"/>
      <c r="F14" s="286"/>
      <c r="G14" s="286"/>
      <c r="N14" s="60"/>
      <c r="O14" s="60"/>
      <c r="P14" s="60"/>
      <c r="Q14" s="60"/>
    </row>
    <row r="15" spans="1:19" s="20" customFormat="1" ht="21.75" customHeight="1" x14ac:dyDescent="0.2">
      <c r="B15" s="257" t="s">
        <v>97</v>
      </c>
      <c r="C15" s="257" t="s">
        <v>96</v>
      </c>
      <c r="D15" s="289" t="s">
        <v>94</v>
      </c>
      <c r="E15" s="292" t="s">
        <v>93</v>
      </c>
      <c r="F15" s="295" t="s">
        <v>95</v>
      </c>
      <c r="G15" s="268" t="s">
        <v>5</v>
      </c>
      <c r="H15" s="271" t="s">
        <v>18</v>
      </c>
      <c r="I15" s="271"/>
      <c r="J15" s="271"/>
      <c r="K15" s="271"/>
      <c r="L15" s="271"/>
      <c r="M15" s="271"/>
      <c r="N15" s="271"/>
      <c r="O15" s="271"/>
      <c r="P15" s="271"/>
      <c r="Q15" s="271"/>
      <c r="R15" s="271"/>
      <c r="S15" s="272"/>
    </row>
    <row r="16" spans="1:19" s="46" customFormat="1" ht="15.75" customHeight="1" x14ac:dyDescent="0.2">
      <c r="B16" s="257"/>
      <c r="C16" s="257"/>
      <c r="D16" s="290"/>
      <c r="E16" s="293"/>
      <c r="F16" s="237"/>
      <c r="G16" s="269"/>
      <c r="H16" s="279"/>
      <c r="I16" s="280"/>
      <c r="J16" s="280"/>
      <c r="K16" s="280"/>
      <c r="L16" s="280"/>
      <c r="M16" s="280"/>
      <c r="N16" s="280"/>
      <c r="O16" s="280"/>
      <c r="P16" s="280"/>
      <c r="Q16" s="280"/>
      <c r="R16" s="280"/>
      <c r="S16" s="281"/>
    </row>
    <row r="17" spans="2:21" s="20" customFormat="1" ht="36.75" customHeight="1" x14ac:dyDescent="0.2">
      <c r="B17" s="257"/>
      <c r="C17" s="257"/>
      <c r="D17" s="290"/>
      <c r="E17" s="293"/>
      <c r="F17" s="237"/>
      <c r="G17" s="269"/>
      <c r="H17" s="277" t="s">
        <v>82</v>
      </c>
      <c r="I17" s="277"/>
      <c r="J17" s="277" t="s">
        <v>352</v>
      </c>
      <c r="K17" s="277"/>
      <c r="L17" s="287" t="s">
        <v>122</v>
      </c>
      <c r="M17" s="288"/>
      <c r="N17" s="287" t="s">
        <v>120</v>
      </c>
      <c r="O17" s="288"/>
      <c r="P17" s="287" t="s">
        <v>121</v>
      </c>
      <c r="Q17" s="288"/>
      <c r="R17" s="277" t="s">
        <v>353</v>
      </c>
      <c r="S17" s="278"/>
    </row>
    <row r="18" spans="2:21" s="23" customFormat="1" ht="39.75" customHeight="1" thickBot="1" x14ac:dyDescent="0.25">
      <c r="B18" s="257"/>
      <c r="C18" s="257"/>
      <c r="D18" s="291"/>
      <c r="E18" s="294"/>
      <c r="F18" s="296"/>
      <c r="G18" s="270"/>
      <c r="H18" s="67" t="s">
        <v>84</v>
      </c>
      <c r="I18" s="67" t="s">
        <v>19</v>
      </c>
      <c r="J18" s="67" t="s">
        <v>84</v>
      </c>
      <c r="K18" s="67" t="s">
        <v>19</v>
      </c>
      <c r="L18" s="67" t="s">
        <v>84</v>
      </c>
      <c r="M18" s="67" t="s">
        <v>19</v>
      </c>
      <c r="N18" s="67" t="s">
        <v>84</v>
      </c>
      <c r="O18" s="67" t="s">
        <v>19</v>
      </c>
      <c r="P18" s="67" t="s">
        <v>84</v>
      </c>
      <c r="Q18" s="67" t="s">
        <v>19</v>
      </c>
      <c r="R18" s="67" t="s">
        <v>84</v>
      </c>
      <c r="S18" s="68" t="s">
        <v>19</v>
      </c>
    </row>
    <row r="19" spans="2:21" s="23" customFormat="1" ht="12.75" x14ac:dyDescent="0.2">
      <c r="B19" s="30"/>
      <c r="C19" s="28"/>
      <c r="D19" s="49"/>
      <c r="E19" s="94" t="s">
        <v>20</v>
      </c>
      <c r="F19" s="95"/>
      <c r="G19" s="96"/>
      <c r="H19" s="129">
        <f>свод!GF9</f>
        <v>60</v>
      </c>
      <c r="I19" s="172">
        <f>свод!GG9</f>
        <v>9839626.4628000017</v>
      </c>
      <c r="J19" s="129">
        <f>свод!GH9</f>
        <v>25</v>
      </c>
      <c r="K19" s="172">
        <f>свод!GI9</f>
        <v>4099844.3595000007</v>
      </c>
      <c r="L19" s="129">
        <f>свод!GJ9</f>
        <v>33</v>
      </c>
      <c r="M19" s="172">
        <f>свод!GK9</f>
        <v>5480213.4900000002</v>
      </c>
      <c r="N19" s="129">
        <f>свод!GL9</f>
        <v>0</v>
      </c>
      <c r="O19" s="129">
        <f>свод!GM9</f>
        <v>0</v>
      </c>
      <c r="P19" s="129">
        <f>свод!GN9</f>
        <v>33</v>
      </c>
      <c r="Q19" s="172">
        <f>свод!GO9</f>
        <v>5480213.4900000002</v>
      </c>
      <c r="R19" s="129">
        <f>свод!GP9</f>
        <v>8</v>
      </c>
      <c r="S19" s="172">
        <f>свод!GQ9</f>
        <v>1380369.1304999993</v>
      </c>
      <c r="T19" s="66"/>
    </row>
    <row r="20" spans="2:21" ht="15.75" x14ac:dyDescent="0.25">
      <c r="B20" s="29"/>
      <c r="C20" s="27"/>
      <c r="D20" s="50"/>
      <c r="E20" s="123" t="s">
        <v>21</v>
      </c>
      <c r="F20" s="125">
        <v>1</v>
      </c>
      <c r="G20" s="126">
        <v>161459.74540000001</v>
      </c>
      <c r="H20" s="106">
        <f>свод!GF10</f>
        <v>54</v>
      </c>
      <c r="I20" s="106">
        <f>свод!GG10</f>
        <v>8718826.251600001</v>
      </c>
      <c r="J20" s="106">
        <f>свод!GH10</f>
        <v>22.5</v>
      </c>
      <c r="K20" s="106">
        <f>свод!GI10</f>
        <v>3632844.2715000007</v>
      </c>
      <c r="L20" s="106">
        <f>свод!GJ10</f>
        <v>27</v>
      </c>
      <c r="M20" s="106">
        <f>свод!GK10</f>
        <v>4359413.25</v>
      </c>
      <c r="N20" s="106">
        <f>свод!GL10</f>
        <v>0</v>
      </c>
      <c r="O20" s="106">
        <f>свод!GM10</f>
        <v>0</v>
      </c>
      <c r="P20" s="106">
        <f>свод!GN10</f>
        <v>27</v>
      </c>
      <c r="Q20" s="106">
        <f>свод!GO10</f>
        <v>4359413.25</v>
      </c>
      <c r="R20" s="106">
        <f>свод!GP10</f>
        <v>4.5</v>
      </c>
      <c r="S20" s="106">
        <f>свод!GQ10</f>
        <v>726568.97849999927</v>
      </c>
      <c r="T20" s="132">
        <f>SUM(M20/L20)</f>
        <v>161459.75</v>
      </c>
      <c r="U20" s="132">
        <f>SUM(G20-T20)</f>
        <v>-4.5999999856576324E-3</v>
      </c>
    </row>
    <row r="21" spans="2:21" x14ac:dyDescent="0.25">
      <c r="B21" s="29"/>
      <c r="C21" s="25"/>
      <c r="D21" s="51"/>
      <c r="E21" s="123" t="s">
        <v>22</v>
      </c>
      <c r="F21" s="125">
        <v>2</v>
      </c>
      <c r="G21" s="126">
        <v>186800.03519999998</v>
      </c>
      <c r="H21" s="106">
        <f>свод!GF17</f>
        <v>6</v>
      </c>
      <c r="I21" s="106">
        <f>свод!GG17</f>
        <v>1120800.2112</v>
      </c>
      <c r="J21" s="106">
        <f>свод!GH17</f>
        <v>2.5</v>
      </c>
      <c r="K21" s="106">
        <f>свод!GI17</f>
        <v>467000.08800000005</v>
      </c>
      <c r="L21" s="106">
        <f>свод!GJ17</f>
        <v>6</v>
      </c>
      <c r="M21" s="106">
        <f>свод!GK17</f>
        <v>1120800.24</v>
      </c>
      <c r="N21" s="106">
        <f>свод!GL17</f>
        <v>0</v>
      </c>
      <c r="O21" s="106">
        <f>свод!GM17</f>
        <v>0</v>
      </c>
      <c r="P21" s="106">
        <f>свод!GN17</f>
        <v>6</v>
      </c>
      <c r="Q21" s="106">
        <f>свод!GO17</f>
        <v>1120800.24</v>
      </c>
      <c r="R21" s="106">
        <f>свод!GP17</f>
        <v>3.5</v>
      </c>
      <c r="S21" s="106">
        <f>свод!GQ17</f>
        <v>653800.152</v>
      </c>
      <c r="T21" s="132">
        <f>SUM(M21/L21)</f>
        <v>186800.04</v>
      </c>
      <c r="U21" s="132">
        <f t="shared" ref="U21:U70" si="0">SUM(G21-T21)</f>
        <v>-4.8000000242609531E-3</v>
      </c>
    </row>
    <row r="22" spans="2:21" x14ac:dyDescent="0.25">
      <c r="B22" s="31"/>
      <c r="C22" s="32"/>
      <c r="D22" s="52"/>
      <c r="E22" s="104" t="s">
        <v>23</v>
      </c>
      <c r="F22" s="104"/>
      <c r="G22" s="105"/>
      <c r="H22" s="106">
        <f>свод!GF20</f>
        <v>41</v>
      </c>
      <c r="I22" s="106">
        <f>свод!GG20</f>
        <v>6149518.7542000003</v>
      </c>
      <c r="J22" s="106">
        <f>свод!GH20</f>
        <v>17.083333333333332</v>
      </c>
      <c r="K22" s="106">
        <f>свод!GI20</f>
        <v>2562299.4809166668</v>
      </c>
      <c r="L22" s="106">
        <f>свод!GJ20</f>
        <v>22</v>
      </c>
      <c r="M22" s="106">
        <f>свод!GK20</f>
        <v>3373102.97</v>
      </c>
      <c r="N22" s="106">
        <f>свод!GL20</f>
        <v>0</v>
      </c>
      <c r="O22" s="106">
        <f>свод!GM20</f>
        <v>0</v>
      </c>
      <c r="P22" s="106">
        <f>свод!GN20</f>
        <v>22</v>
      </c>
      <c r="Q22" s="106">
        <f>свод!GO20</f>
        <v>3373102.97</v>
      </c>
      <c r="R22" s="106">
        <f>свод!GP20</f>
        <v>4.916666666666667</v>
      </c>
      <c r="S22" s="106">
        <f>свод!GQ20</f>
        <v>810803.48908333364</v>
      </c>
      <c r="T22" s="132"/>
      <c r="U22" s="132"/>
    </row>
    <row r="23" spans="2:21" x14ac:dyDescent="0.25">
      <c r="B23" s="29"/>
      <c r="C23" s="26"/>
      <c r="D23" s="53"/>
      <c r="E23" s="123" t="s">
        <v>24</v>
      </c>
      <c r="F23" s="125">
        <v>3</v>
      </c>
      <c r="G23" s="126">
        <v>132055.51380000002</v>
      </c>
      <c r="H23" s="106">
        <f>свод!GF21</f>
        <v>30</v>
      </c>
      <c r="I23" s="106">
        <f>свод!GG21</f>
        <v>3961665.4140000003</v>
      </c>
      <c r="J23" s="106">
        <f>свод!GH21</f>
        <v>12.5</v>
      </c>
      <c r="K23" s="106">
        <f>свод!GI21</f>
        <v>1650693.9225000001</v>
      </c>
      <c r="L23" s="106">
        <f>свод!GJ21</f>
        <v>15</v>
      </c>
      <c r="M23" s="106">
        <f>свод!GK21</f>
        <v>1980832.6500000001</v>
      </c>
      <c r="N23" s="106">
        <f>свод!GL21</f>
        <v>0</v>
      </c>
      <c r="O23" s="106">
        <f>свод!GM21</f>
        <v>0</v>
      </c>
      <c r="P23" s="106">
        <f>свод!GN21</f>
        <v>15</v>
      </c>
      <c r="Q23" s="106">
        <f>свод!GO21</f>
        <v>1980832.6500000001</v>
      </c>
      <c r="R23" s="106">
        <f>свод!GP21</f>
        <v>2.5</v>
      </c>
      <c r="S23" s="106">
        <f>свод!GQ21</f>
        <v>330138.72750000004</v>
      </c>
      <c r="T23" s="132">
        <f t="shared" ref="T23:T24" si="1">SUM(M23/L23)</f>
        <v>132055.51</v>
      </c>
      <c r="U23" s="132">
        <f t="shared" si="0"/>
        <v>3.8000000058673322E-3</v>
      </c>
    </row>
    <row r="24" spans="2:21" x14ac:dyDescent="0.25">
      <c r="B24" s="29"/>
      <c r="C24" s="25"/>
      <c r="D24" s="51"/>
      <c r="E24" s="123" t="s">
        <v>25</v>
      </c>
      <c r="F24" s="125">
        <v>4</v>
      </c>
      <c r="G24" s="126">
        <v>198895.75819999998</v>
      </c>
      <c r="H24" s="106">
        <f>свод!GF25</f>
        <v>11</v>
      </c>
      <c r="I24" s="106">
        <f>свод!GG25</f>
        <v>2187853.3401999995</v>
      </c>
      <c r="J24" s="106">
        <f>свод!GH25</f>
        <v>4.583333333333333</v>
      </c>
      <c r="K24" s="106">
        <f>свод!GI25</f>
        <v>911605.55841666646</v>
      </c>
      <c r="L24" s="106">
        <f>свод!GJ25</f>
        <v>7</v>
      </c>
      <c r="M24" s="106">
        <f>свод!GK25</f>
        <v>1392270.32</v>
      </c>
      <c r="N24" s="106">
        <f>свод!GL25</f>
        <v>0</v>
      </c>
      <c r="O24" s="106">
        <f>свод!GM25</f>
        <v>0</v>
      </c>
      <c r="P24" s="106">
        <f>свод!GN25</f>
        <v>7</v>
      </c>
      <c r="Q24" s="106">
        <f>свод!GO25</f>
        <v>1392270.32</v>
      </c>
      <c r="R24" s="106">
        <f>свод!GP25</f>
        <v>2.416666666666667</v>
      </c>
      <c r="S24" s="106">
        <f>свод!GQ25</f>
        <v>480664.7615833336</v>
      </c>
      <c r="T24" s="132">
        <f t="shared" si="1"/>
        <v>198895.76</v>
      </c>
      <c r="U24" s="132">
        <f t="shared" si="0"/>
        <v>-1.8000000272877514E-3</v>
      </c>
    </row>
    <row r="25" spans="2:21" x14ac:dyDescent="0.25">
      <c r="B25" s="31"/>
      <c r="C25" s="32"/>
      <c r="D25" s="54"/>
      <c r="E25" s="94" t="s">
        <v>26</v>
      </c>
      <c r="F25" s="104"/>
      <c r="G25" s="105"/>
      <c r="H25" s="106">
        <f>свод!GF28</f>
        <v>81</v>
      </c>
      <c r="I25" s="106">
        <f>свод!GG28</f>
        <v>10474096.351499999</v>
      </c>
      <c r="J25" s="106">
        <f>свод!GH28</f>
        <v>33.75</v>
      </c>
      <c r="K25" s="106">
        <f>свод!GI28</f>
        <v>4364206.8131249994</v>
      </c>
      <c r="L25" s="106">
        <f>свод!GJ28</f>
        <v>33</v>
      </c>
      <c r="M25" s="106">
        <f>свод!GK28</f>
        <v>4267224.3900000006</v>
      </c>
      <c r="N25" s="106">
        <f>свод!GL28</f>
        <v>0</v>
      </c>
      <c r="O25" s="106">
        <f>свод!GM28</f>
        <v>0</v>
      </c>
      <c r="P25" s="106">
        <f>свод!GN28</f>
        <v>33</v>
      </c>
      <c r="Q25" s="106">
        <f>свод!GO28</f>
        <v>4267224.3900000006</v>
      </c>
      <c r="R25" s="106">
        <f>свод!GP28</f>
        <v>-0.75</v>
      </c>
      <c r="S25" s="106">
        <f>свод!GQ28</f>
        <v>-96982.423124998808</v>
      </c>
      <c r="T25" s="132"/>
      <c r="U25" s="132"/>
    </row>
    <row r="26" spans="2:21" x14ac:dyDescent="0.25">
      <c r="B26" s="29"/>
      <c r="C26" s="26"/>
      <c r="D26" s="53"/>
      <c r="E26" s="123" t="s">
        <v>27</v>
      </c>
      <c r="F26" s="125">
        <v>5</v>
      </c>
      <c r="G26" s="126">
        <v>129309.8315</v>
      </c>
      <c r="H26" s="106">
        <f>свод!GF29</f>
        <v>81</v>
      </c>
      <c r="I26" s="106">
        <f>свод!GG29</f>
        <v>10474096.351499999</v>
      </c>
      <c r="J26" s="106">
        <f>свод!GH29</f>
        <v>33.75</v>
      </c>
      <c r="K26" s="106">
        <f>свод!GI29</f>
        <v>4364206.8131249994</v>
      </c>
      <c r="L26" s="106">
        <f>свод!GJ29</f>
        <v>33</v>
      </c>
      <c r="M26" s="106">
        <f>свод!GK29</f>
        <v>4267224.3900000006</v>
      </c>
      <c r="N26" s="106">
        <f>свод!GL29</f>
        <v>0</v>
      </c>
      <c r="O26" s="106">
        <f>свод!GM29</f>
        <v>0</v>
      </c>
      <c r="P26" s="106">
        <f>свод!GN29</f>
        <v>33</v>
      </c>
      <c r="Q26" s="106">
        <f>свод!GO29</f>
        <v>4267224.3900000006</v>
      </c>
      <c r="R26" s="106">
        <f>свод!GP29</f>
        <v>-0.75</v>
      </c>
      <c r="S26" s="106">
        <f>свод!GQ29</f>
        <v>-96982.423124998808</v>
      </c>
      <c r="T26" s="132">
        <f>SUM(M26/L26)</f>
        <v>129309.83000000002</v>
      </c>
      <c r="U26" s="132">
        <f t="shared" si="0"/>
        <v>1.4999999839346856E-3</v>
      </c>
    </row>
    <row r="27" spans="2:21" x14ac:dyDescent="0.25">
      <c r="B27" s="31"/>
      <c r="C27" s="33"/>
      <c r="D27" s="55"/>
      <c r="E27" s="94" t="s">
        <v>28</v>
      </c>
      <c r="F27" s="104"/>
      <c r="G27" s="105"/>
      <c r="H27" s="106">
        <f>свод!GF32</f>
        <v>20</v>
      </c>
      <c r="I27" s="106">
        <f>свод!GG32</f>
        <v>3106195.8480000002</v>
      </c>
      <c r="J27" s="106">
        <f>свод!GH32</f>
        <v>8.3333333333333339</v>
      </c>
      <c r="K27" s="106">
        <f>свод!GI32</f>
        <v>1294248.27</v>
      </c>
      <c r="L27" s="106">
        <f>свод!GJ32</f>
        <v>7</v>
      </c>
      <c r="M27" s="106">
        <f>свод!GK32</f>
        <v>1087168.53</v>
      </c>
      <c r="N27" s="106">
        <f>свод!GL32</f>
        <v>0</v>
      </c>
      <c r="O27" s="106">
        <f>свод!GM32</f>
        <v>0</v>
      </c>
      <c r="P27" s="106">
        <f>свод!GN32</f>
        <v>7</v>
      </c>
      <c r="Q27" s="106">
        <f>свод!GO32</f>
        <v>1087168.53</v>
      </c>
      <c r="R27" s="106">
        <f>свод!GP32</f>
        <v>-1.3333333333333339</v>
      </c>
      <c r="S27" s="106">
        <f>свод!GQ32</f>
        <v>-207079.74</v>
      </c>
      <c r="T27" s="132"/>
      <c r="U27" s="132"/>
    </row>
    <row r="28" spans="2:21" ht="27.75" customHeight="1" x14ac:dyDescent="0.25">
      <c r="B28" s="29"/>
      <c r="C28" s="27"/>
      <c r="D28" s="50"/>
      <c r="E28" s="123" t="s">
        <v>29</v>
      </c>
      <c r="F28" s="125">
        <v>6</v>
      </c>
      <c r="G28" s="126">
        <v>155309.79240000001</v>
      </c>
      <c r="H28" s="106">
        <f>свод!GF33</f>
        <v>20</v>
      </c>
      <c r="I28" s="106">
        <f>свод!GG33</f>
        <v>3106195.8480000002</v>
      </c>
      <c r="J28" s="106">
        <f>свод!GH33</f>
        <v>8.3333333333333339</v>
      </c>
      <c r="K28" s="106">
        <f>свод!GI33</f>
        <v>1294248.27</v>
      </c>
      <c r="L28" s="106">
        <f>свод!GJ33</f>
        <v>7</v>
      </c>
      <c r="M28" s="106">
        <f>свод!GK33</f>
        <v>1087168.53</v>
      </c>
      <c r="N28" s="106">
        <f>свод!GL33</f>
        <v>0</v>
      </c>
      <c r="O28" s="106">
        <f>свод!GM33</f>
        <v>0</v>
      </c>
      <c r="P28" s="106">
        <f>свод!GN33</f>
        <v>7</v>
      </c>
      <c r="Q28" s="106">
        <f>свод!GO33</f>
        <v>1087168.53</v>
      </c>
      <c r="R28" s="106">
        <f>свод!GP33</f>
        <v>-1.3333333333333339</v>
      </c>
      <c r="S28" s="106">
        <f>свод!GQ33</f>
        <v>-207079.74</v>
      </c>
      <c r="T28" s="132">
        <f>SUM(M28/L28)</f>
        <v>155309.79</v>
      </c>
      <c r="U28" s="132">
        <f t="shared" si="0"/>
        <v>2.3999999975785613E-3</v>
      </c>
    </row>
    <row r="29" spans="2:21" ht="24" x14ac:dyDescent="0.25">
      <c r="B29" s="31"/>
      <c r="C29" s="34"/>
      <c r="D29" s="56"/>
      <c r="E29" s="94" t="s">
        <v>30</v>
      </c>
      <c r="F29" s="104"/>
      <c r="G29" s="105"/>
      <c r="H29" s="106">
        <f>свод!GF40</f>
        <v>0</v>
      </c>
      <c r="I29" s="106">
        <f>свод!GG40</f>
        <v>0</v>
      </c>
      <c r="J29" s="106">
        <f>свод!GH40</f>
        <v>0</v>
      </c>
      <c r="K29" s="106">
        <f>свод!GI40</f>
        <v>0</v>
      </c>
      <c r="L29" s="106">
        <f>свод!GJ40</f>
        <v>0</v>
      </c>
      <c r="M29" s="106">
        <f>свод!GK40</f>
        <v>0</v>
      </c>
      <c r="N29" s="106">
        <f>свод!GL40</f>
        <v>0</v>
      </c>
      <c r="O29" s="106">
        <f>свод!GM40</f>
        <v>0</v>
      </c>
      <c r="P29" s="106">
        <f>свод!GN40</f>
        <v>0</v>
      </c>
      <c r="Q29" s="106">
        <f>свод!GO40</f>
        <v>0</v>
      </c>
      <c r="R29" s="106">
        <f>свод!GP40</f>
        <v>0</v>
      </c>
      <c r="S29" s="106">
        <f>свод!GQ40</f>
        <v>0</v>
      </c>
      <c r="T29" s="132"/>
      <c r="U29" s="132"/>
    </row>
    <row r="30" spans="2:21" ht="18" customHeight="1" x14ac:dyDescent="0.25">
      <c r="B30" s="29"/>
      <c r="C30" s="27"/>
      <c r="D30" s="50"/>
      <c r="E30" s="123" t="s">
        <v>31</v>
      </c>
      <c r="F30" s="125">
        <v>8</v>
      </c>
      <c r="G30" s="126">
        <v>284300.81680000003</v>
      </c>
      <c r="H30" s="106">
        <f>свод!GF41</f>
        <v>0</v>
      </c>
      <c r="I30" s="106">
        <f>свод!GG41</f>
        <v>0</v>
      </c>
      <c r="J30" s="106">
        <f>свод!GH41</f>
        <v>0</v>
      </c>
      <c r="K30" s="106">
        <f>свод!GI41</f>
        <v>0</v>
      </c>
      <c r="L30" s="106">
        <f>свод!GJ41</f>
        <v>0</v>
      </c>
      <c r="M30" s="106">
        <f>свод!GK41</f>
        <v>0</v>
      </c>
      <c r="N30" s="106">
        <f>свод!GL41</f>
        <v>0</v>
      </c>
      <c r="O30" s="106">
        <f>свод!GM41</f>
        <v>0</v>
      </c>
      <c r="P30" s="106">
        <f>свод!GN41</f>
        <v>0</v>
      </c>
      <c r="Q30" s="106">
        <f>свод!GO41</f>
        <v>0</v>
      </c>
      <c r="R30" s="106">
        <f>свод!GP41</f>
        <v>0</v>
      </c>
      <c r="S30" s="106">
        <f>свод!GQ41</f>
        <v>0</v>
      </c>
      <c r="T30" s="132"/>
      <c r="U30" s="132"/>
    </row>
    <row r="31" spans="2:21" ht="15.75" x14ac:dyDescent="0.25">
      <c r="B31" s="31"/>
      <c r="C31" s="34"/>
      <c r="D31" s="56"/>
      <c r="E31" s="94" t="s">
        <v>32</v>
      </c>
      <c r="F31" s="104"/>
      <c r="G31" s="105"/>
      <c r="H31" s="106">
        <f>свод!GF44</f>
        <v>75</v>
      </c>
      <c r="I31" s="106">
        <f>свод!GG44</f>
        <v>7852706.46</v>
      </c>
      <c r="J31" s="106">
        <f>свод!GH44</f>
        <v>31.25</v>
      </c>
      <c r="K31" s="106">
        <f>свод!GI44</f>
        <v>3271961.0249999999</v>
      </c>
      <c r="L31" s="106">
        <f>свод!GJ44</f>
        <v>37</v>
      </c>
      <c r="M31" s="106">
        <f>свод!GK44</f>
        <v>3874001.75</v>
      </c>
      <c r="N31" s="106">
        <f>свод!GL44</f>
        <v>0</v>
      </c>
      <c r="O31" s="106">
        <f>свод!GM44</f>
        <v>0</v>
      </c>
      <c r="P31" s="106">
        <f>свод!GN44</f>
        <v>37</v>
      </c>
      <c r="Q31" s="106">
        <f>свод!GO44</f>
        <v>3874001.75</v>
      </c>
      <c r="R31" s="106">
        <f>свод!GP44</f>
        <v>5.75</v>
      </c>
      <c r="S31" s="106">
        <f>свод!GQ44</f>
        <v>602040.72500000009</v>
      </c>
      <c r="T31" s="132"/>
      <c r="U31" s="132"/>
    </row>
    <row r="32" spans="2:21" ht="15.75" x14ac:dyDescent="0.25">
      <c r="B32" s="29"/>
      <c r="C32" s="27"/>
      <c r="D32" s="50"/>
      <c r="E32" s="123" t="s">
        <v>33</v>
      </c>
      <c r="F32" s="125">
        <v>9</v>
      </c>
      <c r="G32" s="126">
        <v>104702.7528</v>
      </c>
      <c r="H32" s="106">
        <f>свод!GF45</f>
        <v>75</v>
      </c>
      <c r="I32" s="106">
        <f>свод!GG45</f>
        <v>7852706.46</v>
      </c>
      <c r="J32" s="106">
        <f>свод!GH45</f>
        <v>31.25</v>
      </c>
      <c r="K32" s="106">
        <f>свод!GI45</f>
        <v>3271961.0249999999</v>
      </c>
      <c r="L32" s="106">
        <f>свод!GJ45</f>
        <v>37</v>
      </c>
      <c r="M32" s="106">
        <f>свод!GK45</f>
        <v>3874001.75</v>
      </c>
      <c r="N32" s="106">
        <f>свод!GL45</f>
        <v>0</v>
      </c>
      <c r="O32" s="106">
        <f>свод!GM45</f>
        <v>0</v>
      </c>
      <c r="P32" s="106">
        <f>свод!GN45</f>
        <v>37</v>
      </c>
      <c r="Q32" s="106">
        <f>свод!GO45</f>
        <v>3874001.75</v>
      </c>
      <c r="R32" s="106">
        <f>свод!GP45</f>
        <v>5.75</v>
      </c>
      <c r="S32" s="106">
        <f>свод!GQ45</f>
        <v>602040.72500000009</v>
      </c>
      <c r="T32" s="132">
        <f>SUM(M32/L32)</f>
        <v>104702.75</v>
      </c>
      <c r="U32" s="132">
        <f t="shared" si="0"/>
        <v>2.8000000020256266E-3</v>
      </c>
    </row>
    <row r="33" spans="2:21" ht="15.75" x14ac:dyDescent="0.25">
      <c r="B33" s="31"/>
      <c r="C33" s="34"/>
      <c r="D33" s="57"/>
      <c r="E33" s="104" t="s">
        <v>34</v>
      </c>
      <c r="F33" s="104"/>
      <c r="G33" s="105"/>
      <c r="H33" s="106">
        <f>свод!GF51</f>
        <v>124</v>
      </c>
      <c r="I33" s="106">
        <f>свод!GG51</f>
        <v>21283812.866500001</v>
      </c>
      <c r="J33" s="106">
        <f>свод!GH51</f>
        <v>51.666666666666671</v>
      </c>
      <c r="K33" s="106">
        <f>свод!GI51</f>
        <v>8868255.3610416669</v>
      </c>
      <c r="L33" s="106">
        <f>свод!GJ51</f>
        <v>59</v>
      </c>
      <c r="M33" s="106">
        <f>свод!GK51</f>
        <v>10313177.25</v>
      </c>
      <c r="N33" s="106">
        <f>свод!GL51</f>
        <v>6</v>
      </c>
      <c r="O33" s="106">
        <f>свод!GM51</f>
        <v>1015785.4799999999</v>
      </c>
      <c r="P33" s="106">
        <f>свод!GN51</f>
        <v>65</v>
      </c>
      <c r="Q33" s="106">
        <f>свод!GO51</f>
        <v>11328962.729999999</v>
      </c>
      <c r="R33" s="106">
        <f>свод!GP51</f>
        <v>7.3333333333333339</v>
      </c>
      <c r="S33" s="106">
        <f>свод!GQ51</f>
        <v>1444921.8889583326</v>
      </c>
      <c r="T33" s="132"/>
      <c r="U33" s="132"/>
    </row>
    <row r="34" spans="2:21" ht="15.75" x14ac:dyDescent="0.25">
      <c r="B34" s="29"/>
      <c r="C34" s="27"/>
      <c r="D34" s="58"/>
      <c r="E34" s="123" t="s">
        <v>35</v>
      </c>
      <c r="F34" s="125">
        <v>10</v>
      </c>
      <c r="G34" s="126">
        <v>169297.5772</v>
      </c>
      <c r="H34" s="106">
        <f>свод!GF52</f>
        <v>102</v>
      </c>
      <c r="I34" s="106">
        <f>свод!GG52</f>
        <v>17268352.874400001</v>
      </c>
      <c r="J34" s="106">
        <f>свод!GH52</f>
        <v>42.5</v>
      </c>
      <c r="K34" s="106">
        <f>свод!GI52</f>
        <v>7195147.0310000004</v>
      </c>
      <c r="L34" s="106">
        <f>свод!GJ52</f>
        <v>44</v>
      </c>
      <c r="M34" s="106">
        <f>свод!GK52</f>
        <v>7449093.5199999996</v>
      </c>
      <c r="N34" s="106">
        <f>свод!GL52</f>
        <v>6</v>
      </c>
      <c r="O34" s="106">
        <f>свод!GM52</f>
        <v>1015785.4799999999</v>
      </c>
      <c r="P34" s="106">
        <f>свод!GN52</f>
        <v>50</v>
      </c>
      <c r="Q34" s="106">
        <f>свод!GO52</f>
        <v>8464878.9999999981</v>
      </c>
      <c r="R34" s="106">
        <f>свод!GP52</f>
        <v>1.5</v>
      </c>
      <c r="S34" s="106">
        <f>свод!GQ52</f>
        <v>253946.48899999913</v>
      </c>
      <c r="T34" s="132">
        <f t="shared" ref="T34:T36" si="2">SUM(M34/L34)</f>
        <v>169297.58</v>
      </c>
      <c r="U34" s="132">
        <f t="shared" si="0"/>
        <v>-2.7999999874737114E-3</v>
      </c>
    </row>
    <row r="35" spans="2:21" x14ac:dyDescent="0.25">
      <c r="B35" s="29"/>
      <c r="C35" s="25"/>
      <c r="D35" s="51"/>
      <c r="E35" s="123" t="s">
        <v>36</v>
      </c>
      <c r="F35" s="125">
        <v>12</v>
      </c>
      <c r="G35" s="126">
        <v>154803.0736</v>
      </c>
      <c r="H35" s="106">
        <f>свод!GF61</f>
        <v>13</v>
      </c>
      <c r="I35" s="106">
        <f>свод!GG61</f>
        <v>2012439.9568</v>
      </c>
      <c r="J35" s="106">
        <f>свод!GH61</f>
        <v>5.4166666666666661</v>
      </c>
      <c r="K35" s="106">
        <f>свод!GI61</f>
        <v>838516.6486666667</v>
      </c>
      <c r="L35" s="106">
        <f>свод!GJ61</f>
        <v>7</v>
      </c>
      <c r="M35" s="106">
        <f>свод!GK61</f>
        <v>1083621.4900000002</v>
      </c>
      <c r="N35" s="106">
        <f>свод!GL61</f>
        <v>0</v>
      </c>
      <c r="O35" s="106">
        <f>свод!GM61</f>
        <v>0</v>
      </c>
      <c r="P35" s="106">
        <f>свод!GN61</f>
        <v>7</v>
      </c>
      <c r="Q35" s="106">
        <f>свод!GO61</f>
        <v>1083621.4900000002</v>
      </c>
      <c r="R35" s="106">
        <f>свод!GP61</f>
        <v>1.5833333333333339</v>
      </c>
      <c r="S35" s="106">
        <f>свод!GQ61</f>
        <v>245104.84133333352</v>
      </c>
      <c r="T35" s="132">
        <f t="shared" si="2"/>
        <v>154803.07000000004</v>
      </c>
      <c r="U35" s="132">
        <f t="shared" si="0"/>
        <v>3.5999999672640115E-3</v>
      </c>
    </row>
    <row r="36" spans="2:21" x14ac:dyDescent="0.25">
      <c r="B36" s="29"/>
      <c r="C36" s="25"/>
      <c r="D36" s="51"/>
      <c r="E36" s="123" t="s">
        <v>37</v>
      </c>
      <c r="F36" s="125">
        <v>13</v>
      </c>
      <c r="G36" s="126">
        <v>222557.78169999999</v>
      </c>
      <c r="H36" s="106">
        <f>свод!GF64</f>
        <v>9</v>
      </c>
      <c r="I36" s="106">
        <f>свод!GG64</f>
        <v>2003020.0352999999</v>
      </c>
      <c r="J36" s="106">
        <f>свод!GH64</f>
        <v>3.75</v>
      </c>
      <c r="K36" s="106">
        <f>свод!GI64</f>
        <v>834591.68137499993</v>
      </c>
      <c r="L36" s="106">
        <f>свод!GJ64</f>
        <v>8</v>
      </c>
      <c r="M36" s="106">
        <f>свод!GK64</f>
        <v>1780462.24</v>
      </c>
      <c r="N36" s="106">
        <f>свод!GL64</f>
        <v>0</v>
      </c>
      <c r="O36" s="106">
        <f>свод!GM64</f>
        <v>0</v>
      </c>
      <c r="P36" s="106">
        <f>свод!GN64</f>
        <v>8</v>
      </c>
      <c r="Q36" s="106">
        <f>свод!GO64</f>
        <v>1780462.24</v>
      </c>
      <c r="R36" s="106">
        <f>свод!GP64</f>
        <v>4.25</v>
      </c>
      <c r="S36" s="106">
        <f>свод!GQ64</f>
        <v>945870.55862500006</v>
      </c>
      <c r="T36" s="132">
        <f t="shared" si="2"/>
        <v>222557.78</v>
      </c>
      <c r="U36" s="132">
        <f t="shared" si="0"/>
        <v>1.6999999934341758E-3</v>
      </c>
    </row>
    <row r="37" spans="2:21" x14ac:dyDescent="0.25">
      <c r="B37" s="31"/>
      <c r="C37" s="32"/>
      <c r="D37" s="52"/>
      <c r="E37" s="104" t="s">
        <v>38</v>
      </c>
      <c r="F37" s="104"/>
      <c r="G37" s="105"/>
      <c r="H37" s="106">
        <f>свод!GF67</f>
        <v>45</v>
      </c>
      <c r="I37" s="106">
        <f>свод!GG67</f>
        <v>10881056.5965</v>
      </c>
      <c r="J37" s="106">
        <f>свод!GH67</f>
        <v>18.75</v>
      </c>
      <c r="K37" s="106">
        <f>свод!GI67</f>
        <v>4533773.5818750001</v>
      </c>
      <c r="L37" s="106">
        <f>свод!GJ67</f>
        <v>15</v>
      </c>
      <c r="M37" s="106">
        <f>свод!GK67</f>
        <v>3627018.9000000004</v>
      </c>
      <c r="N37" s="106">
        <f>свод!GL67</f>
        <v>0</v>
      </c>
      <c r="O37" s="106">
        <f>свод!GM67</f>
        <v>0</v>
      </c>
      <c r="P37" s="106">
        <f>свод!GN67</f>
        <v>15</v>
      </c>
      <c r="Q37" s="106">
        <f>свод!GO67</f>
        <v>3627018.9000000004</v>
      </c>
      <c r="R37" s="106">
        <f>свод!GP67</f>
        <v>-3.75</v>
      </c>
      <c r="S37" s="106">
        <f>свод!GQ67</f>
        <v>-906754.68187499978</v>
      </c>
      <c r="T37" s="132"/>
      <c r="U37" s="132"/>
    </row>
    <row r="38" spans="2:21" ht="15.75" x14ac:dyDescent="0.25">
      <c r="B38" s="29"/>
      <c r="C38" s="27"/>
      <c r="D38" s="50"/>
      <c r="E38" s="123" t="s">
        <v>39</v>
      </c>
      <c r="F38" s="125">
        <v>14</v>
      </c>
      <c r="G38" s="126">
        <v>241801.25769999999</v>
      </c>
      <c r="H38" s="106">
        <f>свод!GF68</f>
        <v>45</v>
      </c>
      <c r="I38" s="106">
        <f>свод!GG68</f>
        <v>10881056.5965</v>
      </c>
      <c r="J38" s="106">
        <f>свод!GH68</f>
        <v>18.75</v>
      </c>
      <c r="K38" s="106">
        <f>свод!GI68</f>
        <v>4533773.5818750001</v>
      </c>
      <c r="L38" s="106">
        <f>свод!GJ68</f>
        <v>15</v>
      </c>
      <c r="M38" s="106">
        <f>свод!GK68</f>
        <v>3627018.9000000004</v>
      </c>
      <c r="N38" s="106">
        <f>свод!GL68</f>
        <v>0</v>
      </c>
      <c r="O38" s="106">
        <f>свод!GM68</f>
        <v>0</v>
      </c>
      <c r="P38" s="106">
        <f>свод!GN68</f>
        <v>15</v>
      </c>
      <c r="Q38" s="106">
        <f>свод!GO68</f>
        <v>3627018.9000000004</v>
      </c>
      <c r="R38" s="106">
        <f>свод!GP68</f>
        <v>-3.75</v>
      </c>
      <c r="S38" s="106">
        <f>свод!GQ68</f>
        <v>-906754.68187499978</v>
      </c>
      <c r="T38" s="132">
        <f>SUM(M38/L38)</f>
        <v>241801.26000000004</v>
      </c>
      <c r="U38" s="132">
        <f t="shared" si="0"/>
        <v>-2.3000000510364771E-3</v>
      </c>
    </row>
    <row r="39" spans="2:21" x14ac:dyDescent="0.25">
      <c r="B39" s="29"/>
      <c r="C39" s="25"/>
      <c r="D39" s="51"/>
      <c r="E39" s="123" t="s">
        <v>40</v>
      </c>
      <c r="F39" s="125">
        <v>15</v>
      </c>
      <c r="G39" s="126">
        <v>354299.22930000001</v>
      </c>
      <c r="H39" s="106">
        <f>свод!GF71</f>
        <v>0</v>
      </c>
      <c r="I39" s="106">
        <f>свод!GG71</f>
        <v>0</v>
      </c>
      <c r="J39" s="106">
        <f>свод!GH71</f>
        <v>0</v>
      </c>
      <c r="K39" s="106">
        <f>свод!GI71</f>
        <v>0</v>
      </c>
      <c r="L39" s="106">
        <f>свод!GJ71</f>
        <v>0</v>
      </c>
      <c r="M39" s="106">
        <f>свод!GK71</f>
        <v>0</v>
      </c>
      <c r="N39" s="106">
        <f>свод!GL71</f>
        <v>0</v>
      </c>
      <c r="O39" s="106">
        <f>свод!GM71</f>
        <v>0</v>
      </c>
      <c r="P39" s="106">
        <f>свод!GN71</f>
        <v>0</v>
      </c>
      <c r="Q39" s="106">
        <f>свод!GO71</f>
        <v>0</v>
      </c>
      <c r="R39" s="106">
        <f>свод!GP71</f>
        <v>0</v>
      </c>
      <c r="S39" s="106">
        <f>свод!GQ71</f>
        <v>0</v>
      </c>
      <c r="T39" s="132"/>
      <c r="U39" s="132"/>
    </row>
    <row r="40" spans="2:21" x14ac:dyDescent="0.25">
      <c r="B40" s="31"/>
      <c r="C40" s="32"/>
      <c r="D40" s="52"/>
      <c r="E40" s="104" t="s">
        <v>41</v>
      </c>
      <c r="F40" s="108"/>
      <c r="G40" s="105"/>
      <c r="H40" s="106">
        <f>свод!GF74</f>
        <v>384</v>
      </c>
      <c r="I40" s="106">
        <f>свод!GG74</f>
        <v>52129519.449600011</v>
      </c>
      <c r="J40" s="106">
        <f>свод!GH74</f>
        <v>160</v>
      </c>
      <c r="K40" s="106">
        <f>свод!GI74</f>
        <v>21720633.104000002</v>
      </c>
      <c r="L40" s="106">
        <f>свод!GJ74</f>
        <v>89</v>
      </c>
      <c r="M40" s="106">
        <f>свод!GK74</f>
        <v>12065482.920000002</v>
      </c>
      <c r="N40" s="106">
        <f>свод!GL74</f>
        <v>0</v>
      </c>
      <c r="O40" s="106">
        <f>свод!GM74</f>
        <v>0</v>
      </c>
      <c r="P40" s="106">
        <f>свод!GN74</f>
        <v>89</v>
      </c>
      <c r="Q40" s="106">
        <f>свод!GO74</f>
        <v>12065482.920000002</v>
      </c>
      <c r="R40" s="106">
        <f>свод!GP74</f>
        <v>-71</v>
      </c>
      <c r="S40" s="106">
        <f>свод!GQ74</f>
        <v>-9655150.1840000004</v>
      </c>
      <c r="T40" s="132"/>
      <c r="U40" s="132"/>
    </row>
    <row r="41" spans="2:21" ht="15.75" x14ac:dyDescent="0.25">
      <c r="B41" s="29"/>
      <c r="C41" s="27"/>
      <c r="D41" s="50"/>
      <c r="E41" s="123" t="s">
        <v>42</v>
      </c>
      <c r="F41" s="125">
        <v>16</v>
      </c>
      <c r="G41" s="126">
        <v>132430.14440000002</v>
      </c>
      <c r="H41" s="106">
        <f>свод!GF75</f>
        <v>192</v>
      </c>
      <c r="I41" s="106">
        <f>свод!GG75</f>
        <v>25426587.724800006</v>
      </c>
      <c r="J41" s="106">
        <f>свод!GH75</f>
        <v>80</v>
      </c>
      <c r="K41" s="106">
        <f>свод!GI75</f>
        <v>10594411.552000001</v>
      </c>
      <c r="L41" s="106">
        <f>свод!GJ75</f>
        <v>47</v>
      </c>
      <c r="M41" s="106">
        <f>свод!GK75</f>
        <v>6224216.5800000019</v>
      </c>
      <c r="N41" s="106">
        <f>свод!GL75</f>
        <v>0</v>
      </c>
      <c r="O41" s="106">
        <f>свод!GM75</f>
        <v>0</v>
      </c>
      <c r="P41" s="106">
        <f>свод!GN75</f>
        <v>47</v>
      </c>
      <c r="Q41" s="106">
        <f>свод!GO75</f>
        <v>6224216.5800000019</v>
      </c>
      <c r="R41" s="106">
        <f>свод!GP75</f>
        <v>-33</v>
      </c>
      <c r="S41" s="106">
        <f>свод!GQ75</f>
        <v>-4370194.9719999991</v>
      </c>
      <c r="T41" s="132">
        <f t="shared" ref="T41:T42" si="3">SUM(M41/L41)</f>
        <v>132430.14000000004</v>
      </c>
      <c r="U41" s="132">
        <f t="shared" si="0"/>
        <v>4.3999999761581421E-3</v>
      </c>
    </row>
    <row r="42" spans="2:21" x14ac:dyDescent="0.25">
      <c r="B42" s="29"/>
      <c r="C42" s="25"/>
      <c r="D42" s="51"/>
      <c r="E42" s="123" t="s">
        <v>43</v>
      </c>
      <c r="F42" s="125">
        <v>18</v>
      </c>
      <c r="G42" s="126">
        <v>139077.76940000002</v>
      </c>
      <c r="H42" s="106">
        <f>свод!GF96</f>
        <v>192</v>
      </c>
      <c r="I42" s="106">
        <f>свод!GG96</f>
        <v>26702931.724800002</v>
      </c>
      <c r="J42" s="106">
        <f>свод!GH96</f>
        <v>80</v>
      </c>
      <c r="K42" s="106">
        <f>свод!GI96</f>
        <v>11126221.552000001</v>
      </c>
      <c r="L42" s="106">
        <f>свод!GJ96</f>
        <v>42</v>
      </c>
      <c r="M42" s="106">
        <f>свод!GK96</f>
        <v>5841266.3399999999</v>
      </c>
      <c r="N42" s="106">
        <f>свод!GL96</f>
        <v>0</v>
      </c>
      <c r="O42" s="106">
        <f>свод!GM96</f>
        <v>0</v>
      </c>
      <c r="P42" s="106">
        <f>свод!GN96</f>
        <v>42</v>
      </c>
      <c r="Q42" s="106">
        <f>свод!GO96</f>
        <v>5841266.3399999999</v>
      </c>
      <c r="R42" s="106">
        <f>свод!GP96</f>
        <v>-38</v>
      </c>
      <c r="S42" s="106">
        <f>свод!GQ96</f>
        <v>-5284955.2120000012</v>
      </c>
      <c r="T42" s="132">
        <f t="shared" si="3"/>
        <v>139077.76999999999</v>
      </c>
      <c r="U42" s="132">
        <f t="shared" si="0"/>
        <v>-5.9999997029080987E-4</v>
      </c>
    </row>
    <row r="43" spans="2:21" x14ac:dyDescent="0.25">
      <c r="B43" s="31"/>
      <c r="C43" s="32"/>
      <c r="D43" s="52"/>
      <c r="E43" s="104" t="s">
        <v>44</v>
      </c>
      <c r="F43" s="108"/>
      <c r="G43" s="105"/>
      <c r="H43" s="106">
        <f>свод!GF99</f>
        <v>203</v>
      </c>
      <c r="I43" s="106">
        <f>свод!GG99</f>
        <v>18450299.417599998</v>
      </c>
      <c r="J43" s="106">
        <f>свод!GH99</f>
        <v>84.583333333333343</v>
      </c>
      <c r="K43" s="106">
        <f>свод!GI99</f>
        <v>7687624.7573333327</v>
      </c>
      <c r="L43" s="106">
        <f>свод!GJ99</f>
        <v>80</v>
      </c>
      <c r="M43" s="106">
        <f>свод!GK99</f>
        <v>7865380.3200000003</v>
      </c>
      <c r="N43" s="106">
        <f>свод!GL99</f>
        <v>20</v>
      </c>
      <c r="O43" s="106">
        <f>свод!GM99</f>
        <v>1895040</v>
      </c>
      <c r="P43" s="106">
        <f>свод!GN99</f>
        <v>100</v>
      </c>
      <c r="Q43" s="106">
        <f>свод!GO99</f>
        <v>9760420.3200000003</v>
      </c>
      <c r="R43" s="106">
        <f>свод!GP99</f>
        <v>-4.5833333333333357</v>
      </c>
      <c r="S43" s="106">
        <f>свод!GQ99</f>
        <v>177755.56266666809</v>
      </c>
      <c r="T43" s="132"/>
      <c r="U43" s="132"/>
    </row>
    <row r="44" spans="2:21" ht="15.75" x14ac:dyDescent="0.25">
      <c r="B44" s="29"/>
      <c r="C44" s="27"/>
      <c r="D44" s="50"/>
      <c r="E44" s="123" t="s">
        <v>45</v>
      </c>
      <c r="F44" s="125">
        <v>19</v>
      </c>
      <c r="G44" s="126">
        <v>118520.3584</v>
      </c>
      <c r="H44" s="106">
        <f>свод!GF100</f>
        <v>85</v>
      </c>
      <c r="I44" s="106">
        <f>свод!GG100</f>
        <v>10074230.464</v>
      </c>
      <c r="J44" s="106">
        <f>свод!GH100</f>
        <v>35.416666666666664</v>
      </c>
      <c r="K44" s="106">
        <f>свод!GI100</f>
        <v>4197596.0266666664</v>
      </c>
      <c r="L44" s="106">
        <f>свод!GJ100</f>
        <v>46</v>
      </c>
      <c r="M44" s="106">
        <f>свод!GK100</f>
        <v>5451936.5600000005</v>
      </c>
      <c r="N44" s="106">
        <f>свод!GL100</f>
        <v>10</v>
      </c>
      <c r="O44" s="106">
        <f>свод!GM100</f>
        <v>1185203.6000000001</v>
      </c>
      <c r="P44" s="106">
        <f>свод!GN100</f>
        <v>56</v>
      </c>
      <c r="Q44" s="106">
        <f>свод!GO100</f>
        <v>6637140.1600000011</v>
      </c>
      <c r="R44" s="106">
        <f>свод!GP100</f>
        <v>10.583333333333336</v>
      </c>
      <c r="S44" s="106">
        <f>свод!GQ100</f>
        <v>1254340.5333333341</v>
      </c>
      <c r="T44" s="132">
        <f t="shared" ref="T44:T45" si="4">SUM(M44/L44)</f>
        <v>118520.36000000002</v>
      </c>
      <c r="U44" s="132">
        <f t="shared" si="0"/>
        <v>-1.6000000177882612E-3</v>
      </c>
    </row>
    <row r="45" spans="2:21" x14ac:dyDescent="0.25">
      <c r="B45" s="29"/>
      <c r="C45" s="25"/>
      <c r="D45" s="51"/>
      <c r="E45" s="123" t="s">
        <v>46</v>
      </c>
      <c r="F45" s="125">
        <v>20</v>
      </c>
      <c r="G45" s="126">
        <v>70983.635200000004</v>
      </c>
      <c r="H45" s="106">
        <f>свод!GF104</f>
        <v>118</v>
      </c>
      <c r="I45" s="106">
        <f>свод!GG104</f>
        <v>8376068.9535999997</v>
      </c>
      <c r="J45" s="106">
        <f>свод!GH104</f>
        <v>49.166666666666671</v>
      </c>
      <c r="K45" s="106">
        <f>свод!GI104</f>
        <v>3490028.7306666663</v>
      </c>
      <c r="L45" s="106">
        <f>свод!GJ104</f>
        <v>34</v>
      </c>
      <c r="M45" s="106">
        <f>свод!GK104</f>
        <v>2413443.7600000002</v>
      </c>
      <c r="N45" s="106">
        <f>свод!GL104</f>
        <v>10</v>
      </c>
      <c r="O45" s="106">
        <f>свод!GM104</f>
        <v>709836.4</v>
      </c>
      <c r="P45" s="106">
        <f>свод!GN104</f>
        <v>44</v>
      </c>
      <c r="Q45" s="106">
        <f>свод!GO104</f>
        <v>3123280.16</v>
      </c>
      <c r="R45" s="106">
        <f>свод!GP104</f>
        <v>-15.166666666666671</v>
      </c>
      <c r="S45" s="106">
        <f>свод!GQ104</f>
        <v>-1076584.970666666</v>
      </c>
      <c r="T45" s="132">
        <f t="shared" si="4"/>
        <v>70983.640000000014</v>
      </c>
      <c r="U45" s="132">
        <f t="shared" si="0"/>
        <v>-4.8000000097090378E-3</v>
      </c>
    </row>
    <row r="46" spans="2:21" x14ac:dyDescent="0.25">
      <c r="B46" s="31"/>
      <c r="C46" s="32"/>
      <c r="D46" s="54"/>
      <c r="E46" s="110" t="s">
        <v>47</v>
      </c>
      <c r="F46" s="104"/>
      <c r="G46" s="105"/>
      <c r="H46" s="106">
        <f>свод!GF110</f>
        <v>815</v>
      </c>
      <c r="I46" s="106">
        <f>свод!GG110</f>
        <v>60333744.046999998</v>
      </c>
      <c r="J46" s="106">
        <f>свод!GH110</f>
        <v>339.58333333333337</v>
      </c>
      <c r="K46" s="106">
        <f>свод!GI110</f>
        <v>25139060.019583333</v>
      </c>
      <c r="L46" s="106">
        <f>свод!GJ110</f>
        <v>321</v>
      </c>
      <c r="M46" s="106">
        <f>свод!GK110</f>
        <v>23763350.729999997</v>
      </c>
      <c r="N46" s="106">
        <f>свод!GL110</f>
        <v>176</v>
      </c>
      <c r="O46" s="106">
        <f>свод!GM110</f>
        <v>13029126.880000001</v>
      </c>
      <c r="P46" s="106">
        <f>свод!GN110</f>
        <v>497</v>
      </c>
      <c r="Q46" s="106">
        <f>свод!GO110</f>
        <v>36792477.609999992</v>
      </c>
      <c r="R46" s="106">
        <f>свод!GP110</f>
        <v>-18.583333333333371</v>
      </c>
      <c r="S46" s="106">
        <f>свод!GQ110</f>
        <v>-1375709.2895833366</v>
      </c>
      <c r="T46" s="132"/>
      <c r="U46" s="132"/>
    </row>
    <row r="47" spans="2:21" ht="15.75" x14ac:dyDescent="0.25">
      <c r="B47" s="29"/>
      <c r="C47" s="27"/>
      <c r="D47" s="50"/>
      <c r="E47" s="123" t="s">
        <v>48</v>
      </c>
      <c r="F47" s="125">
        <v>21</v>
      </c>
      <c r="G47" s="126">
        <v>74029.133799999996</v>
      </c>
      <c r="H47" s="106">
        <f>свод!GF111</f>
        <v>815</v>
      </c>
      <c r="I47" s="106">
        <f>свод!GG111</f>
        <v>60333744.046999998</v>
      </c>
      <c r="J47" s="106">
        <f>свод!GH111</f>
        <v>339.58333333333337</v>
      </c>
      <c r="K47" s="106">
        <f>свод!GI111</f>
        <v>25139060.019583333</v>
      </c>
      <c r="L47" s="106">
        <f>свод!GJ111</f>
        <v>321</v>
      </c>
      <c r="M47" s="106">
        <f>свод!GK111</f>
        <v>23763350.729999997</v>
      </c>
      <c r="N47" s="106">
        <f>свод!GL111</f>
        <v>176</v>
      </c>
      <c r="O47" s="106">
        <f>свод!GM111</f>
        <v>13029126.880000001</v>
      </c>
      <c r="P47" s="106">
        <f>свод!GN111</f>
        <v>497</v>
      </c>
      <c r="Q47" s="106">
        <f>свод!GO111</f>
        <v>36792477.609999992</v>
      </c>
      <c r="R47" s="106">
        <f>свод!GP111</f>
        <v>-18.583333333333371</v>
      </c>
      <c r="S47" s="106">
        <f>свод!GQ111</f>
        <v>-1375709.2895833366</v>
      </c>
      <c r="T47" s="132">
        <f>SUM(M47/L47)</f>
        <v>74029.12999999999</v>
      </c>
      <c r="U47" s="132">
        <f t="shared" si="0"/>
        <v>3.8000000058673322E-3</v>
      </c>
    </row>
    <row r="48" spans="2:21" ht="15.75" x14ac:dyDescent="0.25">
      <c r="B48" s="31"/>
      <c r="C48" s="34"/>
      <c r="D48" s="57"/>
      <c r="E48" s="104" t="s">
        <v>49</v>
      </c>
      <c r="F48" s="108"/>
      <c r="G48" s="105"/>
      <c r="H48" s="106">
        <f>свод!GF120</f>
        <v>162</v>
      </c>
      <c r="I48" s="106">
        <f>свод!GG120</f>
        <v>22366064.754900001</v>
      </c>
      <c r="J48" s="106">
        <f>свод!GH120</f>
        <v>67.5</v>
      </c>
      <c r="K48" s="106">
        <f>свод!GI120</f>
        <v>9319193.6478749998</v>
      </c>
      <c r="L48" s="106">
        <f>свод!GJ120</f>
        <v>39</v>
      </c>
      <c r="M48" s="106">
        <f>свод!GK120</f>
        <v>5325859.8000000007</v>
      </c>
      <c r="N48" s="106">
        <f>свод!GL120</f>
        <v>0</v>
      </c>
      <c r="O48" s="106">
        <f>свод!GM120</f>
        <v>0</v>
      </c>
      <c r="P48" s="106">
        <f>свод!GN120</f>
        <v>39</v>
      </c>
      <c r="Q48" s="106">
        <f>свод!GO120</f>
        <v>5325859.8000000007</v>
      </c>
      <c r="R48" s="106">
        <f>свод!GP120</f>
        <v>-28.5</v>
      </c>
      <c r="S48" s="106">
        <f>свод!GQ120</f>
        <v>-3993333.847875</v>
      </c>
      <c r="T48" s="132"/>
      <c r="U48" s="132"/>
    </row>
    <row r="49" spans="2:21" ht="15.75" x14ac:dyDescent="0.25">
      <c r="B49" s="29"/>
      <c r="C49" s="27"/>
      <c r="D49" s="50"/>
      <c r="E49" s="123" t="s">
        <v>50</v>
      </c>
      <c r="F49" s="125">
        <v>23</v>
      </c>
      <c r="G49" s="126">
        <v>85275.142599999992</v>
      </c>
      <c r="H49" s="106">
        <f>свод!GF121</f>
        <v>1</v>
      </c>
      <c r="I49" s="106">
        <f>свод!GG121</f>
        <v>85275.142599999992</v>
      </c>
      <c r="J49" s="106">
        <f>свод!GH121</f>
        <v>0.41666666666666663</v>
      </c>
      <c r="K49" s="106">
        <f>свод!GI121</f>
        <v>35531.309416666663</v>
      </c>
      <c r="L49" s="106">
        <f>свод!GJ121</f>
        <v>1</v>
      </c>
      <c r="M49" s="106">
        <f>свод!GK121</f>
        <v>85275.14</v>
      </c>
      <c r="N49" s="106">
        <f>свод!GL121</f>
        <v>0</v>
      </c>
      <c r="O49" s="106">
        <f>свод!GM121</f>
        <v>0</v>
      </c>
      <c r="P49" s="106">
        <f>свод!GN121</f>
        <v>1</v>
      </c>
      <c r="Q49" s="106">
        <f>свод!GO121</f>
        <v>85275.14</v>
      </c>
      <c r="R49" s="106">
        <f>свод!GP121</f>
        <v>0.58333333333333337</v>
      </c>
      <c r="S49" s="106">
        <f>свод!GQ121</f>
        <v>49743.830583333336</v>
      </c>
      <c r="T49" s="132">
        <f t="shared" ref="T49:T51" si="5">SUM(M49/L49)</f>
        <v>85275.14</v>
      </c>
      <c r="U49" s="132">
        <f t="shared" si="0"/>
        <v>2.5999999925261363E-3</v>
      </c>
    </row>
    <row r="50" spans="2:21" x14ac:dyDescent="0.25">
      <c r="B50" s="29"/>
      <c r="C50" s="25"/>
      <c r="D50" s="51"/>
      <c r="E50" s="123" t="s">
        <v>51</v>
      </c>
      <c r="F50" s="125">
        <v>24</v>
      </c>
      <c r="G50" s="126">
        <v>166882.60930000001</v>
      </c>
      <c r="H50" s="106">
        <f>свод!GF124</f>
        <v>11</v>
      </c>
      <c r="I50" s="106">
        <f>свод!GG124</f>
        <v>1835708.7023</v>
      </c>
      <c r="J50" s="106">
        <f>свод!GH124</f>
        <v>4.583333333333333</v>
      </c>
      <c r="K50" s="106">
        <f>свод!GI124</f>
        <v>764878.62595833326</v>
      </c>
      <c r="L50" s="106">
        <f>свод!GJ124</f>
        <v>2</v>
      </c>
      <c r="M50" s="106">
        <f>свод!GK124</f>
        <v>333765.21999999997</v>
      </c>
      <c r="N50" s="106">
        <f>свод!GL124</f>
        <v>0</v>
      </c>
      <c r="O50" s="106">
        <f>свод!GM124</f>
        <v>0</v>
      </c>
      <c r="P50" s="106">
        <f>свод!GN124</f>
        <v>2</v>
      </c>
      <c r="Q50" s="106">
        <f>свод!GO124</f>
        <v>333765.21999999997</v>
      </c>
      <c r="R50" s="106">
        <f>свод!GP124</f>
        <v>-2.583333333333333</v>
      </c>
      <c r="S50" s="106">
        <f>свод!GQ124</f>
        <v>-431113.40595833329</v>
      </c>
      <c r="T50" s="132">
        <f t="shared" si="5"/>
        <v>166882.60999999999</v>
      </c>
      <c r="U50" s="132">
        <f t="shared" si="0"/>
        <v>-6.99999975040555E-4</v>
      </c>
    </row>
    <row r="51" spans="2:21" ht="15.75" x14ac:dyDescent="0.25">
      <c r="B51" s="29"/>
      <c r="C51" s="27"/>
      <c r="D51" s="50"/>
      <c r="E51" s="123" t="s">
        <v>53</v>
      </c>
      <c r="F51" s="125">
        <v>26</v>
      </c>
      <c r="G51" s="126">
        <v>136300.53940000001</v>
      </c>
      <c r="H51" s="106">
        <f>свод!GF128</f>
        <v>150</v>
      </c>
      <c r="I51" s="106">
        <f>свод!GG128</f>
        <v>20445080.91</v>
      </c>
      <c r="J51" s="106">
        <f>свод!GH128</f>
        <v>62.5</v>
      </c>
      <c r="K51" s="106">
        <f>свод!GI128</f>
        <v>8518783.7125000004</v>
      </c>
      <c r="L51" s="106">
        <f>свод!GJ128</f>
        <v>36</v>
      </c>
      <c r="M51" s="106">
        <f>свод!GK128</f>
        <v>4906819.4400000004</v>
      </c>
      <c r="N51" s="106">
        <f>свод!GL128</f>
        <v>0</v>
      </c>
      <c r="O51" s="106">
        <f>свод!GM128</f>
        <v>0</v>
      </c>
      <c r="P51" s="106">
        <f>свод!GN128</f>
        <v>36</v>
      </c>
      <c r="Q51" s="106">
        <f>свод!GO128</f>
        <v>4906819.4400000004</v>
      </c>
      <c r="R51" s="106">
        <f>свод!GP128</f>
        <v>-26.5</v>
      </c>
      <c r="S51" s="106">
        <f>свод!GQ128</f>
        <v>-3611964.2725</v>
      </c>
      <c r="T51" s="132">
        <f t="shared" si="5"/>
        <v>136300.54</v>
      </c>
      <c r="U51" s="132">
        <f t="shared" si="0"/>
        <v>-5.9999999939464033E-4</v>
      </c>
    </row>
    <row r="52" spans="2:21" ht="15.75" x14ac:dyDescent="0.25">
      <c r="B52" s="31"/>
      <c r="C52" s="34"/>
      <c r="D52" s="57"/>
      <c r="E52" s="111" t="s">
        <v>54</v>
      </c>
      <c r="F52" s="104"/>
      <c r="G52" s="105"/>
      <c r="H52" s="106">
        <f>свод!GF131</f>
        <v>1874</v>
      </c>
      <c r="I52" s="106">
        <f>свод!GG131</f>
        <v>382610946.50659996</v>
      </c>
      <c r="J52" s="106">
        <f>свод!GH131</f>
        <v>780.83333333333326</v>
      </c>
      <c r="K52" s="106">
        <f>свод!GI131</f>
        <v>159421227.71108332</v>
      </c>
      <c r="L52" s="106">
        <f>свод!GJ131</f>
        <v>723</v>
      </c>
      <c r="M52" s="106">
        <f>свод!GK131</f>
        <v>143521243.85000005</v>
      </c>
      <c r="N52" s="106">
        <f>свод!GL131</f>
        <v>98</v>
      </c>
      <c r="O52" s="106">
        <f>свод!GM131</f>
        <v>20704167.040000007</v>
      </c>
      <c r="P52" s="106">
        <f>свод!GN131</f>
        <v>821</v>
      </c>
      <c r="Q52" s="106">
        <f>свод!GO131</f>
        <v>164225410.89000005</v>
      </c>
      <c r="R52" s="106">
        <f>свод!GP131</f>
        <v>-57.833333333333336</v>
      </c>
      <c r="S52" s="106">
        <f>свод!GQ131</f>
        <v>-15899983.861083273</v>
      </c>
      <c r="T52" s="132"/>
      <c r="U52" s="132"/>
    </row>
    <row r="53" spans="2:21" ht="15.75" customHeight="1" x14ac:dyDescent="0.25">
      <c r="B53" s="29"/>
      <c r="C53" s="27"/>
      <c r="D53" s="50"/>
      <c r="E53" s="123" t="s">
        <v>55</v>
      </c>
      <c r="F53" s="125">
        <v>27</v>
      </c>
      <c r="G53" s="126">
        <v>209492.0724</v>
      </c>
      <c r="H53" s="106">
        <f>свод!GF132</f>
        <v>704</v>
      </c>
      <c r="I53" s="106">
        <f>свод!GG132</f>
        <v>147482418.96959999</v>
      </c>
      <c r="J53" s="106">
        <f>свод!GH132</f>
        <v>293.33333333333331</v>
      </c>
      <c r="K53" s="106">
        <f>свод!GI132</f>
        <v>61451007.903999992</v>
      </c>
      <c r="L53" s="106">
        <f>свод!GJ132</f>
        <v>295</v>
      </c>
      <c r="M53" s="106">
        <f>свод!GK132</f>
        <v>61797998.520000026</v>
      </c>
      <c r="N53" s="106">
        <f>свод!GL132</f>
        <v>18</v>
      </c>
      <c r="O53" s="106">
        <f>свод!GM132</f>
        <v>3770857.2600000002</v>
      </c>
      <c r="P53" s="106">
        <f>свод!GN132</f>
        <v>313</v>
      </c>
      <c r="Q53" s="106">
        <f>свод!GO132</f>
        <v>65568855.780000024</v>
      </c>
      <c r="R53" s="106">
        <f>свод!GP132</f>
        <v>1.6666666666666856</v>
      </c>
      <c r="S53" s="106">
        <f>свод!GQ132</f>
        <v>346990.61600003392</v>
      </c>
      <c r="T53" s="132">
        <f t="shared" ref="T53:T57" si="6">SUM(M53/L53)</f>
        <v>209484.7407457628</v>
      </c>
      <c r="U53" s="132">
        <f t="shared" si="0"/>
        <v>7.3316542372049298</v>
      </c>
    </row>
    <row r="54" spans="2:21" x14ac:dyDescent="0.25">
      <c r="B54" s="29"/>
      <c r="C54" s="25"/>
      <c r="D54" s="51"/>
      <c r="E54" s="123" t="s">
        <v>56</v>
      </c>
      <c r="F54" s="125">
        <v>28</v>
      </c>
      <c r="G54" s="126">
        <v>186788.2616</v>
      </c>
      <c r="H54" s="106">
        <f>свод!GF135</f>
        <v>579</v>
      </c>
      <c r="I54" s="106">
        <f>свод!GG135</f>
        <v>108150403.4664</v>
      </c>
      <c r="J54" s="106">
        <f>свод!GH135</f>
        <v>241.25</v>
      </c>
      <c r="K54" s="106">
        <f>свод!GI135</f>
        <v>45062668.110999994</v>
      </c>
      <c r="L54" s="106">
        <f>свод!GJ135</f>
        <v>201</v>
      </c>
      <c r="M54" s="106">
        <f>свод!GK135</f>
        <v>37542038.390000008</v>
      </c>
      <c r="N54" s="106">
        <f>свод!GL135</f>
        <v>17</v>
      </c>
      <c r="O54" s="106">
        <f>свод!GM135</f>
        <v>3175400.42</v>
      </c>
      <c r="P54" s="106">
        <f>свод!GN135</f>
        <v>218</v>
      </c>
      <c r="Q54" s="106">
        <f>свод!GO135</f>
        <v>40717438.81000001</v>
      </c>
      <c r="R54" s="106">
        <f>свод!GP135</f>
        <v>-40.25</v>
      </c>
      <c r="S54" s="106">
        <f>свод!GQ135</f>
        <v>-7520629.7209999859</v>
      </c>
      <c r="T54" s="132">
        <f t="shared" si="6"/>
        <v>186776.31039800998</v>
      </c>
      <c r="U54" s="132">
        <f t="shared" si="0"/>
        <v>11.951201990013942</v>
      </c>
    </row>
    <row r="55" spans="2:21" x14ac:dyDescent="0.25">
      <c r="B55" s="29"/>
      <c r="C55" s="25"/>
      <c r="D55" s="51"/>
      <c r="E55" s="123" t="s">
        <v>57</v>
      </c>
      <c r="F55" s="125">
        <v>29</v>
      </c>
      <c r="G55" s="126">
        <v>147006.4656</v>
      </c>
      <c r="H55" s="106">
        <f>свод!GF138</f>
        <v>172</v>
      </c>
      <c r="I55" s="106">
        <f>свод!GG138</f>
        <v>25285112.0832</v>
      </c>
      <c r="J55" s="106">
        <f>свод!GH138</f>
        <v>71.666666666666671</v>
      </c>
      <c r="K55" s="106">
        <f>свод!GI138</f>
        <v>10535463.367999999</v>
      </c>
      <c r="L55" s="106">
        <f>свод!GJ138</f>
        <v>114</v>
      </c>
      <c r="M55" s="106">
        <f>свод!GK138</f>
        <v>16758737.580000008</v>
      </c>
      <c r="N55" s="106">
        <f>свод!GL138</f>
        <v>16</v>
      </c>
      <c r="O55" s="106">
        <f>свод!GM138</f>
        <v>2352103.52</v>
      </c>
      <c r="P55" s="106">
        <f>свод!GN138</f>
        <v>130</v>
      </c>
      <c r="Q55" s="106">
        <f>свод!GO138</f>
        <v>19110841.100000005</v>
      </c>
      <c r="R55" s="106">
        <f>свод!GP138</f>
        <v>42.333333333333329</v>
      </c>
      <c r="S55" s="106">
        <f>свод!GQ138</f>
        <v>6223274.2120000087</v>
      </c>
      <c r="T55" s="132">
        <f t="shared" si="6"/>
        <v>147006.47000000006</v>
      </c>
      <c r="U55" s="132">
        <f t="shared" si="0"/>
        <v>-4.4000000634696335E-3</v>
      </c>
    </row>
    <row r="56" spans="2:21" x14ac:dyDescent="0.25">
      <c r="B56" s="29"/>
      <c r="C56" s="25"/>
      <c r="D56" s="51"/>
      <c r="E56" s="123" t="s">
        <v>58</v>
      </c>
      <c r="F56" s="125">
        <v>30</v>
      </c>
      <c r="G56" s="126">
        <v>254142.60940000002</v>
      </c>
      <c r="H56" s="106">
        <f>свод!GF141</f>
        <v>1</v>
      </c>
      <c r="I56" s="106">
        <f>свод!GG141</f>
        <v>254142.60940000002</v>
      </c>
      <c r="J56" s="106">
        <f>свод!GH141</f>
        <v>0.41666666666666663</v>
      </c>
      <c r="K56" s="106">
        <f>свод!GI141</f>
        <v>105892.75391666668</v>
      </c>
      <c r="L56" s="106">
        <f>свод!GJ141</f>
        <v>0</v>
      </c>
      <c r="M56" s="106">
        <f>свод!GK141</f>
        <v>0</v>
      </c>
      <c r="N56" s="106">
        <f>свод!GL141</f>
        <v>0</v>
      </c>
      <c r="O56" s="106">
        <f>свод!GM141</f>
        <v>0</v>
      </c>
      <c r="P56" s="106">
        <f>свод!GN141</f>
        <v>0</v>
      </c>
      <c r="Q56" s="106">
        <f>свод!GO141</f>
        <v>0</v>
      </c>
      <c r="R56" s="106">
        <f>свод!GP141</f>
        <v>-0.41666666666666663</v>
      </c>
      <c r="S56" s="106">
        <f>свод!GQ141</f>
        <v>-105892.75391666668</v>
      </c>
      <c r="T56" s="132"/>
      <c r="U56" s="132"/>
    </row>
    <row r="57" spans="2:21" x14ac:dyDescent="0.25">
      <c r="B57" s="29"/>
      <c r="C57" s="25"/>
      <c r="D57" s="51"/>
      <c r="E57" s="123" t="s">
        <v>59</v>
      </c>
      <c r="F57" s="125">
        <v>31</v>
      </c>
      <c r="G57" s="126">
        <v>242676.72100000002</v>
      </c>
      <c r="H57" s="106">
        <f>свод!GF144</f>
        <v>418</v>
      </c>
      <c r="I57" s="106">
        <f>свод!GG144</f>
        <v>101438869.37800001</v>
      </c>
      <c r="J57" s="106">
        <f>свод!GH144</f>
        <v>174.16666666666669</v>
      </c>
      <c r="K57" s="106">
        <f>свод!GI144</f>
        <v>42266195.57416667</v>
      </c>
      <c r="L57" s="106">
        <f>свод!GJ144</f>
        <v>113</v>
      </c>
      <c r="M57" s="106">
        <f>свод!GK144</f>
        <v>27422469.360000007</v>
      </c>
      <c r="N57" s="106">
        <f>свод!GL144</f>
        <v>47</v>
      </c>
      <c r="O57" s="106">
        <f>свод!GM144</f>
        <v>11405805.840000007</v>
      </c>
      <c r="P57" s="106">
        <f>свод!GN144</f>
        <v>160</v>
      </c>
      <c r="Q57" s="106">
        <f>свод!GO144</f>
        <v>38828275.200000018</v>
      </c>
      <c r="R57" s="106">
        <f>свод!GP144</f>
        <v>-61.166666666666686</v>
      </c>
      <c r="S57" s="106">
        <f>свод!GQ144</f>
        <v>-14843726.214166664</v>
      </c>
      <c r="T57" s="132">
        <f t="shared" si="6"/>
        <v>242676.72000000006</v>
      </c>
      <c r="U57" s="132">
        <f t="shared" si="0"/>
        <v>9.9999996018595994E-4</v>
      </c>
    </row>
    <row r="58" spans="2:21" x14ac:dyDescent="0.25">
      <c r="B58" s="31"/>
      <c r="C58" s="32"/>
      <c r="D58" s="52"/>
      <c r="E58" s="111" t="s">
        <v>60</v>
      </c>
      <c r="F58" s="104"/>
      <c r="G58" s="105"/>
      <c r="H58" s="106">
        <f>свод!GF147</f>
        <v>15</v>
      </c>
      <c r="I58" s="106">
        <f>свод!GG147</f>
        <v>2307408.4078000002</v>
      </c>
      <c r="J58" s="106">
        <f>свод!GH147</f>
        <v>6.25</v>
      </c>
      <c r="K58" s="106">
        <f>свод!GI147</f>
        <v>961420.16991666681</v>
      </c>
      <c r="L58" s="106">
        <f>свод!GJ147</f>
        <v>9</v>
      </c>
      <c r="M58" s="106">
        <f>свод!GK147</f>
        <v>1468353.57</v>
      </c>
      <c r="N58" s="106">
        <f>свод!GL147</f>
        <v>1</v>
      </c>
      <c r="O58" s="106">
        <f>свод!GM147</f>
        <v>139842.47</v>
      </c>
      <c r="P58" s="106">
        <f>свод!GN147</f>
        <v>10</v>
      </c>
      <c r="Q58" s="106">
        <f>свод!GO147</f>
        <v>1608196.04</v>
      </c>
      <c r="R58" s="106">
        <f>свод!GP147</f>
        <v>2.7500000000000009</v>
      </c>
      <c r="S58" s="106">
        <f>свод!GQ147</f>
        <v>506933.40008333337</v>
      </c>
      <c r="T58" s="132"/>
      <c r="U58" s="132"/>
    </row>
    <row r="59" spans="2:21" ht="15.75" x14ac:dyDescent="0.25">
      <c r="B59" s="29"/>
      <c r="C59" s="27"/>
      <c r="D59" s="50"/>
      <c r="E59" s="123" t="s">
        <v>61</v>
      </c>
      <c r="F59" s="125">
        <v>32</v>
      </c>
      <c r="G59" s="126">
        <v>139842.47099999999</v>
      </c>
      <c r="H59" s="106">
        <f>свод!GF148</f>
        <v>13</v>
      </c>
      <c r="I59" s="106">
        <f>свод!GG148</f>
        <v>1817952.1229999999</v>
      </c>
      <c r="J59" s="106">
        <f>свод!GH148</f>
        <v>5.4166666666666661</v>
      </c>
      <c r="K59" s="106">
        <f>свод!GI148</f>
        <v>757480.05125000002</v>
      </c>
      <c r="L59" s="106">
        <f>свод!GJ148</f>
        <v>7</v>
      </c>
      <c r="M59" s="106">
        <f>свод!GK148</f>
        <v>978897.29</v>
      </c>
      <c r="N59" s="106">
        <f>свод!GL148</f>
        <v>1</v>
      </c>
      <c r="O59" s="106">
        <f>свод!GM148</f>
        <v>139842.47</v>
      </c>
      <c r="P59" s="106">
        <f>свод!GN148</f>
        <v>8</v>
      </c>
      <c r="Q59" s="106">
        <f>свод!GO148</f>
        <v>1118739.76</v>
      </c>
      <c r="R59" s="106">
        <f>свод!GP148</f>
        <v>1.5833333333333339</v>
      </c>
      <c r="S59" s="106">
        <f>свод!GQ148</f>
        <v>221417.23875000002</v>
      </c>
      <c r="T59" s="132">
        <f t="shared" ref="T59:T60" si="7">SUM(M59/L59)</f>
        <v>139842.47</v>
      </c>
      <c r="U59" s="132">
        <f t="shared" si="0"/>
        <v>9.9999998928979039E-4</v>
      </c>
    </row>
    <row r="60" spans="2:21" x14ac:dyDescent="0.25">
      <c r="B60" s="29"/>
      <c r="C60" s="25"/>
      <c r="D60" s="51"/>
      <c r="E60" s="123" t="s">
        <v>62</v>
      </c>
      <c r="F60" s="125">
        <v>33</v>
      </c>
      <c r="G60" s="126">
        <v>244728.14240000001</v>
      </c>
      <c r="H60" s="106">
        <f>свод!GF151</f>
        <v>2</v>
      </c>
      <c r="I60" s="106">
        <f>свод!GG151</f>
        <v>489456.28480000002</v>
      </c>
      <c r="J60" s="106">
        <f>свод!GH151</f>
        <v>0.83333333333333326</v>
      </c>
      <c r="K60" s="106">
        <f>свод!GI151</f>
        <v>203940.11866666668</v>
      </c>
      <c r="L60" s="106">
        <f>свод!GJ151</f>
        <v>2</v>
      </c>
      <c r="M60" s="106">
        <f>свод!GK151</f>
        <v>489456.28</v>
      </c>
      <c r="N60" s="106">
        <f>свод!GL151</f>
        <v>0</v>
      </c>
      <c r="O60" s="106">
        <f>свод!GM151</f>
        <v>0</v>
      </c>
      <c r="P60" s="106">
        <f>свод!GN151</f>
        <v>2</v>
      </c>
      <c r="Q60" s="106">
        <f>свод!GO151</f>
        <v>489456.28</v>
      </c>
      <c r="R60" s="106">
        <f>свод!GP151</f>
        <v>1.1666666666666667</v>
      </c>
      <c r="S60" s="106">
        <f>свод!GQ151</f>
        <v>285516.16133333335</v>
      </c>
      <c r="T60" s="132">
        <f t="shared" si="7"/>
        <v>244728.14</v>
      </c>
      <c r="U60" s="132">
        <f t="shared" si="0"/>
        <v>2.3999999975785613E-3</v>
      </c>
    </row>
    <row r="61" spans="2:21" x14ac:dyDescent="0.25">
      <c r="B61" s="31"/>
      <c r="C61" s="32"/>
      <c r="D61" s="52"/>
      <c r="E61" s="104" t="s">
        <v>63</v>
      </c>
      <c r="F61" s="104"/>
      <c r="G61" s="105"/>
      <c r="H61" s="106">
        <f>свод!GF154</f>
        <v>1151</v>
      </c>
      <c r="I61" s="106">
        <f>свод!GG154</f>
        <v>169486438.30239999</v>
      </c>
      <c r="J61" s="106">
        <f>свод!GH154</f>
        <v>479.58333333333337</v>
      </c>
      <c r="K61" s="106">
        <f>свод!GI154</f>
        <v>70619349.292666659</v>
      </c>
      <c r="L61" s="106">
        <f>свод!GJ154</f>
        <v>465</v>
      </c>
      <c r="M61" s="106">
        <f>свод!GK154</f>
        <v>67523208.030000001</v>
      </c>
      <c r="N61" s="106">
        <f>свод!GL154</f>
        <v>18</v>
      </c>
      <c r="O61" s="106">
        <f>свод!GM154</f>
        <v>2857356.02</v>
      </c>
      <c r="P61" s="106">
        <f>свод!GN154</f>
        <v>483</v>
      </c>
      <c r="Q61" s="106">
        <f>свод!GO154</f>
        <v>70380564.049999997</v>
      </c>
      <c r="R61" s="106">
        <f>свод!GP154</f>
        <v>-14.58333333333332</v>
      </c>
      <c r="S61" s="106">
        <f>свод!GQ154</f>
        <v>-3096141.2626666687</v>
      </c>
      <c r="T61" s="132"/>
      <c r="U61" s="132"/>
    </row>
    <row r="62" spans="2:21" ht="15.75" customHeight="1" x14ac:dyDescent="0.25">
      <c r="B62" s="29"/>
      <c r="C62" s="27"/>
      <c r="D62" s="50"/>
      <c r="E62" s="123" t="s">
        <v>64</v>
      </c>
      <c r="F62" s="125">
        <v>34</v>
      </c>
      <c r="G62" s="126">
        <v>134570.1513</v>
      </c>
      <c r="H62" s="106">
        <f>свод!GF155</f>
        <v>743</v>
      </c>
      <c r="I62" s="106">
        <f>свод!GG155</f>
        <v>99985622.415899992</v>
      </c>
      <c r="J62" s="106">
        <f>свод!GH155</f>
        <v>309.58333333333331</v>
      </c>
      <c r="K62" s="106">
        <f>свод!GI155</f>
        <v>41660676.006624997</v>
      </c>
      <c r="L62" s="106">
        <f>свод!GJ155</f>
        <v>355</v>
      </c>
      <c r="M62" s="106">
        <f>свод!GK155</f>
        <v>47772403.249999993</v>
      </c>
      <c r="N62" s="106">
        <f>свод!GL155</f>
        <v>10</v>
      </c>
      <c r="O62" s="106">
        <f>свод!GM155</f>
        <v>1345701.5</v>
      </c>
      <c r="P62" s="106">
        <f>свод!GN155</f>
        <v>365</v>
      </c>
      <c r="Q62" s="106">
        <f>свод!GO155</f>
        <v>49118104.749999985</v>
      </c>
      <c r="R62" s="106">
        <f>свод!GP155</f>
        <v>45.416666666666686</v>
      </c>
      <c r="S62" s="106">
        <f>свод!GQ155</f>
        <v>6111727.2433749959</v>
      </c>
      <c r="T62" s="132">
        <f t="shared" ref="T62:T65" si="8">SUM(M62/L62)</f>
        <v>134570.14999999997</v>
      </c>
      <c r="U62" s="132">
        <f t="shared" si="0"/>
        <v>1.3000000326428562E-3</v>
      </c>
    </row>
    <row r="63" spans="2:21" x14ac:dyDescent="0.25">
      <c r="B63" s="29"/>
      <c r="C63" s="25"/>
      <c r="D63" s="51"/>
      <c r="E63" s="123" t="s">
        <v>65</v>
      </c>
      <c r="F63" s="125">
        <v>35</v>
      </c>
      <c r="G63" s="126">
        <v>201260.141</v>
      </c>
      <c r="H63" s="106">
        <f>свод!GF165</f>
        <v>133</v>
      </c>
      <c r="I63" s="106">
        <f>свод!GG165</f>
        <v>26767598.752999999</v>
      </c>
      <c r="J63" s="106">
        <f>свод!GH165</f>
        <v>55.416666666666671</v>
      </c>
      <c r="K63" s="106">
        <f>свод!GI165</f>
        <v>11153166.147083333</v>
      </c>
      <c r="L63" s="106">
        <f>свод!GJ165</f>
        <v>54</v>
      </c>
      <c r="M63" s="106">
        <f>свод!GK165</f>
        <v>10868047.560000002</v>
      </c>
      <c r="N63" s="106">
        <f>свод!GL165</f>
        <v>6</v>
      </c>
      <c r="O63" s="106">
        <f>свод!GM165</f>
        <v>1207560.8400000001</v>
      </c>
      <c r="P63" s="106">
        <f>свод!GN165</f>
        <v>60</v>
      </c>
      <c r="Q63" s="106">
        <f>свод!GO165</f>
        <v>12075608.400000002</v>
      </c>
      <c r="R63" s="106">
        <f>свод!GP165</f>
        <v>-1.4166666666666714</v>
      </c>
      <c r="S63" s="106">
        <f>свод!GQ165</f>
        <v>-285118.58708333038</v>
      </c>
      <c r="T63" s="132">
        <f t="shared" si="8"/>
        <v>201260.14000000004</v>
      </c>
      <c r="U63" s="132">
        <f t="shared" si="0"/>
        <v>9.9999996018595994E-4</v>
      </c>
    </row>
    <row r="64" spans="2:21" x14ac:dyDescent="0.25">
      <c r="B64" s="29"/>
      <c r="C64" s="25"/>
      <c r="D64" s="51"/>
      <c r="E64" s="123" t="s">
        <v>66</v>
      </c>
      <c r="F64" s="125">
        <v>36</v>
      </c>
      <c r="G64" s="126">
        <v>152046.8426</v>
      </c>
      <c r="H64" s="106">
        <f>свод!GF168</f>
        <v>270</v>
      </c>
      <c r="I64" s="106">
        <f>свод!GG168</f>
        <v>41052647.502000004</v>
      </c>
      <c r="J64" s="106">
        <f>свод!GH168</f>
        <v>112.5</v>
      </c>
      <c r="K64" s="106">
        <f>свод!GI168</f>
        <v>17105269.7925</v>
      </c>
      <c r="L64" s="106">
        <f>свод!GJ168</f>
        <v>54</v>
      </c>
      <c r="M64" s="106">
        <f>свод!GK168</f>
        <v>8210529.3600000003</v>
      </c>
      <c r="N64" s="106">
        <f>свод!GL168</f>
        <v>2</v>
      </c>
      <c r="O64" s="106">
        <f>свод!GM168</f>
        <v>304093.68</v>
      </c>
      <c r="P64" s="106">
        <f>свод!GN168</f>
        <v>56</v>
      </c>
      <c r="Q64" s="106">
        <f>свод!GO168</f>
        <v>8514623.0399999991</v>
      </c>
      <c r="R64" s="106">
        <f>свод!GP168</f>
        <v>-58.5</v>
      </c>
      <c r="S64" s="106">
        <f>свод!GQ168</f>
        <v>-8894740.432500001</v>
      </c>
      <c r="T64" s="132">
        <f t="shared" si="8"/>
        <v>152046.84</v>
      </c>
      <c r="U64" s="132">
        <f t="shared" si="0"/>
        <v>2.6000000070780516E-3</v>
      </c>
    </row>
    <row r="65" spans="2:21" x14ac:dyDescent="0.25">
      <c r="B65" s="29"/>
      <c r="C65" s="25"/>
      <c r="D65" s="51"/>
      <c r="E65" s="123" t="s">
        <v>67</v>
      </c>
      <c r="F65" s="125">
        <v>37</v>
      </c>
      <c r="G65" s="126">
        <v>336113.92629999999</v>
      </c>
      <c r="H65" s="106">
        <f>свод!GF172</f>
        <v>5</v>
      </c>
      <c r="I65" s="106">
        <f>свод!GG172</f>
        <v>1680569.6315000001</v>
      </c>
      <c r="J65" s="106">
        <f>свод!GH172</f>
        <v>2.0833333333333335</v>
      </c>
      <c r="K65" s="106">
        <f>свод!GI172</f>
        <v>700237.34645833331</v>
      </c>
      <c r="L65" s="106">
        <f>свод!GJ172</f>
        <v>2</v>
      </c>
      <c r="M65" s="106">
        <f>свод!GK172</f>
        <v>672227.86</v>
      </c>
      <c r="N65" s="106">
        <f>свод!GL172</f>
        <v>0</v>
      </c>
      <c r="O65" s="106">
        <f>свод!GM172</f>
        <v>0</v>
      </c>
      <c r="P65" s="106">
        <f>свод!GN172</f>
        <v>2</v>
      </c>
      <c r="Q65" s="106">
        <f>свод!GO172</f>
        <v>672227.86</v>
      </c>
      <c r="R65" s="106">
        <f>свод!GP172</f>
        <v>-8.3333333333333481E-2</v>
      </c>
      <c r="S65" s="106">
        <f>свод!GQ172</f>
        <v>-28009.486458333326</v>
      </c>
      <c r="T65" s="132">
        <f t="shared" si="8"/>
        <v>336113.93</v>
      </c>
      <c r="U65" s="132">
        <f t="shared" si="0"/>
        <v>-3.7000000011175871E-3</v>
      </c>
    </row>
    <row r="66" spans="2:21" x14ac:dyDescent="0.25">
      <c r="B66" s="31"/>
      <c r="C66" s="32"/>
      <c r="D66" s="52"/>
      <c r="E66" s="104" t="s">
        <v>68</v>
      </c>
      <c r="F66" s="108"/>
      <c r="G66" s="105"/>
      <c r="H66" s="106">
        <f>свод!GF176</f>
        <v>155</v>
      </c>
      <c r="I66" s="106">
        <f>свод!GG176</f>
        <v>15774309.496400002</v>
      </c>
      <c r="J66" s="106">
        <f>свод!GH176</f>
        <v>64.583333333333329</v>
      </c>
      <c r="K66" s="106">
        <f>свод!GI176</f>
        <v>6572628.9568333337</v>
      </c>
      <c r="L66" s="106">
        <f>свод!GJ176</f>
        <v>82</v>
      </c>
      <c r="M66" s="106">
        <f>свод!GK176</f>
        <v>8445169.0999999996</v>
      </c>
      <c r="N66" s="106">
        <f>свод!GL176</f>
        <v>5</v>
      </c>
      <c r="O66" s="106">
        <f>свод!GM176</f>
        <v>492568.35</v>
      </c>
      <c r="P66" s="106">
        <f>свод!GN176</f>
        <v>87</v>
      </c>
      <c r="Q66" s="106">
        <f>свод!GO176</f>
        <v>8937737.4500000011</v>
      </c>
      <c r="R66" s="106">
        <f>свод!GP176</f>
        <v>17.416666666666668</v>
      </c>
      <c r="S66" s="106">
        <f>свод!GQ176</f>
        <v>1872540.1431666657</v>
      </c>
      <c r="T66" s="132"/>
      <c r="U66" s="132"/>
    </row>
    <row r="67" spans="2:21" ht="15.75" x14ac:dyDescent="0.25">
      <c r="B67" s="29"/>
      <c r="C67" s="27"/>
      <c r="D67" s="50"/>
      <c r="E67" s="123" t="s">
        <v>69</v>
      </c>
      <c r="F67" s="125">
        <v>38</v>
      </c>
      <c r="G67" s="126">
        <v>98513.666200000007</v>
      </c>
      <c r="H67" s="106">
        <f>свод!GF177</f>
        <v>144</v>
      </c>
      <c r="I67" s="106">
        <f>свод!GG177</f>
        <v>14185967.932800002</v>
      </c>
      <c r="J67" s="106">
        <f>свод!GH177</f>
        <v>60</v>
      </c>
      <c r="K67" s="106">
        <f>свод!GI177</f>
        <v>5910819.972000001</v>
      </c>
      <c r="L67" s="106">
        <f>свод!GJ177</f>
        <v>74</v>
      </c>
      <c r="M67" s="106">
        <f>свод!GK177</f>
        <v>7290011.5800000001</v>
      </c>
      <c r="N67" s="106">
        <f>свод!GL177</f>
        <v>5</v>
      </c>
      <c r="O67" s="106">
        <f>свод!GM177</f>
        <v>492568.35</v>
      </c>
      <c r="P67" s="106">
        <f>свод!GN177</f>
        <v>79</v>
      </c>
      <c r="Q67" s="106">
        <f>свод!GO177</f>
        <v>7782579.9300000006</v>
      </c>
      <c r="R67" s="106">
        <f>свод!GP177</f>
        <v>14</v>
      </c>
      <c r="S67" s="106">
        <f>свод!GQ177</f>
        <v>1379191.6079999991</v>
      </c>
      <c r="T67" s="132">
        <f t="shared" ref="T67:T68" si="9">SUM(M67/L67)</f>
        <v>98513.67</v>
      </c>
      <c r="U67" s="132">
        <f t="shared" si="0"/>
        <v>-3.799999991315417E-3</v>
      </c>
    </row>
    <row r="68" spans="2:21" x14ac:dyDescent="0.25">
      <c r="B68" s="29"/>
      <c r="C68" s="25"/>
      <c r="D68" s="51"/>
      <c r="E68" s="123" t="s">
        <v>70</v>
      </c>
      <c r="F68" s="125">
        <v>39</v>
      </c>
      <c r="G68" s="126">
        <v>144394.6876</v>
      </c>
      <c r="H68" s="106">
        <f>свод!GF187</f>
        <v>11</v>
      </c>
      <c r="I68" s="106">
        <f>свод!GG187</f>
        <v>1588341.5636</v>
      </c>
      <c r="J68" s="106">
        <f>свод!GH187</f>
        <v>4.583333333333333</v>
      </c>
      <c r="K68" s="106">
        <f>свод!GI187</f>
        <v>661808.98483333341</v>
      </c>
      <c r="L68" s="106">
        <f>свод!GJ187</f>
        <v>8</v>
      </c>
      <c r="M68" s="106">
        <f>свод!GK187</f>
        <v>1155157.52</v>
      </c>
      <c r="N68" s="106">
        <f>свод!GL187</f>
        <v>0</v>
      </c>
      <c r="O68" s="106">
        <f>свод!GM187</f>
        <v>0</v>
      </c>
      <c r="P68" s="106">
        <f>свод!GN187</f>
        <v>8</v>
      </c>
      <c r="Q68" s="106">
        <f>свод!GO187</f>
        <v>1155157.52</v>
      </c>
      <c r="R68" s="106">
        <f>свод!GP187</f>
        <v>3.416666666666667</v>
      </c>
      <c r="S68" s="106">
        <f>свод!GQ187</f>
        <v>493348.53516666661</v>
      </c>
      <c r="T68" s="132">
        <f t="shared" si="9"/>
        <v>144394.69</v>
      </c>
      <c r="U68" s="132">
        <f t="shared" si="0"/>
        <v>-2.3999999975785613E-3</v>
      </c>
    </row>
    <row r="69" spans="2:21" x14ac:dyDescent="0.25">
      <c r="B69" s="31"/>
      <c r="C69" s="32"/>
      <c r="D69" s="54"/>
      <c r="E69" s="94" t="s">
        <v>71</v>
      </c>
      <c r="F69" s="104"/>
      <c r="G69" s="105"/>
      <c r="H69" s="106">
        <f>свод!GF190</f>
        <v>19</v>
      </c>
      <c r="I69" s="106">
        <f>свод!GG190</f>
        <v>2428893.2681999998</v>
      </c>
      <c r="J69" s="106">
        <f>свод!GH190</f>
        <v>7.9166666666666661</v>
      </c>
      <c r="K69" s="106">
        <f>свод!GI190</f>
        <v>1012038.8617499999</v>
      </c>
      <c r="L69" s="106">
        <f>свод!GJ190</f>
        <v>16</v>
      </c>
      <c r="M69" s="106">
        <f>свод!GK190</f>
        <v>2045383.8400000003</v>
      </c>
      <c r="N69" s="106">
        <f>свод!GL190</f>
        <v>0</v>
      </c>
      <c r="O69" s="106">
        <f>свод!GM190</f>
        <v>0</v>
      </c>
      <c r="P69" s="106">
        <f>свод!GN190</f>
        <v>16</v>
      </c>
      <c r="Q69" s="106">
        <f>свод!GO190</f>
        <v>2045383.8400000003</v>
      </c>
      <c r="R69" s="106">
        <f>свод!GP190</f>
        <v>8.0833333333333339</v>
      </c>
      <c r="S69" s="106">
        <f>свод!GQ190</f>
        <v>1033344.9782500004</v>
      </c>
      <c r="T69" s="132"/>
      <c r="U69" s="132"/>
    </row>
    <row r="70" spans="2:21" ht="16.5" customHeight="1" x14ac:dyDescent="0.25">
      <c r="B70" s="29"/>
      <c r="C70" s="27"/>
      <c r="D70" s="50"/>
      <c r="E70" s="123" t="s">
        <v>72</v>
      </c>
      <c r="F70" s="125">
        <v>40</v>
      </c>
      <c r="G70" s="126">
        <v>127836.4878</v>
      </c>
      <c r="H70" s="106">
        <f>свод!GF191</f>
        <v>19</v>
      </c>
      <c r="I70" s="106">
        <f>свод!GG191</f>
        <v>2428893.2681999998</v>
      </c>
      <c r="J70" s="106">
        <f>свод!GH191</f>
        <v>7.9166666666666661</v>
      </c>
      <c r="K70" s="106">
        <f>свод!GI191</f>
        <v>1012038.8617499999</v>
      </c>
      <c r="L70" s="106">
        <f>свод!GJ191</f>
        <v>16</v>
      </c>
      <c r="M70" s="106">
        <f>свод!GK191</f>
        <v>2045383.8400000003</v>
      </c>
      <c r="N70" s="106">
        <f>свод!GL191</f>
        <v>0</v>
      </c>
      <c r="O70" s="106">
        <f>свод!GM191</f>
        <v>0</v>
      </c>
      <c r="P70" s="106">
        <f>свод!GN191</f>
        <v>16</v>
      </c>
      <c r="Q70" s="106">
        <f>свод!GO191</f>
        <v>2045383.8400000003</v>
      </c>
      <c r="R70" s="106">
        <f>свод!GP191</f>
        <v>8.0833333333333339</v>
      </c>
      <c r="S70" s="106">
        <f>свод!GQ191</f>
        <v>1033344.9782500004</v>
      </c>
      <c r="T70" s="132">
        <f>SUM(M70/L70)</f>
        <v>127836.49000000002</v>
      </c>
      <c r="U70" s="132">
        <f t="shared" si="0"/>
        <v>-2.2000000171829015E-3</v>
      </c>
    </row>
    <row r="71" spans="2:21" ht="15.75" x14ac:dyDescent="0.25">
      <c r="B71" s="31"/>
      <c r="C71" s="34"/>
      <c r="D71" s="56"/>
      <c r="E71" s="94" t="s">
        <v>73</v>
      </c>
      <c r="F71" s="104"/>
      <c r="G71" s="105"/>
      <c r="H71" s="106">
        <f>свод!GF198</f>
        <v>8</v>
      </c>
      <c r="I71" s="106">
        <f>свод!GG198</f>
        <v>1453035.1639999999</v>
      </c>
      <c r="J71" s="106">
        <f>свод!GH198</f>
        <v>3.333333333333333</v>
      </c>
      <c r="K71" s="106">
        <f>свод!GI198</f>
        <v>605431.31833333324</v>
      </c>
      <c r="L71" s="106">
        <f>свод!GJ198</f>
        <v>0</v>
      </c>
      <c r="M71" s="106">
        <f>свод!GK198</f>
        <v>0</v>
      </c>
      <c r="N71" s="106">
        <f>свод!GL198</f>
        <v>0</v>
      </c>
      <c r="O71" s="106">
        <f>свод!GM198</f>
        <v>0</v>
      </c>
      <c r="P71" s="106">
        <f>свод!GN198</f>
        <v>0</v>
      </c>
      <c r="Q71" s="106">
        <f>свод!GO198</f>
        <v>0</v>
      </c>
      <c r="R71" s="106">
        <f>свод!GP198</f>
        <v>-3.333333333333333</v>
      </c>
      <c r="S71" s="106">
        <f>свод!GQ198</f>
        <v>-605431.31833333324</v>
      </c>
      <c r="T71" s="132"/>
      <c r="U71" s="132"/>
    </row>
    <row r="72" spans="2:21" ht="15.75" x14ac:dyDescent="0.25">
      <c r="B72" s="29"/>
      <c r="C72" s="27"/>
      <c r="D72" s="50"/>
      <c r="E72" s="123" t="s">
        <v>74</v>
      </c>
      <c r="F72" s="125">
        <v>41</v>
      </c>
      <c r="G72" s="126">
        <v>181629.39549999998</v>
      </c>
      <c r="H72" s="106">
        <f>свод!GF199</f>
        <v>8</v>
      </c>
      <c r="I72" s="106">
        <f>свод!GG199</f>
        <v>1453035.1639999999</v>
      </c>
      <c r="J72" s="106">
        <f>свод!GH199</f>
        <v>3.333333333333333</v>
      </c>
      <c r="K72" s="106">
        <f>свод!GI199</f>
        <v>605431.31833333324</v>
      </c>
      <c r="L72" s="106">
        <f>свод!GJ199</f>
        <v>0</v>
      </c>
      <c r="M72" s="106">
        <f>свод!GK199</f>
        <v>0</v>
      </c>
      <c r="N72" s="106">
        <f>свод!GL199</f>
        <v>0</v>
      </c>
      <c r="O72" s="106">
        <f>свод!GM199</f>
        <v>0</v>
      </c>
      <c r="P72" s="106">
        <f>свод!GN199</f>
        <v>0</v>
      </c>
      <c r="Q72" s="106">
        <f>свод!GO199</f>
        <v>0</v>
      </c>
      <c r="R72" s="106">
        <f>свод!GP199</f>
        <v>-3.333333333333333</v>
      </c>
      <c r="S72" s="106">
        <f>свод!GQ199</f>
        <v>-605431.31833333324</v>
      </c>
      <c r="T72" s="132"/>
      <c r="U72" s="132"/>
    </row>
    <row r="73" spans="2:21" s="14" customFormat="1" x14ac:dyDescent="0.25">
      <c r="B73" s="35"/>
      <c r="C73" s="35"/>
      <c r="D73" s="59"/>
      <c r="E73" s="113" t="s">
        <v>349</v>
      </c>
      <c r="F73" s="113"/>
      <c r="G73" s="113"/>
      <c r="H73" s="114">
        <f>свод!GF202</f>
        <v>5232</v>
      </c>
      <c r="I73" s="114">
        <f>свод!GG202</f>
        <v>796927672.15399992</v>
      </c>
      <c r="J73" s="114">
        <f>свод!GH202</f>
        <v>2180</v>
      </c>
      <c r="K73" s="114">
        <f>свод!GI202</f>
        <v>332053196.73083335</v>
      </c>
      <c r="L73" s="114">
        <f>свод!GJ202</f>
        <v>2030</v>
      </c>
      <c r="M73" s="114">
        <f>свод!GK202</f>
        <v>304045339.44</v>
      </c>
      <c r="N73" s="114">
        <f>свод!GL202</f>
        <v>324</v>
      </c>
      <c r="O73" s="114">
        <f>свод!GM202</f>
        <v>40133886.24000001</v>
      </c>
      <c r="P73" s="114">
        <f>свод!GN202</f>
        <v>2354</v>
      </c>
      <c r="Q73" s="114">
        <f>свод!GO202</f>
        <v>344179225.67999995</v>
      </c>
      <c r="R73" s="114">
        <f>свод!GP202</f>
        <v>-150.00000000000003</v>
      </c>
      <c r="S73" s="114">
        <f>свод!GQ202</f>
        <v>-28007857.290833276</v>
      </c>
      <c r="T73" s="132"/>
    </row>
    <row r="74" spans="2:21" s="14" customFormat="1" x14ac:dyDescent="0.25">
      <c r="B74" s="215"/>
      <c r="C74" s="215"/>
      <c r="D74" s="215"/>
      <c r="E74" s="173" t="s">
        <v>328</v>
      </c>
      <c r="F74" s="173"/>
      <c r="G74" s="173"/>
      <c r="H74" s="174">
        <v>5232</v>
      </c>
      <c r="I74" s="174">
        <v>796927672.15399992</v>
      </c>
      <c r="J74" s="174">
        <v>1744</v>
      </c>
      <c r="K74" s="174">
        <v>265642557.38466665</v>
      </c>
      <c r="L74" s="174">
        <v>1616</v>
      </c>
      <c r="M74" s="174">
        <v>239177768.33000004</v>
      </c>
      <c r="N74" s="174">
        <v>264</v>
      </c>
      <c r="O74" s="174">
        <v>32513589.400000002</v>
      </c>
      <c r="P74" s="174">
        <v>1880</v>
      </c>
      <c r="Q74" s="174">
        <v>271691357.72999996</v>
      </c>
      <c r="R74" s="174">
        <v>-128</v>
      </c>
      <c r="S74" s="174">
        <v>-26464789.054666627</v>
      </c>
    </row>
    <row r="75" spans="2:21" s="14" customFormat="1" x14ac:dyDescent="0.25">
      <c r="B75" s="152"/>
      <c r="C75" s="152"/>
      <c r="D75" s="152"/>
      <c r="E75" s="173" t="s">
        <v>285</v>
      </c>
      <c r="F75" s="173"/>
      <c r="G75" s="173"/>
      <c r="H75" s="174">
        <v>5227</v>
      </c>
      <c r="I75" s="174">
        <v>796404158.38999999</v>
      </c>
      <c r="J75" s="174">
        <v>1306.75</v>
      </c>
      <c r="K75" s="174">
        <v>199101039.5975</v>
      </c>
      <c r="L75" s="174">
        <v>1183</v>
      </c>
      <c r="M75" s="174">
        <v>175233022.91999999</v>
      </c>
      <c r="N75" s="174">
        <v>188</v>
      </c>
      <c r="O75" s="174">
        <v>23070904.559999995</v>
      </c>
      <c r="P75" s="174">
        <v>1371</v>
      </c>
      <c r="Q75" s="174">
        <v>198303927.48000002</v>
      </c>
      <c r="R75" s="174">
        <v>-123.75</v>
      </c>
      <c r="S75" s="174">
        <v>-23868016.677499987</v>
      </c>
    </row>
    <row r="76" spans="2:21" s="14" customFormat="1" x14ac:dyDescent="0.25">
      <c r="B76" s="152"/>
      <c r="C76" s="152"/>
      <c r="D76" s="152"/>
      <c r="E76" s="173" t="s">
        <v>281</v>
      </c>
      <c r="F76" s="173"/>
      <c r="G76" s="173"/>
      <c r="H76" s="174">
        <v>5292</v>
      </c>
      <c r="I76" s="174">
        <v>808321422.51950002</v>
      </c>
      <c r="J76" s="174">
        <v>882.83333333333326</v>
      </c>
      <c r="K76" s="174">
        <v>134720237.08658332</v>
      </c>
      <c r="L76" s="174">
        <v>715</v>
      </c>
      <c r="M76" s="174">
        <v>103817728.05720001</v>
      </c>
      <c r="N76" s="174">
        <v>110</v>
      </c>
      <c r="O76" s="174">
        <v>13970950.920000002</v>
      </c>
      <c r="P76" s="174">
        <v>825</v>
      </c>
      <c r="Q76" s="174">
        <v>117788678.9772</v>
      </c>
      <c r="R76" s="174">
        <v>-167.83333333333334</v>
      </c>
      <c r="S76" s="174">
        <v>-30902509.029383332</v>
      </c>
    </row>
    <row r="77" spans="2:21" x14ac:dyDescent="0.25">
      <c r="E77" s="173" t="s">
        <v>280</v>
      </c>
      <c r="F77" s="173"/>
      <c r="G77" s="173"/>
      <c r="H77" s="174">
        <v>5292</v>
      </c>
      <c r="I77" s="174">
        <v>808321422.51950002</v>
      </c>
      <c r="J77" s="174">
        <v>442.41666666666663</v>
      </c>
      <c r="K77" s="174">
        <v>67360118.543291658</v>
      </c>
      <c r="L77" s="174">
        <v>315</v>
      </c>
      <c r="M77" s="174">
        <v>45042206.030000024</v>
      </c>
      <c r="N77" s="174">
        <v>30</v>
      </c>
      <c r="O77" s="174">
        <v>2802062.9699999993</v>
      </c>
      <c r="P77" s="174">
        <v>345</v>
      </c>
      <c r="Q77" s="174">
        <v>47844269.000000007</v>
      </c>
      <c r="R77" s="174">
        <v>-127.41666666666666</v>
      </c>
      <c r="S77" s="174">
        <v>-22317912.513291661</v>
      </c>
    </row>
    <row r="78" spans="2:21" x14ac:dyDescent="0.25">
      <c r="E78" s="11"/>
      <c r="F78" s="11"/>
      <c r="G78" s="11"/>
      <c r="H78" s="15"/>
    </row>
    <row r="79" spans="2:21" x14ac:dyDescent="0.25">
      <c r="E79" s="11" t="s">
        <v>282</v>
      </c>
      <c r="F79" s="11"/>
      <c r="G79" s="11"/>
      <c r="H79" s="11">
        <v>5232</v>
      </c>
      <c r="I79" s="132">
        <v>796927671.68350005</v>
      </c>
      <c r="J79" s="80">
        <v>2180</v>
      </c>
      <c r="K79" s="214">
        <v>332053196.53479165</v>
      </c>
      <c r="L79" s="100">
        <v>2030</v>
      </c>
      <c r="M79" s="100">
        <v>304045329.44</v>
      </c>
    </row>
    <row r="80" spans="2:21" x14ac:dyDescent="0.25">
      <c r="E80" s="11" t="s">
        <v>83</v>
      </c>
      <c r="F80" s="11"/>
      <c r="G80" s="11"/>
      <c r="H80" s="16">
        <v>5232</v>
      </c>
      <c r="I80" s="132">
        <v>2180</v>
      </c>
      <c r="J80" s="132">
        <v>2030</v>
      </c>
      <c r="K80" s="132">
        <v>796927671.68350005</v>
      </c>
      <c r="M80" s="132">
        <v>304045329.44</v>
      </c>
    </row>
    <row r="81" spans="11:13" x14ac:dyDescent="0.25">
      <c r="K81" s="132">
        <v>332053196.53479165</v>
      </c>
      <c r="L81" s="132"/>
      <c r="M81" s="132"/>
    </row>
    <row r="82" spans="11:13" x14ac:dyDescent="0.25">
      <c r="L82" s="11">
        <v>1000</v>
      </c>
      <c r="M82" s="132"/>
    </row>
    <row r="83" spans="11:13" x14ac:dyDescent="0.25">
      <c r="M83" s="132">
        <f>SUM(M81-M82)</f>
        <v>0</v>
      </c>
    </row>
  </sheetData>
  <autoFilter ref="A18:T77"/>
  <mergeCells count="24">
    <mergeCell ref="H10:R11"/>
    <mergeCell ref="L17:M17"/>
    <mergeCell ref="N17:O17"/>
    <mergeCell ref="P17:Q17"/>
    <mergeCell ref="B15:B18"/>
    <mergeCell ref="C15:C18"/>
    <mergeCell ref="D15:D18"/>
    <mergeCell ref="E15:E18"/>
    <mergeCell ref="F15:F18"/>
    <mergeCell ref="H8:J8"/>
    <mergeCell ref="K8:S8"/>
    <mergeCell ref="G15:G18"/>
    <mergeCell ref="H15:S15"/>
    <mergeCell ref="O1:Q1"/>
    <mergeCell ref="N3:R3"/>
    <mergeCell ref="O4:Q4"/>
    <mergeCell ref="H7:J7"/>
    <mergeCell ref="K7:S7"/>
    <mergeCell ref="R17:S17"/>
    <mergeCell ref="H16:S16"/>
    <mergeCell ref="K9:O9"/>
    <mergeCell ref="C14:G14"/>
    <mergeCell ref="H17:I17"/>
    <mergeCell ref="J17:K17"/>
  </mergeCells>
  <pageMargins left="0" right="0" top="0.35433070866141736" bottom="0.15748031496062992" header="0.11811023622047245" footer="0.11811023622047245"/>
  <pageSetup paperSize="9" scale="68" orientation="landscape" r:id="rId1"/>
  <headerFooter differentFirst="1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20"/>
  <sheetViews>
    <sheetView zoomScaleNormal="100" workbookViewId="0">
      <selection activeCell="T2" sqref="T2"/>
    </sheetView>
  </sheetViews>
  <sheetFormatPr defaultRowHeight="15" x14ac:dyDescent="0.25"/>
  <cols>
    <col min="1" max="1" width="4" customWidth="1"/>
    <col min="2" max="2" width="39.140625" customWidth="1"/>
    <col min="3" max="3" width="7.140625" customWidth="1"/>
    <col min="4" max="4" width="8" customWidth="1"/>
    <col min="5" max="5" width="16.28515625" customWidth="1"/>
    <col min="6" max="6" width="8.140625" customWidth="1"/>
    <col min="7" max="7" width="14.28515625" customWidth="1"/>
    <col min="8" max="8" width="9.140625" customWidth="1"/>
    <col min="9" max="9" width="14" customWidth="1"/>
    <col min="10" max="10" width="7.7109375" customWidth="1"/>
    <col min="11" max="11" width="10.7109375" customWidth="1"/>
    <col min="12" max="12" width="9" customWidth="1"/>
    <col min="13" max="13" width="12.7109375" customWidth="1"/>
    <col min="14" max="14" width="8" customWidth="1"/>
    <col min="15" max="15" width="10.85546875" customWidth="1"/>
    <col min="18" max="18" width="8.7109375" customWidth="1"/>
    <col min="19" max="19" width="9.7109375" customWidth="1"/>
  </cols>
  <sheetData>
    <row r="1" spans="1:19" s="181" customFormat="1" ht="36.75" customHeight="1" x14ac:dyDescent="0.2">
      <c r="A1" s="299"/>
      <c r="B1" s="298" t="s">
        <v>321</v>
      </c>
      <c r="C1" s="298" t="s">
        <v>324</v>
      </c>
      <c r="D1" s="298" t="s">
        <v>82</v>
      </c>
      <c r="E1" s="298"/>
      <c r="F1" s="301" t="s">
        <v>350</v>
      </c>
      <c r="G1" s="302"/>
      <c r="H1" s="303" t="s">
        <v>122</v>
      </c>
      <c r="I1" s="304"/>
      <c r="J1" s="298" t="s">
        <v>325</v>
      </c>
      <c r="K1" s="298"/>
      <c r="L1" s="300" t="s">
        <v>326</v>
      </c>
      <c r="M1" s="300"/>
      <c r="N1" s="297" t="s">
        <v>354</v>
      </c>
      <c r="O1" s="297"/>
      <c r="P1" s="297" t="s">
        <v>356</v>
      </c>
      <c r="Q1" s="297"/>
      <c r="R1" s="297" t="s">
        <v>355</v>
      </c>
      <c r="S1" s="297"/>
    </row>
    <row r="2" spans="1:19" s="181" customFormat="1" ht="50.25" customHeight="1" x14ac:dyDescent="0.2">
      <c r="A2" s="299"/>
      <c r="B2" s="298"/>
      <c r="C2" s="298"/>
      <c r="D2" s="177" t="s">
        <v>77</v>
      </c>
      <c r="E2" s="177" t="s">
        <v>19</v>
      </c>
      <c r="F2" s="177" t="s">
        <v>84</v>
      </c>
      <c r="G2" s="177" t="s">
        <v>19</v>
      </c>
      <c r="H2" s="177" t="s">
        <v>77</v>
      </c>
      <c r="I2" s="177" t="s">
        <v>19</v>
      </c>
      <c r="J2" s="177" t="s">
        <v>77</v>
      </c>
      <c r="K2" s="177" t="s">
        <v>19</v>
      </c>
      <c r="L2" s="177" t="s">
        <v>77</v>
      </c>
      <c r="M2" s="177" t="s">
        <v>19</v>
      </c>
      <c r="N2" s="177" t="s">
        <v>77</v>
      </c>
      <c r="O2" s="177" t="s">
        <v>19</v>
      </c>
      <c r="P2" s="177" t="s">
        <v>77</v>
      </c>
      <c r="Q2" s="177" t="s">
        <v>19</v>
      </c>
      <c r="R2" s="177" t="s">
        <v>77</v>
      </c>
      <c r="S2" s="177" t="s">
        <v>19</v>
      </c>
    </row>
    <row r="3" spans="1:19" ht="38.25" x14ac:dyDescent="0.25">
      <c r="A3" s="175">
        <v>1</v>
      </c>
      <c r="B3" s="179" t="s">
        <v>6</v>
      </c>
      <c r="C3" s="176" t="s">
        <v>86</v>
      </c>
      <c r="D3" s="184">
        <f>свод!H202</f>
        <v>116</v>
      </c>
      <c r="E3" s="184">
        <f>свод!I202</f>
        <v>15638374.4286</v>
      </c>
      <c r="F3" s="184">
        <f>свод!J202</f>
        <v>48.333333333333329</v>
      </c>
      <c r="G3" s="184">
        <f>свод!K202</f>
        <v>6515989.3452500012</v>
      </c>
      <c r="H3" s="184">
        <f>свод!L202</f>
        <v>61</v>
      </c>
      <c r="I3" s="184">
        <f>свод!M202</f>
        <v>7726030.5500000007</v>
      </c>
      <c r="J3" s="184">
        <f>свод!N202</f>
        <v>0</v>
      </c>
      <c r="K3" s="184">
        <f>свод!O202</f>
        <v>0</v>
      </c>
      <c r="L3" s="184">
        <f>SUM(H3+J3)</f>
        <v>61</v>
      </c>
      <c r="M3" s="184">
        <f>SUM(I3+K3)</f>
        <v>7726030.5500000007</v>
      </c>
      <c r="N3" s="184">
        <f>SUM(H3-F3)</f>
        <v>12.666666666666671</v>
      </c>
      <c r="O3" s="184">
        <f>SUM(I3-G3)</f>
        <v>1210041.2047499996</v>
      </c>
      <c r="P3" s="196">
        <f t="shared" ref="P3:P18" si="0">SUM(H3/F3)</f>
        <v>1.2620689655172415</v>
      </c>
      <c r="Q3" s="196">
        <f t="shared" ref="Q3:Q18" si="1">SUM(I3/G3)</f>
        <v>1.1857033737527656</v>
      </c>
      <c r="R3" s="196">
        <f>SUM(H3/D3)</f>
        <v>0.52586206896551724</v>
      </c>
      <c r="S3" s="196">
        <f>SUM(I3/E3)</f>
        <v>0.49404307239698575</v>
      </c>
    </row>
    <row r="4" spans="1:19" ht="25.5" x14ac:dyDescent="0.25">
      <c r="A4" s="175">
        <v>2</v>
      </c>
      <c r="B4" s="179" t="s">
        <v>7</v>
      </c>
      <c r="C4" s="176" t="s">
        <v>98</v>
      </c>
      <c r="D4" s="184">
        <f>свод!T202</f>
        <v>1772</v>
      </c>
      <c r="E4" s="184">
        <f>свод!U202</f>
        <v>318340442.73610002</v>
      </c>
      <c r="F4" s="184">
        <f>свод!V202</f>
        <v>738.33333333333326</v>
      </c>
      <c r="G4" s="184">
        <f>свод!W202</f>
        <v>132641851.14004165</v>
      </c>
      <c r="H4" s="184">
        <f>свод!X202</f>
        <v>780</v>
      </c>
      <c r="I4" s="184">
        <f>свод!Y202</f>
        <v>139009342.22000003</v>
      </c>
      <c r="J4" s="184">
        <f>свод!Z202</f>
        <v>44</v>
      </c>
      <c r="K4" s="184">
        <f>свод!AA202</f>
        <v>8348148.6699999999</v>
      </c>
      <c r="L4" s="184">
        <f t="shared" ref="L4:L17" si="2">SUM(H4+J4)</f>
        <v>824</v>
      </c>
      <c r="M4" s="184">
        <f t="shared" ref="M4:M17" si="3">SUM(I4+K4)</f>
        <v>147357490.89000002</v>
      </c>
      <c r="N4" s="184">
        <f t="shared" ref="N4:N17" si="4">SUM(H4-F4)</f>
        <v>41.666666666666742</v>
      </c>
      <c r="O4" s="184">
        <f t="shared" ref="O4:O17" si="5">SUM(I4-G4)</f>
        <v>6367491.0799583793</v>
      </c>
      <c r="P4" s="196">
        <f t="shared" si="0"/>
        <v>1.0564334085778782</v>
      </c>
      <c r="Q4" s="196">
        <f t="shared" si="1"/>
        <v>1.0480051433633542</v>
      </c>
      <c r="R4" s="196">
        <f t="shared" ref="R4:R18" si="6">SUM(H4/D4)</f>
        <v>0.44018058690744921</v>
      </c>
      <c r="S4" s="196">
        <f t="shared" ref="S4:S18" si="7">SUM(I4/E4)</f>
        <v>0.43666880973473082</v>
      </c>
    </row>
    <row r="5" spans="1:19" ht="38.25" x14ac:dyDescent="0.25">
      <c r="A5" s="175">
        <v>3</v>
      </c>
      <c r="B5" s="179" t="s">
        <v>322</v>
      </c>
      <c r="C5" s="176" t="s">
        <v>85</v>
      </c>
      <c r="D5" s="184">
        <f>свод!AF202</f>
        <v>75</v>
      </c>
      <c r="E5" s="184">
        <f>свод!AG202</f>
        <v>14842722.010500001</v>
      </c>
      <c r="F5" s="184">
        <f>свод!AH202</f>
        <v>31.25</v>
      </c>
      <c r="G5" s="184">
        <f>свод!AI202</f>
        <v>6184467.5043750005</v>
      </c>
      <c r="H5" s="184">
        <f>свод!AJ202</f>
        <v>30</v>
      </c>
      <c r="I5" s="184">
        <f>свод!AK202</f>
        <v>5607851.5500000007</v>
      </c>
      <c r="J5" s="184">
        <f>свод!AL202</f>
        <v>0</v>
      </c>
      <c r="K5" s="184">
        <f>свод!AM202</f>
        <v>0</v>
      </c>
      <c r="L5" s="184">
        <f t="shared" si="2"/>
        <v>30</v>
      </c>
      <c r="M5" s="184">
        <f t="shared" si="3"/>
        <v>5607851.5500000007</v>
      </c>
      <c r="N5" s="184">
        <f t="shared" si="4"/>
        <v>-1.25</v>
      </c>
      <c r="O5" s="184">
        <f t="shared" si="5"/>
        <v>-576615.95437499974</v>
      </c>
      <c r="P5" s="196">
        <f t="shared" si="0"/>
        <v>0.96</v>
      </c>
      <c r="Q5" s="196">
        <f t="shared" si="1"/>
        <v>0.9067638476607579</v>
      </c>
      <c r="R5" s="196">
        <f t="shared" si="6"/>
        <v>0.4</v>
      </c>
      <c r="S5" s="196">
        <f t="shared" si="7"/>
        <v>0.37781826985864914</v>
      </c>
    </row>
    <row r="6" spans="1:19" ht="25.5" x14ac:dyDescent="0.25">
      <c r="A6" s="175">
        <v>4</v>
      </c>
      <c r="B6" s="179" t="s">
        <v>9</v>
      </c>
      <c r="C6" s="176" t="s">
        <v>87</v>
      </c>
      <c r="D6" s="184">
        <f>свод!AR202</f>
        <v>100</v>
      </c>
      <c r="E6" s="184">
        <f>свод!AS202</f>
        <v>13243014.440000001</v>
      </c>
      <c r="F6" s="184">
        <f>свод!AT202</f>
        <v>41.666666666666671</v>
      </c>
      <c r="G6" s="184">
        <f>свод!AU202</f>
        <v>5517922.6833333345</v>
      </c>
      <c r="H6" s="184">
        <f>свод!AV202</f>
        <v>27</v>
      </c>
      <c r="I6" s="184">
        <f>свод!AW202</f>
        <v>3575613.7800000003</v>
      </c>
      <c r="J6" s="184">
        <f>свод!AX202</f>
        <v>0</v>
      </c>
      <c r="K6" s="184">
        <f>свод!AY202</f>
        <v>0</v>
      </c>
      <c r="L6" s="184">
        <f t="shared" si="2"/>
        <v>27</v>
      </c>
      <c r="M6" s="184">
        <f t="shared" si="3"/>
        <v>3575613.7800000003</v>
      </c>
      <c r="N6" s="184">
        <f t="shared" si="4"/>
        <v>-14.666666666666671</v>
      </c>
      <c r="O6" s="184">
        <f t="shared" si="5"/>
        <v>-1942308.9033333343</v>
      </c>
      <c r="P6" s="196">
        <f t="shared" si="0"/>
        <v>0.64799999999999991</v>
      </c>
      <c r="Q6" s="196">
        <f t="shared" si="1"/>
        <v>0.64799997847015856</v>
      </c>
      <c r="R6" s="196">
        <f t="shared" si="6"/>
        <v>0.27</v>
      </c>
      <c r="S6" s="196">
        <f t="shared" si="7"/>
        <v>0.26999999102923278</v>
      </c>
    </row>
    <row r="7" spans="1:19" ht="38.25" x14ac:dyDescent="0.25">
      <c r="A7" s="175">
        <v>5</v>
      </c>
      <c r="B7" s="179" t="s">
        <v>10</v>
      </c>
      <c r="C7" s="176" t="s">
        <v>88</v>
      </c>
      <c r="D7" s="184">
        <f>свод!BD202</f>
        <v>1135</v>
      </c>
      <c r="E7" s="184">
        <f>свод!BE202</f>
        <v>180711195.1864</v>
      </c>
      <c r="F7" s="184">
        <f>свод!BF202</f>
        <v>473.08333333333331</v>
      </c>
      <c r="G7" s="184">
        <f>свод!BG202</f>
        <v>75296331.32766664</v>
      </c>
      <c r="H7" s="184">
        <f>свод!BH202</f>
        <v>401</v>
      </c>
      <c r="I7" s="184">
        <f>свод!BI202</f>
        <v>60087566.520000011</v>
      </c>
      <c r="J7" s="184">
        <f>свод!BJ202</f>
        <v>10</v>
      </c>
      <c r="K7" s="184">
        <f>свод!BK202</f>
        <v>1112973.97</v>
      </c>
      <c r="L7" s="184">
        <f t="shared" si="2"/>
        <v>411</v>
      </c>
      <c r="M7" s="184">
        <f t="shared" si="3"/>
        <v>61200540.49000001</v>
      </c>
      <c r="N7" s="184">
        <f t="shared" si="4"/>
        <v>-72.083333333333314</v>
      </c>
      <c r="O7" s="184">
        <f t="shared" si="5"/>
        <v>-15208764.80766663</v>
      </c>
      <c r="P7" s="196">
        <f t="shared" si="0"/>
        <v>0.84763079091069227</v>
      </c>
      <c r="Q7" s="196">
        <f t="shared" si="1"/>
        <v>0.79801453086096941</v>
      </c>
      <c r="R7" s="196">
        <f t="shared" si="6"/>
        <v>0.35330396475770925</v>
      </c>
      <c r="S7" s="196">
        <f t="shared" si="7"/>
        <v>0.33250605452540383</v>
      </c>
    </row>
    <row r="8" spans="1:19" ht="38.25" x14ac:dyDescent="0.25">
      <c r="A8" s="175">
        <v>6</v>
      </c>
      <c r="B8" s="179" t="s">
        <v>80</v>
      </c>
      <c r="C8" s="176" t="s">
        <v>89</v>
      </c>
      <c r="D8" s="184">
        <f>свод!BP202</f>
        <v>288</v>
      </c>
      <c r="E8" s="184">
        <f>свод!BQ202</f>
        <v>63371167.989800006</v>
      </c>
      <c r="F8" s="184">
        <f>свод!BR202</f>
        <v>120</v>
      </c>
      <c r="G8" s="184">
        <f>свод!BS202</f>
        <v>26404653.329083335</v>
      </c>
      <c r="H8" s="184">
        <f>свод!BT202</f>
        <v>101</v>
      </c>
      <c r="I8" s="184">
        <f>свод!BU202</f>
        <v>22409798.49000001</v>
      </c>
      <c r="J8" s="184">
        <f>свод!BV202</f>
        <v>61</v>
      </c>
      <c r="K8" s="184">
        <f>свод!BW202</f>
        <v>13463896.420000007</v>
      </c>
      <c r="L8" s="184">
        <f t="shared" si="2"/>
        <v>162</v>
      </c>
      <c r="M8" s="184">
        <f t="shared" si="3"/>
        <v>35873694.910000019</v>
      </c>
      <c r="N8" s="184">
        <f t="shared" si="4"/>
        <v>-19</v>
      </c>
      <c r="O8" s="184">
        <f t="shared" si="5"/>
        <v>-3994854.8390833251</v>
      </c>
      <c r="P8" s="196">
        <f t="shared" si="0"/>
        <v>0.84166666666666667</v>
      </c>
      <c r="Q8" s="196">
        <f t="shared" si="1"/>
        <v>0.84870640832526278</v>
      </c>
      <c r="R8" s="196">
        <f t="shared" si="6"/>
        <v>0.35069444444444442</v>
      </c>
      <c r="S8" s="196">
        <f t="shared" si="7"/>
        <v>0.35362767013552615</v>
      </c>
    </row>
    <row r="9" spans="1:19" ht="25.5" x14ac:dyDescent="0.25">
      <c r="A9" s="175">
        <v>7</v>
      </c>
      <c r="B9" s="179" t="s">
        <v>11</v>
      </c>
      <c r="C9" s="176" t="s">
        <v>90</v>
      </c>
      <c r="D9" s="184">
        <f>свод!CB202</f>
        <v>150</v>
      </c>
      <c r="E9" s="184">
        <f>свод!CC202</f>
        <v>14335692.538399998</v>
      </c>
      <c r="F9" s="184">
        <f>свод!CD202</f>
        <v>62.5</v>
      </c>
      <c r="G9" s="184">
        <f>свод!CE202</f>
        <v>5973205.2243333329</v>
      </c>
      <c r="H9" s="184">
        <f>свод!CF202</f>
        <v>51</v>
      </c>
      <c r="I9" s="184">
        <f>свод!CG202</f>
        <v>5725691.1000000006</v>
      </c>
      <c r="J9" s="184">
        <f>свод!CH202</f>
        <v>17</v>
      </c>
      <c r="K9" s="184">
        <f>свод!CI202</f>
        <v>1682089.08</v>
      </c>
      <c r="L9" s="184">
        <f t="shared" si="2"/>
        <v>68</v>
      </c>
      <c r="M9" s="184">
        <f t="shared" si="3"/>
        <v>7407780.1800000006</v>
      </c>
      <c r="N9" s="184">
        <f t="shared" si="4"/>
        <v>-11.5</v>
      </c>
      <c r="O9" s="184">
        <f t="shared" si="5"/>
        <v>-247514.12433333229</v>
      </c>
      <c r="P9" s="196">
        <f t="shared" si="0"/>
        <v>0.81599999999999995</v>
      </c>
      <c r="Q9" s="196">
        <f t="shared" si="1"/>
        <v>0.95856259494901963</v>
      </c>
      <c r="R9" s="196">
        <f t="shared" si="6"/>
        <v>0.34</v>
      </c>
      <c r="S9" s="196">
        <f t="shared" si="7"/>
        <v>0.39940108122875823</v>
      </c>
    </row>
    <row r="10" spans="1:19" ht="51" x14ac:dyDescent="0.25">
      <c r="A10" s="175">
        <v>8</v>
      </c>
      <c r="B10" s="179" t="s">
        <v>81</v>
      </c>
      <c r="C10" s="176" t="s">
        <v>91</v>
      </c>
      <c r="D10" s="184">
        <f>свод!CN202</f>
        <v>808</v>
      </c>
      <c r="E10" s="184">
        <f>свод!CO202</f>
        <v>59815540.110399999</v>
      </c>
      <c r="F10" s="184">
        <f>свод!CP202</f>
        <v>336.66666666666663</v>
      </c>
      <c r="G10" s="184">
        <f>свод!CQ202</f>
        <v>24923141.712666668</v>
      </c>
      <c r="H10" s="184">
        <f>свод!CR202</f>
        <v>318</v>
      </c>
      <c r="I10" s="184">
        <f>свод!CS202</f>
        <v>23541263.339999996</v>
      </c>
      <c r="J10" s="184">
        <f>свод!CT202</f>
        <v>176</v>
      </c>
      <c r="K10" s="184">
        <f>свод!CU202</f>
        <v>13029126.880000001</v>
      </c>
      <c r="L10" s="184">
        <f t="shared" si="2"/>
        <v>494</v>
      </c>
      <c r="M10" s="184">
        <f t="shared" si="3"/>
        <v>36570390.219999999</v>
      </c>
      <c r="N10" s="184">
        <f t="shared" si="4"/>
        <v>-18.666666666666629</v>
      </c>
      <c r="O10" s="184">
        <f t="shared" si="5"/>
        <v>-1381878.3726666719</v>
      </c>
      <c r="P10" s="196">
        <f t="shared" si="0"/>
        <v>0.94455445544554462</v>
      </c>
      <c r="Q10" s="196">
        <f t="shared" si="1"/>
        <v>0.9445544069604852</v>
      </c>
      <c r="R10" s="196">
        <f t="shared" si="6"/>
        <v>0.39356435643564358</v>
      </c>
      <c r="S10" s="196">
        <f t="shared" si="7"/>
        <v>0.39356433623353554</v>
      </c>
    </row>
    <row r="11" spans="1:19" ht="25.5" x14ac:dyDescent="0.25">
      <c r="A11" s="175">
        <v>9</v>
      </c>
      <c r="B11" s="179" t="s">
        <v>12</v>
      </c>
      <c r="C11" s="176" t="s">
        <v>99</v>
      </c>
      <c r="D11" s="184">
        <f>свод!CZ202</f>
        <v>20</v>
      </c>
      <c r="E11" s="184">
        <f>свод!DA202</f>
        <v>2272465.4930000002</v>
      </c>
      <c r="F11" s="184">
        <f>свод!DB202</f>
        <v>8.3333333333333339</v>
      </c>
      <c r="G11" s="184">
        <f>свод!DC202</f>
        <v>946860.62208333344</v>
      </c>
      <c r="H11" s="184">
        <f>свод!DD202</f>
        <v>15</v>
      </c>
      <c r="I11" s="184">
        <f>свод!DE202</f>
        <v>1690135.9500000002</v>
      </c>
      <c r="J11" s="184">
        <f>свод!DF202</f>
        <v>0</v>
      </c>
      <c r="K11" s="184">
        <f>свод!DG202</f>
        <v>0</v>
      </c>
      <c r="L11" s="184">
        <f t="shared" si="2"/>
        <v>15</v>
      </c>
      <c r="M11" s="184">
        <f t="shared" si="3"/>
        <v>1690135.9500000002</v>
      </c>
      <c r="N11" s="184">
        <f t="shared" si="4"/>
        <v>6.6666666666666661</v>
      </c>
      <c r="O11" s="184">
        <f t="shared" si="5"/>
        <v>743275.32791666675</v>
      </c>
      <c r="P11" s="196">
        <f t="shared" si="0"/>
        <v>1.7999999999999998</v>
      </c>
      <c r="Q11" s="196">
        <f t="shared" si="1"/>
        <v>1.7849891637496473</v>
      </c>
      <c r="R11" s="196">
        <f t="shared" si="6"/>
        <v>0.75</v>
      </c>
      <c r="S11" s="196">
        <f t="shared" si="7"/>
        <v>0.74374548489568637</v>
      </c>
    </row>
    <row r="12" spans="1:19" ht="39.75" x14ac:dyDescent="0.25">
      <c r="A12" s="175">
        <v>10</v>
      </c>
      <c r="B12" s="179" t="s">
        <v>323</v>
      </c>
      <c r="C12" s="176" t="s">
        <v>92</v>
      </c>
      <c r="D12" s="184">
        <f>свод!DL202</f>
        <v>75</v>
      </c>
      <c r="E12" s="184">
        <f>свод!DM202</f>
        <v>7852706.46</v>
      </c>
      <c r="F12" s="184">
        <f>свод!DN202</f>
        <v>31.25</v>
      </c>
      <c r="G12" s="184">
        <f>свод!DO202</f>
        <v>3271961.0249999999</v>
      </c>
      <c r="H12" s="184">
        <f>свод!DP202</f>
        <v>37</v>
      </c>
      <c r="I12" s="184">
        <f>свод!DQ202</f>
        <v>3874001.75</v>
      </c>
      <c r="J12" s="184">
        <f>свод!DR202</f>
        <v>0</v>
      </c>
      <c r="K12" s="184">
        <f>свод!DS202</f>
        <v>0</v>
      </c>
      <c r="L12" s="184">
        <f t="shared" si="2"/>
        <v>37</v>
      </c>
      <c r="M12" s="184">
        <f t="shared" si="3"/>
        <v>3874001.75</v>
      </c>
      <c r="N12" s="184">
        <f t="shared" si="4"/>
        <v>5.75</v>
      </c>
      <c r="O12" s="184">
        <f t="shared" si="5"/>
        <v>602040.72500000009</v>
      </c>
      <c r="P12" s="196">
        <f t="shared" si="0"/>
        <v>1.1839999999999999</v>
      </c>
      <c r="Q12" s="196">
        <f t="shared" si="1"/>
        <v>1.1839999683370312</v>
      </c>
      <c r="R12" s="196">
        <f t="shared" si="6"/>
        <v>0.49333333333333335</v>
      </c>
      <c r="S12" s="196">
        <f t="shared" si="7"/>
        <v>0.49333332014042963</v>
      </c>
    </row>
    <row r="13" spans="1:19" ht="24.75" customHeight="1" x14ac:dyDescent="0.25">
      <c r="A13" s="175">
        <v>11</v>
      </c>
      <c r="B13" s="179" t="s">
        <v>13</v>
      </c>
      <c r="C13" s="176" t="s">
        <v>100</v>
      </c>
      <c r="D13" s="184">
        <f>свод!DX202</f>
        <v>80</v>
      </c>
      <c r="E13" s="184">
        <f>свод!DY202</f>
        <v>10603387.998199999</v>
      </c>
      <c r="F13" s="184">
        <f>свод!DZ202</f>
        <v>33.333333333333336</v>
      </c>
      <c r="G13" s="184">
        <f>свод!EA202</f>
        <v>4418078.3325833334</v>
      </c>
      <c r="H13" s="184">
        <f>свод!EB202</f>
        <v>49</v>
      </c>
      <c r="I13" s="184">
        <f>свод!EC202</f>
        <v>6439501.1999999993</v>
      </c>
      <c r="J13" s="184">
        <f>свод!ED202</f>
        <v>1</v>
      </c>
      <c r="K13" s="184">
        <f>свод!EE202</f>
        <v>98513.67</v>
      </c>
      <c r="L13" s="184">
        <f t="shared" si="2"/>
        <v>50</v>
      </c>
      <c r="M13" s="184">
        <f t="shared" si="3"/>
        <v>6538014.8699999992</v>
      </c>
      <c r="N13" s="184">
        <f t="shared" si="4"/>
        <v>15.666666666666664</v>
      </c>
      <c r="O13" s="184">
        <f t="shared" si="5"/>
        <v>2021422.8674166659</v>
      </c>
      <c r="P13" s="196">
        <f t="shared" si="0"/>
        <v>1.47</v>
      </c>
      <c r="Q13" s="196">
        <f t="shared" si="1"/>
        <v>1.4575344109471011</v>
      </c>
      <c r="R13" s="196">
        <f t="shared" si="6"/>
        <v>0.61250000000000004</v>
      </c>
      <c r="S13" s="196">
        <f t="shared" si="7"/>
        <v>0.60730600456129213</v>
      </c>
    </row>
    <row r="14" spans="1:19" ht="38.25" x14ac:dyDescent="0.25">
      <c r="A14" s="175">
        <v>12</v>
      </c>
      <c r="B14" s="179" t="s">
        <v>14</v>
      </c>
      <c r="C14" s="176" t="s">
        <v>101</v>
      </c>
      <c r="D14" s="184">
        <f>свод!EJ202</f>
        <v>478</v>
      </c>
      <c r="E14" s="184">
        <f>свод!EK202</f>
        <v>76998473.189599991</v>
      </c>
      <c r="F14" s="184">
        <f>свод!EL202</f>
        <v>199.16666666666669</v>
      </c>
      <c r="G14" s="184">
        <f>свод!EM202</f>
        <v>32082697.162333332</v>
      </c>
      <c r="H14" s="184">
        <f>свод!EN202</f>
        <v>154</v>
      </c>
      <c r="I14" s="184">
        <f>свод!EO202</f>
        <v>23563962.149999999</v>
      </c>
      <c r="J14" s="184">
        <f>свод!EP202</f>
        <v>15</v>
      </c>
      <c r="K14" s="184">
        <f>свод!EQ202</f>
        <v>2399137.5499999998</v>
      </c>
      <c r="L14" s="184">
        <f t="shared" si="2"/>
        <v>169</v>
      </c>
      <c r="M14" s="184">
        <f t="shared" si="3"/>
        <v>25963099.699999999</v>
      </c>
      <c r="N14" s="184">
        <f t="shared" si="4"/>
        <v>-45.166666666666686</v>
      </c>
      <c r="O14" s="184">
        <f t="shared" si="5"/>
        <v>-8518735.0123333335</v>
      </c>
      <c r="P14" s="196">
        <f t="shared" si="0"/>
        <v>0.77322175732217568</v>
      </c>
      <c r="Q14" s="196">
        <f t="shared" si="1"/>
        <v>0.73447572162558861</v>
      </c>
      <c r="R14" s="196">
        <f t="shared" si="6"/>
        <v>0.32217573221757323</v>
      </c>
      <c r="S14" s="196">
        <f t="shared" si="7"/>
        <v>0.30603155067732862</v>
      </c>
    </row>
    <row r="15" spans="1:19" ht="25.5" x14ac:dyDescent="0.25">
      <c r="A15" s="175">
        <v>13</v>
      </c>
      <c r="B15" s="180" t="s">
        <v>15</v>
      </c>
      <c r="C15" s="178" t="s">
        <v>103</v>
      </c>
      <c r="D15" s="184">
        <f>свод!EV202</f>
        <v>25</v>
      </c>
      <c r="E15" s="184">
        <f>свод!EW202</f>
        <v>3801171.0649999999</v>
      </c>
      <c r="F15" s="184">
        <f>свод!EX202</f>
        <v>10.416666666666668</v>
      </c>
      <c r="G15" s="184">
        <f>свод!EY202</f>
        <v>1583821.2770833333</v>
      </c>
      <c r="H15" s="184">
        <f>свод!EZ202</f>
        <v>0</v>
      </c>
      <c r="I15" s="184">
        <f>свод!FA202</f>
        <v>0</v>
      </c>
      <c r="J15" s="184">
        <f>свод!FB202</f>
        <v>0</v>
      </c>
      <c r="K15" s="184">
        <f>свод!FC202</f>
        <v>0</v>
      </c>
      <c r="L15" s="184">
        <f t="shared" si="2"/>
        <v>0</v>
      </c>
      <c r="M15" s="184">
        <f t="shared" si="3"/>
        <v>0</v>
      </c>
      <c r="N15" s="184">
        <f t="shared" si="4"/>
        <v>-10.416666666666668</v>
      </c>
      <c r="O15" s="184">
        <f t="shared" si="5"/>
        <v>-1583821.2770833333</v>
      </c>
      <c r="P15" s="196">
        <f t="shared" si="0"/>
        <v>0</v>
      </c>
      <c r="Q15" s="196">
        <f t="shared" si="1"/>
        <v>0</v>
      </c>
      <c r="R15" s="196">
        <f t="shared" si="6"/>
        <v>0</v>
      </c>
      <c r="S15" s="196">
        <f t="shared" si="7"/>
        <v>0</v>
      </c>
    </row>
    <row r="16" spans="1:19" ht="22.5" x14ac:dyDescent="0.25">
      <c r="A16" s="175">
        <v>14</v>
      </c>
      <c r="B16" s="180" t="s">
        <v>16</v>
      </c>
      <c r="C16" s="178" t="s">
        <v>102</v>
      </c>
      <c r="D16" s="184">
        <f>свод!FH202</f>
        <v>100</v>
      </c>
      <c r="E16" s="184">
        <f>свод!FI202</f>
        <v>13641871.940000001</v>
      </c>
      <c r="F16" s="184">
        <f>свод!FJ202</f>
        <v>41.666666666666671</v>
      </c>
      <c r="G16" s="184">
        <f>свод!FK202</f>
        <v>5684113.3083333336</v>
      </c>
      <c r="H16" s="184">
        <f>свод!FL202</f>
        <v>6</v>
      </c>
      <c r="I16" s="184">
        <f>свод!FM202</f>
        <v>794580.84000000008</v>
      </c>
      <c r="J16" s="184">
        <f>свод!FN202</f>
        <v>0</v>
      </c>
      <c r="K16" s="184">
        <f>свод!FO202</f>
        <v>0</v>
      </c>
      <c r="L16" s="184">
        <f t="shared" si="2"/>
        <v>6</v>
      </c>
      <c r="M16" s="184">
        <f t="shared" si="3"/>
        <v>794580.84000000008</v>
      </c>
      <c r="N16" s="184">
        <f t="shared" si="4"/>
        <v>-35.666666666666671</v>
      </c>
      <c r="O16" s="184">
        <f t="shared" si="5"/>
        <v>-4889532.4683333337</v>
      </c>
      <c r="P16" s="196">
        <f t="shared" si="0"/>
        <v>0.14399999999999999</v>
      </c>
      <c r="Q16" s="196">
        <f t="shared" si="1"/>
        <v>0.13978976084714662</v>
      </c>
      <c r="R16" s="196">
        <f t="shared" si="6"/>
        <v>0.06</v>
      </c>
      <c r="S16" s="196">
        <f t="shared" si="7"/>
        <v>5.8245733686311092E-2</v>
      </c>
    </row>
    <row r="17" spans="1:19" ht="51" x14ac:dyDescent="0.25">
      <c r="A17" s="175">
        <v>15</v>
      </c>
      <c r="B17" s="180" t="s">
        <v>17</v>
      </c>
      <c r="C17" s="178" t="s">
        <v>104</v>
      </c>
      <c r="D17" s="184">
        <f>свод!FT202</f>
        <v>10</v>
      </c>
      <c r="E17" s="184">
        <f>свод!FU202</f>
        <v>1459446.568</v>
      </c>
      <c r="F17" s="184">
        <f>свод!FV202</f>
        <v>4.166666666666667</v>
      </c>
      <c r="G17" s="184">
        <f>свод!FW202</f>
        <v>608102.73666666669</v>
      </c>
      <c r="H17" s="184">
        <f>свод!FX202</f>
        <v>0</v>
      </c>
      <c r="I17" s="184">
        <f>свод!FY202</f>
        <v>0</v>
      </c>
      <c r="J17" s="184">
        <f>свод!FZ202</f>
        <v>0</v>
      </c>
      <c r="K17" s="184">
        <f>свод!GA202</f>
        <v>0</v>
      </c>
      <c r="L17" s="184">
        <f t="shared" si="2"/>
        <v>0</v>
      </c>
      <c r="M17" s="184">
        <f t="shared" si="3"/>
        <v>0</v>
      </c>
      <c r="N17" s="184">
        <f t="shared" si="4"/>
        <v>-4.166666666666667</v>
      </c>
      <c r="O17" s="184">
        <f t="shared" si="5"/>
        <v>-608102.73666666669</v>
      </c>
      <c r="P17" s="196">
        <f t="shared" si="0"/>
        <v>0</v>
      </c>
      <c r="Q17" s="196">
        <f t="shared" si="1"/>
        <v>0</v>
      </c>
      <c r="R17" s="196">
        <f t="shared" si="6"/>
        <v>0</v>
      </c>
      <c r="S17" s="196">
        <f t="shared" si="7"/>
        <v>0</v>
      </c>
    </row>
    <row r="18" spans="1:19" x14ac:dyDescent="0.25">
      <c r="A18" s="175">
        <v>15</v>
      </c>
      <c r="B18" s="186" t="s">
        <v>18</v>
      </c>
      <c r="C18" s="187"/>
      <c r="D18" s="188">
        <f>SUM(D3:D17)</f>
        <v>5232</v>
      </c>
      <c r="E18" s="188">
        <f t="shared" ref="E18:K18" si="8">SUM(E3:E17)</f>
        <v>796927672.15400016</v>
      </c>
      <c r="F18" s="188">
        <f t="shared" si="8"/>
        <v>2180.1666666666656</v>
      </c>
      <c r="G18" s="188">
        <f t="shared" si="8"/>
        <v>332053196.73083323</v>
      </c>
      <c r="H18" s="188">
        <f t="shared" si="8"/>
        <v>2030</v>
      </c>
      <c r="I18" s="188">
        <f t="shared" si="8"/>
        <v>304045339.44</v>
      </c>
      <c r="J18" s="188">
        <f t="shared" si="8"/>
        <v>324</v>
      </c>
      <c r="K18" s="188">
        <f t="shared" si="8"/>
        <v>40133886.24000001</v>
      </c>
      <c r="L18" s="188">
        <f t="shared" ref="L18" si="9">SUM(L3:L17)</f>
        <v>2354</v>
      </c>
      <c r="M18" s="188">
        <f t="shared" ref="M18" si="10">SUM(M3:M17)</f>
        <v>344179225.68000001</v>
      </c>
      <c r="N18" s="188">
        <f>SUM(H18-F18)</f>
        <v>-150.16666666666561</v>
      </c>
      <c r="O18" s="188">
        <f>SUM(I18-G18)</f>
        <v>-28007857.290833235</v>
      </c>
      <c r="P18" s="196">
        <f t="shared" si="0"/>
        <v>0.93112147389343369</v>
      </c>
      <c r="Q18" s="196">
        <f t="shared" si="1"/>
        <v>0.9156524991580286</v>
      </c>
      <c r="R18" s="196">
        <f t="shared" si="6"/>
        <v>0.38799694189602446</v>
      </c>
      <c r="S18" s="196">
        <f t="shared" si="7"/>
        <v>0.38152187464917842</v>
      </c>
    </row>
    <row r="19" spans="1:19" x14ac:dyDescent="0.25">
      <c r="B19" s="185" t="s">
        <v>327</v>
      </c>
      <c r="D19" s="182">
        <f>свод!GF202</f>
        <v>5232</v>
      </c>
      <c r="E19" s="182">
        <f>свод!GG202</f>
        <v>796927672.15399992</v>
      </c>
      <c r="F19" s="182">
        <f>свод!GH202</f>
        <v>2180</v>
      </c>
      <c r="G19" s="182">
        <f>свод!GI202</f>
        <v>332053196.73083335</v>
      </c>
      <c r="H19" s="182">
        <f>свод!GJ202</f>
        <v>2030</v>
      </c>
      <c r="I19" s="182">
        <f>свод!GK202</f>
        <v>304045339.44</v>
      </c>
      <c r="J19" s="182">
        <f>свод!GL202</f>
        <v>324</v>
      </c>
      <c r="K19" s="182">
        <f>свод!GM202</f>
        <v>40133886.24000001</v>
      </c>
      <c r="L19" s="182">
        <f>свод!GN202</f>
        <v>2354</v>
      </c>
      <c r="M19" s="182">
        <f>свод!GO202</f>
        <v>344179225.67999995</v>
      </c>
      <c r="N19" s="182">
        <f>свод!GP202</f>
        <v>-150.00000000000003</v>
      </c>
      <c r="O19" s="182">
        <f>свод!GQ202</f>
        <v>-28007857.290833276</v>
      </c>
    </row>
    <row r="20" spans="1:19" x14ac:dyDescent="0.25">
      <c r="D20" s="183">
        <f>SUM(D19-D18)</f>
        <v>0</v>
      </c>
      <c r="E20" s="183">
        <f t="shared" ref="E20:O20" si="11">SUM(E19-E18)</f>
        <v>-2.384185791015625E-7</v>
      </c>
      <c r="F20" s="183">
        <f t="shared" si="11"/>
        <v>-0.16666666666560559</v>
      </c>
      <c r="G20" s="183">
        <f t="shared" si="11"/>
        <v>1.1920928955078125E-7</v>
      </c>
      <c r="H20" s="183">
        <f t="shared" si="11"/>
        <v>0</v>
      </c>
      <c r="I20" s="183">
        <f t="shared" si="11"/>
        <v>0</v>
      </c>
      <c r="J20" s="183">
        <f t="shared" si="11"/>
        <v>0</v>
      </c>
      <c r="K20" s="183">
        <f t="shared" si="11"/>
        <v>0</v>
      </c>
      <c r="L20" s="183">
        <f t="shared" si="11"/>
        <v>0</v>
      </c>
      <c r="M20" s="183">
        <f t="shared" si="11"/>
        <v>-5.9604644775390625E-8</v>
      </c>
      <c r="N20" s="183">
        <f t="shared" si="11"/>
        <v>0.16666666666557717</v>
      </c>
      <c r="O20" s="183">
        <f t="shared" si="11"/>
        <v>-4.0978193283081055E-8</v>
      </c>
    </row>
  </sheetData>
  <autoFilter ref="B2:K18"/>
  <mergeCells count="11">
    <mergeCell ref="P1:Q1"/>
    <mergeCell ref="R1:S1"/>
    <mergeCell ref="J1:K1"/>
    <mergeCell ref="A1:A2"/>
    <mergeCell ref="B1:B2"/>
    <mergeCell ref="C1:C2"/>
    <mergeCell ref="L1:M1"/>
    <mergeCell ref="N1:O1"/>
    <mergeCell ref="F1:G1"/>
    <mergeCell ref="D1:E1"/>
    <mergeCell ref="H1:I1"/>
  </mergeCells>
  <pageMargins left="0" right="0" top="0.35433070866141736" bottom="0.15748031496062992" header="0.11811023622047245" footer="0.11811023622047245"/>
  <pageSetup paperSize="9" scale="7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8</vt:i4>
      </vt:variant>
    </vt:vector>
  </HeadingPairs>
  <TitlesOfParts>
    <vt:vector size="13" baseType="lpstr">
      <vt:lpstr>ВМП план</vt:lpstr>
      <vt:lpstr>факт </vt:lpstr>
      <vt:lpstr>свод</vt:lpstr>
      <vt:lpstr>на печать</vt:lpstr>
      <vt:lpstr>Свод по МО</vt:lpstr>
      <vt:lpstr>'ВМП план'!Заголовки_для_печати</vt:lpstr>
      <vt:lpstr>'на печать'!Заголовки_для_печати</vt:lpstr>
      <vt:lpstr>свод!Заголовки_для_печати</vt:lpstr>
      <vt:lpstr>'Свод по МО'!Заголовки_для_печати</vt:lpstr>
      <vt:lpstr>'факт '!Заголовки_для_печати</vt:lpstr>
      <vt:lpstr>'ВМП план'!Область_печати</vt:lpstr>
      <vt:lpstr>'на печать'!Область_печати</vt:lpstr>
      <vt:lpstr>'Свод по МО'!Область_печати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2017-06-29T04:26:05Z</cp:lastPrinted>
  <dcterms:created xsi:type="dcterms:W3CDTF">2017-01-20T01:45:56Z</dcterms:created>
  <dcterms:modified xsi:type="dcterms:W3CDTF">2017-07-03T04:40:23Z</dcterms:modified>
</cp:coreProperties>
</file>